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updateLinks="never" codeName="ThisWorkbook"/>
  <mc:AlternateContent xmlns:mc="http://schemas.openxmlformats.org/markup-compatibility/2006">
    <mc:Choice Requires="x15">
      <x15ac:absPath xmlns:x15ac="http://schemas.microsoft.com/office/spreadsheetml/2010/11/ac" url="C:\Users\khsu\Downloads\OneDrive_1_4-28-2026\"/>
    </mc:Choice>
  </mc:AlternateContent>
  <xr:revisionPtr revIDLastSave="0" documentId="13_ncr:1_{F4641527-C55F-4A3B-88DE-B38E2B7E020F}" xr6:coauthVersionLast="47" xr6:coauthVersionMax="47" xr10:uidLastSave="{00000000-0000-0000-0000-000000000000}"/>
  <workbookProtection workbookAlgorithmName="SHA-512" workbookHashValue="VvxdoXxjEa4bdUsqhGhy28yqqQs7sm0BKykynI6/klARx4MuEncZKVP1TCSIlEgg7NA5PiQr8UcSGJJ9WClOGw==" workbookSaltValue="oArAuWDkoN1eNUDwJRgUmA==" workbookSpinCount="100000" lockStructure="1"/>
  <bookViews>
    <workbookView xWindow="-120" yWindow="-120" windowWidth="29040" windowHeight="15720" firstSheet="1" activeTab="1" xr2:uid="{5890CA6A-B18E-4A51-8EEF-24212B0537EF}"/>
  </bookViews>
  <sheets>
    <sheet name="Cover" sheetId="52" r:id="rId1"/>
    <sheet name="HVAC" sheetId="51" r:id="rId2"/>
    <sheet name="Version History" sheetId="53" state="hidden" r:id="rId3"/>
  </sheets>
  <definedNames>
    <definedName name="_2.0_tons_1Phase">HVAC!$BB$158:$BB$160</definedName>
    <definedName name="_2.5_tons" localSheetId="1">HVAC!$AW$158:$AW$160</definedName>
    <definedName name="_2.5_tons_1Phase">HVAC!$BC$158:$BC$160</definedName>
    <definedName name="_3.0_tons" localSheetId="1">HVAC!$AX$158:$AX$160</definedName>
    <definedName name="_3.0_tons_1Phase">HVAC!$BD$158:$BD$160</definedName>
    <definedName name="_3.5_tons" localSheetId="1">HVAC!$AY$158:$AY$160</definedName>
    <definedName name="_3.5_tons_1Phase">HVAC!$BE$158:$BE$160</definedName>
    <definedName name="_4.0_tons" localSheetId="1">HVAC!$AZ$158:$AZ$160</definedName>
    <definedName name="_4.0_tons_1Phase">HVAC!$BF$158:$BF$160</definedName>
    <definedName name="_5.0_tons" localSheetId="1">HVAC!$BA$158:$BA$160</definedName>
    <definedName name="_5.0_tons_1Phase">HVAC!$BG$158:$BG$160</definedName>
    <definedName name="_xlnm._FilterDatabase" localSheetId="1" hidden="1">HVAC!$U$31:$V$40</definedName>
    <definedName name="AC_Unit_Single_Phase" localSheetId="1">HVAC!$AV$143:$AV$148</definedName>
    <definedName name="AC_Unit_Three_Phase" localSheetId="1">HVAC!$AX$143:$AX$152</definedName>
    <definedName name="Add_Economizers" localSheetId="1">HVAC!$BK$143:$BK$145</definedName>
    <definedName name="Advanced_Rooftop_Controls" localSheetId="1">HVAC!$BX$143:$BX$159</definedName>
    <definedName name="Chiller_Air_Cooled" localSheetId="1">HVAC!$BD$143:$BD$144</definedName>
    <definedName name="Chiller_Centrifugal" localSheetId="1">HVAC!$BB$143:$BB$147</definedName>
    <definedName name="Chiller_Positive_Displacement" localSheetId="1">HVAC!$BC$143:$BC$147</definedName>
    <definedName name="CO_Sensors" localSheetId="1">HVAC!$BQ$143:$BQ$146</definedName>
    <definedName name="CO2_Sensors" localSheetId="1">HVAC!$BP$143:$BP$156</definedName>
    <definedName name="Heat_Pump_Water_Heater" localSheetId="1">HVAC!$BW$143:$BW$144</definedName>
    <definedName name="Hotel_Room_Control_AC_Only" localSheetId="1">HVAC!$BI$143:$BI$145</definedName>
    <definedName name="Hotel_Room_Control_Heat_Pumps" localSheetId="1">HVAC!$BJ$143:$BJ$145</definedName>
    <definedName name="HP_Unit_Single_Phase" localSheetId="1">HVAC!$AW$143:$AW$148</definedName>
    <definedName name="HP_Unit_Three_Phase" localSheetId="1">HVAC!$AY$143:$AY$151</definedName>
    <definedName name="Measure" localSheetId="1">HVAC!$AU$143:$AU$147</definedName>
    <definedName name="Metric">HVAC!$BU$143:$BU$144</definedName>
    <definedName name="Minisplit_AC">HVAC!$AZ$143:$AZ$151</definedName>
    <definedName name="Minisplit_HP">HVAC!$BA$143:$BA$151</definedName>
    <definedName name="_xlnm.Print_Area" localSheetId="0">Cover!$A$1:$N$54</definedName>
    <definedName name="_xlnm.Print_Area" localSheetId="1">HVAC!$A$1:$AA$139</definedName>
    <definedName name="Programmable_Thermostat" localSheetId="1">HVAC!$BG$143:$BG$144</definedName>
    <definedName name="Retro_Commissioning">HVAC!$BV$143:$BV$159</definedName>
    <definedName name="Shade_Screen" localSheetId="1">HVAC!$BS$143:$BS$144</definedName>
    <definedName name="Size">HVAC!$BY$143:$BY$144</definedName>
    <definedName name="under_5.4_tons" localSheetId="1">HVAC!$BH$158:$BH$161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1" i="51" l="1"/>
  <c r="Q32" i="51"/>
  <c r="Q33" i="51"/>
  <c r="Q34" i="51"/>
  <c r="O53" i="51"/>
  <c r="O54" i="51"/>
  <c r="Q35" i="51"/>
  <c r="Q36" i="51"/>
  <c r="Q37" i="51"/>
  <c r="BF70" i="51"/>
  <c r="BE70" i="51"/>
  <c r="BF69" i="51"/>
  <c r="BE69" i="51"/>
  <c r="BF68" i="51"/>
  <c r="BE68" i="51"/>
  <c r="BF67" i="51"/>
  <c r="BE67" i="51"/>
  <c r="BF66" i="51"/>
  <c r="BE66" i="51"/>
  <c r="BF65" i="51"/>
  <c r="BE65" i="51"/>
  <c r="BF64" i="51"/>
  <c r="BE64" i="51"/>
  <c r="BF63" i="51"/>
  <c r="BE63" i="51"/>
  <c r="BF62" i="51"/>
  <c r="BE62" i="51"/>
  <c r="BF61" i="51"/>
  <c r="BE61" i="51"/>
  <c r="BF60" i="51"/>
  <c r="BE60" i="51"/>
  <c r="BF59" i="51"/>
  <c r="BE59" i="51"/>
  <c r="BF58" i="51"/>
  <c r="BE58" i="51"/>
  <c r="BF57" i="51"/>
  <c r="BE57" i="51"/>
  <c r="BF56" i="51"/>
  <c r="BE56" i="51"/>
  <c r="BF55" i="51"/>
  <c r="BE55" i="51"/>
  <c r="BF54" i="51"/>
  <c r="BE54" i="51"/>
  <c r="BF53" i="51"/>
  <c r="BE53" i="51"/>
  <c r="BF52" i="51"/>
  <c r="BE52" i="51"/>
  <c r="BF51" i="51"/>
  <c r="BE51" i="51"/>
  <c r="BF50" i="51"/>
  <c r="BE50" i="51"/>
  <c r="BF49" i="51"/>
  <c r="BE49" i="51"/>
  <c r="BF48" i="51"/>
  <c r="BE48" i="51"/>
  <c r="BF47" i="51"/>
  <c r="BE47" i="51"/>
  <c r="BF46" i="51"/>
  <c r="BE46" i="51"/>
  <c r="BF45" i="51"/>
  <c r="BE45" i="51"/>
  <c r="BF44" i="51"/>
  <c r="BE44" i="51"/>
  <c r="BF43" i="51"/>
  <c r="BE43" i="51"/>
  <c r="BF42" i="51"/>
  <c r="BE42" i="51"/>
  <c r="BF41" i="51"/>
  <c r="BE41" i="51"/>
  <c r="BF40" i="51"/>
  <c r="BE40" i="51"/>
  <c r="BF39" i="51"/>
  <c r="BE39" i="51"/>
  <c r="BF38" i="51"/>
  <c r="BE38" i="51"/>
  <c r="BF37" i="51"/>
  <c r="BE37" i="51"/>
  <c r="BF36" i="51"/>
  <c r="BE36" i="51"/>
  <c r="BF35" i="51"/>
  <c r="BE35" i="51"/>
  <c r="BF34" i="51"/>
  <c r="BE34" i="51"/>
  <c r="BF33" i="51"/>
  <c r="BE33" i="51"/>
  <c r="BF32" i="51"/>
  <c r="BE32" i="51"/>
  <c r="BF31" i="51"/>
  <c r="BE31" i="51"/>
  <c r="BF30" i="51"/>
  <c r="BE30" i="51"/>
  <c r="BF29" i="51"/>
  <c r="BE29" i="51"/>
  <c r="BF28" i="51"/>
  <c r="BE28" i="51"/>
  <c r="Q38" i="51" l="1"/>
  <c r="Q39" i="51"/>
  <c r="Q40" i="51"/>
  <c r="Q41" i="51"/>
  <c r="Q42" i="51"/>
  <c r="Q43" i="51"/>
  <c r="Q44" i="51"/>
  <c r="Q45" i="51"/>
  <c r="Q46" i="51"/>
  <c r="Q47" i="51"/>
  <c r="Q48" i="51"/>
  <c r="AM32" i="51" l="1"/>
  <c r="AR32" i="51"/>
  <c r="AB32" i="51" s="1"/>
  <c r="AM33" i="51"/>
  <c r="AQ33" i="51"/>
  <c r="AI13" i="51" s="1"/>
  <c r="AR33" i="51"/>
  <c r="AB33" i="51" s="1"/>
  <c r="AM34" i="51"/>
  <c r="AQ34" i="51"/>
  <c r="AI14" i="51" s="1"/>
  <c r="AR34" i="51"/>
  <c r="AB34" i="51" s="1"/>
  <c r="AM35" i="51"/>
  <c r="AR35" i="51"/>
  <c r="AB35" i="51" s="1"/>
  <c r="AM36" i="51"/>
  <c r="AR36" i="51"/>
  <c r="AB36" i="51" s="1"/>
  <c r="AM37" i="51"/>
  <c r="AQ37" i="51"/>
  <c r="AI17" i="51" s="1"/>
  <c r="AR37" i="51"/>
  <c r="AB37" i="51" s="1"/>
  <c r="AM38" i="51"/>
  <c r="AR38" i="51"/>
  <c r="AB38" i="51" s="1"/>
  <c r="AM39" i="51"/>
  <c r="AR39" i="51"/>
  <c r="AB39" i="51" s="1"/>
  <c r="AM40" i="51"/>
  <c r="AR40" i="51"/>
  <c r="AB40" i="51" s="1"/>
  <c r="AM41" i="51"/>
  <c r="AR41" i="51"/>
  <c r="AB41" i="51" s="1"/>
  <c r="AM42" i="51"/>
  <c r="AQ42" i="51"/>
  <c r="AI22" i="51" s="1"/>
  <c r="AR42" i="51"/>
  <c r="AB42" i="51" s="1"/>
  <c r="AM43" i="51"/>
  <c r="AQ43" i="51"/>
  <c r="AI23" i="51" s="1"/>
  <c r="AR43" i="51"/>
  <c r="AB43" i="51" s="1"/>
  <c r="AM44" i="51"/>
  <c r="AQ44" i="51"/>
  <c r="AI24" i="51" s="1"/>
  <c r="AR44" i="51"/>
  <c r="AB44" i="51" s="1"/>
  <c r="AM45" i="51"/>
  <c r="AQ45" i="51"/>
  <c r="AI25" i="51" s="1"/>
  <c r="AR45" i="51"/>
  <c r="AB45" i="51" s="1"/>
  <c r="AM46" i="51"/>
  <c r="AQ46" i="51"/>
  <c r="AI26" i="51" s="1"/>
  <c r="AR46" i="51"/>
  <c r="AB46" i="51" s="1"/>
  <c r="AM47" i="51"/>
  <c r="AQ47" i="51"/>
  <c r="AI27" i="51" s="1"/>
  <c r="AR47" i="51"/>
  <c r="AB47" i="51" s="1"/>
  <c r="AM48" i="51"/>
  <c r="AQ48" i="51"/>
  <c r="AI28" i="51" s="1"/>
  <c r="AR48" i="51"/>
  <c r="AB48" i="51" s="1"/>
  <c r="AF283" i="51"/>
  <c r="AE35" i="51" l="1"/>
  <c r="AE37" i="51"/>
  <c r="AE36" i="51"/>
  <c r="AE41" i="51"/>
  <c r="AE39" i="51"/>
  <c r="AE34" i="51"/>
  <c r="AE32" i="51"/>
  <c r="AE38" i="51"/>
  <c r="AE33" i="51"/>
  <c r="AE40" i="51"/>
  <c r="AH40" i="51"/>
  <c r="AE48" i="51"/>
  <c r="AH48" i="51"/>
  <c r="AE47" i="51"/>
  <c r="AH47" i="51"/>
  <c r="AP46" i="51"/>
  <c r="AF26" i="51" s="1"/>
  <c r="AG26" i="51" s="1"/>
  <c r="AE46" i="51"/>
  <c r="AH46" i="51"/>
  <c r="AE45" i="51"/>
  <c r="AH45" i="51"/>
  <c r="AE44" i="51"/>
  <c r="AH44" i="51"/>
  <c r="AN44" i="51"/>
  <c r="AC44" i="51" s="1"/>
  <c r="AP43" i="51"/>
  <c r="AF23" i="51" s="1"/>
  <c r="AG23" i="51" s="1"/>
  <c r="AE43" i="51"/>
  <c r="AH43" i="51"/>
  <c r="AN43" i="51"/>
  <c r="AC43" i="51" s="1"/>
  <c r="AO43" i="51"/>
  <c r="AE42" i="51"/>
  <c r="AH42" i="51"/>
  <c r="AP32" i="51"/>
  <c r="AF12" i="51" s="1"/>
  <c r="AG12" i="51" s="1"/>
  <c r="AO32" i="51"/>
  <c r="AJ32" i="51"/>
  <c r="AE12" i="51" s="1"/>
  <c r="AH32" i="51"/>
  <c r="AH41" i="51"/>
  <c r="AN35" i="51"/>
  <c r="AC35" i="51" s="1"/>
  <c r="AN38" i="51"/>
  <c r="AC38" i="51" s="1"/>
  <c r="AN36" i="51"/>
  <c r="AC36" i="51" s="1"/>
  <c r="AJ41" i="51"/>
  <c r="AN41" i="51"/>
  <c r="AC41" i="51" s="1"/>
  <c r="AO33" i="51"/>
  <c r="AP33" i="51"/>
  <c r="AF13" i="51" s="1"/>
  <c r="AG13" i="51" s="1"/>
  <c r="AH33" i="51"/>
  <c r="AO48" i="51"/>
  <c r="AJ48" i="51"/>
  <c r="AP48" i="51"/>
  <c r="AF28" i="51" s="1"/>
  <c r="AG28" i="51" s="1"/>
  <c r="AN48" i="51"/>
  <c r="AC48" i="51" s="1"/>
  <c r="AJ42" i="51"/>
  <c r="AO42" i="51"/>
  <c r="AP42" i="51"/>
  <c r="AF22" i="51" s="1"/>
  <c r="AG22" i="51" s="1"/>
  <c r="AN42" i="51"/>
  <c r="AC42" i="51" s="1"/>
  <c r="AJ40" i="51"/>
  <c r="AN40" i="51"/>
  <c r="AC40" i="51" s="1"/>
  <c r="AH34" i="51"/>
  <c r="AO34" i="51"/>
  <c r="S34" i="51" s="1"/>
  <c r="AP34" i="51"/>
  <c r="AF14" i="51" s="1"/>
  <c r="AG14" i="51" s="1"/>
  <c r="AH39" i="51"/>
  <c r="AP47" i="51"/>
  <c r="AF27" i="51" s="1"/>
  <c r="AG27" i="51" s="1"/>
  <c r="AH38" i="51"/>
  <c r="AJ37" i="51"/>
  <c r="AJ44" i="51"/>
  <c r="AN47" i="51"/>
  <c r="AC47" i="51" s="1"/>
  <c r="AO46" i="51"/>
  <c r="S46" i="51" s="1"/>
  <c r="AP45" i="51"/>
  <c r="AF25" i="51" s="1"/>
  <c r="AG25" i="51" s="1"/>
  <c r="AJ43" i="51"/>
  <c r="AN39" i="51"/>
  <c r="AC39" i="51" s="1"/>
  <c r="AO38" i="51"/>
  <c r="S38" i="51" s="1"/>
  <c r="AP37" i="51"/>
  <c r="AF17" i="51" s="1"/>
  <c r="AG17" i="51" s="1"/>
  <c r="AH36" i="51"/>
  <c r="AJ39" i="51"/>
  <c r="AE19" i="51" s="1"/>
  <c r="AJ38" i="51"/>
  <c r="AP39" i="51"/>
  <c r="AF19" i="51" s="1"/>
  <c r="AG19" i="51" s="1"/>
  <c r="AO39" i="51"/>
  <c r="S39" i="51" s="1"/>
  <c r="AP38" i="51"/>
  <c r="AF18" i="51" s="1"/>
  <c r="AG18" i="51" s="1"/>
  <c r="AH37" i="51"/>
  <c r="AN46" i="51"/>
  <c r="AC46" i="51" s="1"/>
  <c r="AO45" i="51"/>
  <c r="AP44" i="51"/>
  <c r="AF24" i="51" s="1"/>
  <c r="AG24" i="51" s="1"/>
  <c r="AH35" i="51"/>
  <c r="AJ47" i="51"/>
  <c r="AJ46" i="51"/>
  <c r="AJ45" i="51"/>
  <c r="AO47" i="51"/>
  <c r="AJ36" i="51"/>
  <c r="AN45" i="51"/>
  <c r="AC45" i="51" s="1"/>
  <c r="AO44" i="51"/>
  <c r="S44" i="51" s="1"/>
  <c r="AN37" i="51"/>
  <c r="AC37" i="51" s="1"/>
  <c r="O55" i="51"/>
  <c r="O56" i="51"/>
  <c r="O57" i="51"/>
  <c r="O58" i="51"/>
  <c r="O59" i="51"/>
  <c r="O60" i="51"/>
  <c r="S33" i="51" l="1"/>
  <c r="S32" i="51"/>
  <c r="S43" i="51"/>
  <c r="S48" i="51"/>
  <c r="S47" i="51"/>
  <c r="S45" i="51"/>
  <c r="S42" i="51"/>
  <c r="AS43" i="51"/>
  <c r="AD23" i="51" s="1"/>
  <c r="AE23" i="51"/>
  <c r="AS45" i="51"/>
  <c r="AD25" i="51" s="1"/>
  <c r="AE25" i="51"/>
  <c r="AS46" i="51"/>
  <c r="AD26" i="51" s="1"/>
  <c r="AE26" i="51"/>
  <c r="AS48" i="51"/>
  <c r="AD28" i="51" s="1"/>
  <c r="AE28" i="51"/>
  <c r="AS47" i="51"/>
  <c r="AD27" i="51" s="1"/>
  <c r="AE27" i="51"/>
  <c r="AS38" i="51"/>
  <c r="AE18" i="51"/>
  <c r="AS36" i="51"/>
  <c r="AD16" i="51" s="1"/>
  <c r="AE16" i="51"/>
  <c r="AS42" i="51"/>
  <c r="AD22" i="51" s="1"/>
  <c r="AE22" i="51"/>
  <c r="AE21" i="51"/>
  <c r="AE20" i="51"/>
  <c r="AS44" i="51"/>
  <c r="AE24" i="51"/>
  <c r="AN32" i="51"/>
  <c r="AC32" i="51" s="1"/>
  <c r="AJ35" i="51"/>
  <c r="AJ34" i="51"/>
  <c r="AN34" i="51"/>
  <c r="AC34" i="51" s="1"/>
  <c r="AJ33" i="51"/>
  <c r="AN33" i="51"/>
  <c r="AC33" i="51" s="1"/>
  <c r="AH199" i="51"/>
  <c r="AH198" i="51"/>
  <c r="AH197" i="51"/>
  <c r="AH196" i="51"/>
  <c r="AQ32" i="51" s="1"/>
  <c r="AI12" i="51" s="1"/>
  <c r="AH195" i="51"/>
  <c r="AH194" i="51"/>
  <c r="AH193" i="51"/>
  <c r="AH192" i="51"/>
  <c r="AH191" i="51"/>
  <c r="AH190" i="51"/>
  <c r="AH189" i="51"/>
  <c r="AH188" i="51"/>
  <c r="AH187" i="51"/>
  <c r="AH186" i="51"/>
  <c r="AH185" i="51"/>
  <c r="AH184" i="51"/>
  <c r="AH183" i="51"/>
  <c r="AH182" i="51"/>
  <c r="AH181" i="51"/>
  <c r="AH180" i="51"/>
  <c r="AH179" i="51"/>
  <c r="AH178" i="51"/>
  <c r="AH177" i="51"/>
  <c r="AH176" i="51"/>
  <c r="AH175" i="51"/>
  <c r="AH174" i="51"/>
  <c r="AH173" i="51"/>
  <c r="AH172" i="51"/>
  <c r="AH171" i="51"/>
  <c r="AH170" i="51"/>
  <c r="AH169" i="51"/>
  <c r="AH168" i="51"/>
  <c r="AH167" i="51"/>
  <c r="AH166" i="51"/>
  <c r="AH165" i="51"/>
  <c r="AH164" i="51"/>
  <c r="AH263" i="51"/>
  <c r="AH262" i="51"/>
  <c r="AH261" i="51"/>
  <c r="AH260" i="51"/>
  <c r="AH259" i="51"/>
  <c r="AH258" i="51"/>
  <c r="AH257" i="51"/>
  <c r="AH256" i="51"/>
  <c r="AH255" i="51"/>
  <c r="AH254" i="51"/>
  <c r="AH253" i="51"/>
  <c r="AH252" i="51"/>
  <c r="AH251" i="51"/>
  <c r="AH250" i="51"/>
  <c r="AH249" i="51"/>
  <c r="AH248" i="51"/>
  <c r="AH247" i="51"/>
  <c r="AH246" i="51"/>
  <c r="AH245" i="51"/>
  <c r="AH244" i="51"/>
  <c r="AH243" i="51"/>
  <c r="AH242" i="51"/>
  <c r="AH241" i="51"/>
  <c r="AH240" i="51"/>
  <c r="AH233" i="51"/>
  <c r="AH232" i="51"/>
  <c r="AH239" i="51"/>
  <c r="AH238" i="51"/>
  <c r="AH237" i="51"/>
  <c r="AH236" i="51"/>
  <c r="AH235" i="51"/>
  <c r="AH234" i="51"/>
  <c r="AH231" i="51"/>
  <c r="AH230" i="51"/>
  <c r="AH229" i="51"/>
  <c r="AI227" i="51"/>
  <c r="AH227" i="51"/>
  <c r="AH228" i="51"/>
  <c r="AH282" i="51"/>
  <c r="AF282" i="51"/>
  <c r="AH281" i="51"/>
  <c r="AH280" i="51"/>
  <c r="AH279" i="51"/>
  <c r="AH278" i="51"/>
  <c r="AH277" i="51"/>
  <c r="AH276" i="51"/>
  <c r="AH275" i="51"/>
  <c r="AH274" i="51"/>
  <c r="AH273" i="51"/>
  <c r="AH272" i="51"/>
  <c r="AH271" i="51"/>
  <c r="AH270" i="51"/>
  <c r="AH269" i="51"/>
  <c r="AH268" i="51"/>
  <c r="AH267" i="51"/>
  <c r="AH266" i="51"/>
  <c r="AH265" i="51"/>
  <c r="AH264" i="51"/>
  <c r="AQ31" i="51" l="1"/>
  <c r="AS35" i="51"/>
  <c r="AD15" i="51" s="1"/>
  <c r="AE15" i="51"/>
  <c r="AE274" i="51"/>
  <c r="AE275" i="51"/>
  <c r="AE276" i="51"/>
  <c r="AE277" i="51"/>
  <c r="AE278" i="51"/>
  <c r="AE279" i="51"/>
  <c r="AE280" i="51"/>
  <c r="AE281" i="51"/>
  <c r="AE273" i="51"/>
  <c r="AE265" i="51"/>
  <c r="AE266" i="51"/>
  <c r="AE267" i="51"/>
  <c r="AE268" i="51"/>
  <c r="AE269" i="51"/>
  <c r="AE270" i="51"/>
  <c r="AE271" i="51"/>
  <c r="AE272" i="51"/>
  <c r="AE264" i="51"/>
  <c r="AJ205" i="51" l="1"/>
  <c r="AI205" i="51"/>
  <c r="AH205" i="51"/>
  <c r="AJ204" i="51"/>
  <c r="AI204" i="51"/>
  <c r="AH204" i="51"/>
  <c r="AJ203" i="51"/>
  <c r="AI203" i="51"/>
  <c r="AH203" i="51"/>
  <c r="AJ202" i="51"/>
  <c r="AI202" i="51"/>
  <c r="AH202" i="51"/>
  <c r="AJ201" i="51"/>
  <c r="AI201" i="51"/>
  <c r="AH201" i="51"/>
  <c r="AQ38" i="51" s="1"/>
  <c r="AI18" i="51" s="1"/>
  <c r="AJ200" i="51"/>
  <c r="AI200" i="51"/>
  <c r="AH200" i="51"/>
  <c r="AL263" i="51"/>
  <c r="AL262" i="51"/>
  <c r="AL261" i="51"/>
  <c r="AL260" i="51"/>
  <c r="AL259" i="51"/>
  <c r="AL258" i="51"/>
  <c r="AL257" i="51"/>
  <c r="AL256" i="51"/>
  <c r="AL255" i="51"/>
  <c r="AL254" i="51"/>
  <c r="AL253" i="51"/>
  <c r="AL252" i="51"/>
  <c r="AL251" i="51"/>
  <c r="AL250" i="51"/>
  <c r="AL249" i="51"/>
  <c r="AL248" i="51"/>
  <c r="AL247" i="51"/>
  <c r="AL246" i="51"/>
  <c r="AL182" i="51"/>
  <c r="AL183" i="51"/>
  <c r="AL184" i="51"/>
  <c r="AL185" i="51"/>
  <c r="AL186" i="51"/>
  <c r="AL187" i="51"/>
  <c r="AL188" i="51"/>
  <c r="AL189" i="51"/>
  <c r="AL190" i="51"/>
  <c r="AL191" i="51"/>
  <c r="AL192" i="51"/>
  <c r="AL193" i="51"/>
  <c r="AL194" i="51"/>
  <c r="AL195" i="51"/>
  <c r="AL196" i="51"/>
  <c r="AS32" i="51" s="1"/>
  <c r="AL197" i="51"/>
  <c r="AL198" i="51"/>
  <c r="AL199" i="51"/>
  <c r="AL229" i="51" l="1"/>
  <c r="AL230" i="51"/>
  <c r="AL231" i="51"/>
  <c r="AL232" i="51"/>
  <c r="AL233" i="51"/>
  <c r="AL234" i="51"/>
  <c r="AL235" i="51"/>
  <c r="AL236" i="51"/>
  <c r="AL237" i="51"/>
  <c r="AL238" i="51"/>
  <c r="AL239" i="51"/>
  <c r="AL240" i="51"/>
  <c r="AL241" i="51"/>
  <c r="AL242" i="51"/>
  <c r="AL243" i="51"/>
  <c r="AL244" i="51"/>
  <c r="AL245" i="51"/>
  <c r="AL228" i="51"/>
  <c r="AL165" i="51"/>
  <c r="AL166" i="51"/>
  <c r="AL167" i="51"/>
  <c r="AL168" i="51"/>
  <c r="AL169" i="51"/>
  <c r="AL170" i="51"/>
  <c r="AL171" i="51"/>
  <c r="AL172" i="51"/>
  <c r="AL173" i="51"/>
  <c r="AL174" i="51"/>
  <c r="AL175" i="51"/>
  <c r="AL176" i="51"/>
  <c r="AL177" i="51"/>
  <c r="AL178" i="51"/>
  <c r="AL179" i="51"/>
  <c r="AL180" i="51"/>
  <c r="AL181" i="51"/>
  <c r="AL164" i="51"/>
  <c r="AY40" i="51" l="1"/>
  <c r="AK151" i="51" s="1"/>
  <c r="AZ40" i="51"/>
  <c r="AM151" i="51" s="1"/>
  <c r="AY41" i="51"/>
  <c r="AK152" i="51" s="1"/>
  <c r="AZ41" i="51"/>
  <c r="AM152" i="51" s="1"/>
  <c r="AY42" i="51"/>
  <c r="AK153" i="51" s="1"/>
  <c r="AZ42" i="51"/>
  <c r="AM153" i="51" s="1"/>
  <c r="AY43" i="51"/>
  <c r="AK154" i="51" s="1"/>
  <c r="AZ43" i="51"/>
  <c r="AM154" i="51" s="1"/>
  <c r="AY44" i="51"/>
  <c r="AK155" i="51" s="1"/>
  <c r="AZ44" i="51"/>
  <c r="AM155" i="51" s="1"/>
  <c r="AY45" i="51"/>
  <c r="AK156" i="51" s="1"/>
  <c r="AZ45" i="51"/>
  <c r="AM156" i="51" s="1"/>
  <c r="AY46" i="51"/>
  <c r="AK157" i="51" s="1"/>
  <c r="AZ46" i="51"/>
  <c r="AM157" i="51" s="1"/>
  <c r="AY47" i="51"/>
  <c r="AK158" i="51" s="1"/>
  <c r="AZ47" i="51"/>
  <c r="AM158" i="51" s="1"/>
  <c r="AY48" i="51"/>
  <c r="AK159" i="51" s="1"/>
  <c r="AZ48" i="51"/>
  <c r="AM159" i="51" s="1"/>
  <c r="AY49" i="51"/>
  <c r="AK160" i="51" s="1"/>
  <c r="AZ49" i="51"/>
  <c r="AM160" i="51" s="1"/>
  <c r="AY50" i="51"/>
  <c r="AK161" i="51" s="1"/>
  <c r="AZ50" i="51"/>
  <c r="AM161" i="51" s="1"/>
  <c r="AZ39" i="51"/>
  <c r="AM150" i="51" s="1"/>
  <c r="AY39" i="51"/>
  <c r="AK150" i="51" s="1"/>
  <c r="AY27" i="51" l="1"/>
  <c r="AY32" i="51" l="1"/>
  <c r="AY28" i="51"/>
  <c r="BK157" i="51" l="1"/>
  <c r="BI142" i="51"/>
  <c r="AE210" i="51"/>
  <c r="AE211" i="51"/>
  <c r="AE212" i="51"/>
  <c r="AE213" i="51"/>
  <c r="AE214" i="51"/>
  <c r="AE215" i="51"/>
  <c r="AE216" i="51"/>
  <c r="AE217" i="51"/>
  <c r="AE218" i="51"/>
  <c r="AE219" i="51"/>
  <c r="AE220" i="51"/>
  <c r="AE221" i="51"/>
  <c r="AE222" i="51"/>
  <c r="AE209" i="51"/>
  <c r="AQ41" i="51" l="1"/>
  <c r="AI21" i="51" s="1"/>
  <c r="AQ40" i="51"/>
  <c r="AI20" i="51" s="1"/>
  <c r="AO35" i="51"/>
  <c r="S35" i="51" s="1"/>
  <c r="AP36" i="51"/>
  <c r="AF16" i="51" s="1"/>
  <c r="AG16" i="51" s="1"/>
  <c r="AO36" i="51"/>
  <c r="S36" i="51" s="1"/>
  <c r="AO40" i="51"/>
  <c r="S40" i="51" s="1"/>
  <c r="AO41" i="51"/>
  <c r="S41" i="51" s="1"/>
  <c r="AP40" i="51"/>
  <c r="AF20" i="51" s="1"/>
  <c r="AG20" i="51" s="1"/>
  <c r="AP35" i="51"/>
  <c r="AF15" i="51" s="1"/>
  <c r="AG15" i="51" s="1"/>
  <c r="AP41" i="51"/>
  <c r="AF21" i="51" s="1"/>
  <c r="AG21" i="51" s="1"/>
  <c r="AS41" i="51"/>
  <c r="AS40" i="51"/>
  <c r="AB53" i="51"/>
  <c r="AB60" i="51"/>
  <c r="AE53" i="51"/>
  <c r="AU192" i="51" l="1"/>
  <c r="AT192" i="51"/>
  <c r="AU191" i="51"/>
  <c r="AT191" i="51"/>
  <c r="AU190" i="51"/>
  <c r="AT190" i="51"/>
  <c r="AU189" i="51"/>
  <c r="AT189" i="51"/>
  <c r="AU188" i="51"/>
  <c r="AT188" i="51"/>
  <c r="AU187" i="51"/>
  <c r="AT187" i="51"/>
  <c r="AU186" i="51"/>
  <c r="AT186" i="51"/>
  <c r="AU185" i="51"/>
  <c r="AT185" i="51"/>
  <c r="AU184" i="51"/>
  <c r="AT184" i="51"/>
  <c r="AU183" i="51"/>
  <c r="AT183" i="51"/>
  <c r="AU182" i="51"/>
  <c r="AT182" i="51"/>
  <c r="AU181" i="51"/>
  <c r="AT181" i="51"/>
  <c r="AU180" i="51"/>
  <c r="AT180" i="51"/>
  <c r="AU179" i="51"/>
  <c r="AT179" i="51"/>
  <c r="AU178" i="51"/>
  <c r="AT178" i="51"/>
  <c r="AU177" i="51"/>
  <c r="AT177" i="51"/>
  <c r="AU176" i="51"/>
  <c r="AT176" i="51"/>
  <c r="AU175" i="51"/>
  <c r="AT175" i="51"/>
  <c r="AU174" i="51"/>
  <c r="AT174" i="51"/>
  <c r="AU173" i="51"/>
  <c r="AT173" i="51"/>
  <c r="AR194" i="51"/>
  <c r="AU194" i="51" s="1"/>
  <c r="AU193" i="51" l="1"/>
  <c r="AS194" i="51"/>
  <c r="AR195" i="51"/>
  <c r="AS195" i="51"/>
  <c r="AR196" i="51"/>
  <c r="AS196" i="51"/>
  <c r="AS193" i="51"/>
  <c r="AR193" i="51"/>
  <c r="AT196" i="51" l="1"/>
  <c r="AJ154" i="51" s="1" a="1"/>
  <c r="AJ154" i="51" s="1"/>
  <c r="AT195" i="51"/>
  <c r="AT194" i="51"/>
  <c r="AT193" i="51"/>
  <c r="AU196" i="51"/>
  <c r="AU195" i="51"/>
  <c r="AJ150" i="51" l="1" a="1"/>
  <c r="AJ150" i="51" s="1"/>
  <c r="AF150" i="51" s="1"/>
  <c r="AL150" i="51" a="1"/>
  <c r="AL150" i="51" s="1"/>
  <c r="AL151" i="51" a="1"/>
  <c r="AL151" i="51" s="1"/>
  <c r="AJ155" i="51" a="1"/>
  <c r="AJ155" i="51" s="1"/>
  <c r="AJ156" i="51" a="1"/>
  <c r="AJ156" i="51" s="1"/>
  <c r="AJ160" i="51" a="1"/>
  <c r="AJ160" i="51" s="1"/>
  <c r="AF160" i="51" s="1"/>
  <c r="AJ153" i="51" a="1"/>
  <c r="AJ153" i="51" s="1"/>
  <c r="AJ161" i="51" a="1"/>
  <c r="AJ161" i="51" s="1"/>
  <c r="AJ157" i="51" a="1"/>
  <c r="AJ157" i="51" s="1"/>
  <c r="AF157" i="51" s="1"/>
  <c r="AL152" i="51" a="1"/>
  <c r="AL152" i="51" s="1"/>
  <c r="AL153" i="51" a="1"/>
  <c r="AL153" i="51" s="1"/>
  <c r="AL159" i="51" a="1"/>
  <c r="AL159" i="51" s="1"/>
  <c r="AL154" i="51" a="1"/>
  <c r="AL154" i="51" s="1"/>
  <c r="AL160" i="51" a="1"/>
  <c r="AL160" i="51" s="1"/>
  <c r="AL161" i="51" a="1"/>
  <c r="AL161" i="51" s="1"/>
  <c r="AL155" i="51" a="1"/>
  <c r="AL155" i="51" s="1"/>
  <c r="AL156" i="51" a="1"/>
  <c r="AL156" i="51" s="1"/>
  <c r="AL158" i="51" a="1"/>
  <c r="AL158" i="51" s="1"/>
  <c r="AL157" i="51" a="1"/>
  <c r="AL157" i="51" s="1"/>
  <c r="AJ152" i="51" a="1"/>
  <c r="AJ152" i="51" s="1"/>
  <c r="AJ151" i="51" a="1"/>
  <c r="AJ151" i="51" s="1"/>
  <c r="AJ159" i="51" a="1"/>
  <c r="AJ159" i="51" s="1"/>
  <c r="AJ158" i="51" a="1"/>
  <c r="AJ158" i="51" s="1"/>
  <c r="AF151" i="51" l="1"/>
  <c r="AF152" i="51"/>
  <c r="AF153" i="51"/>
  <c r="AF161" i="51"/>
  <c r="AO37" i="51" l="1"/>
  <c r="S37" i="51" s="1"/>
  <c r="AF155" i="51"/>
  <c r="AF158" i="51"/>
  <c r="AF156" i="51"/>
  <c r="AF154" i="51"/>
  <c r="AF159" i="51"/>
  <c r="AY29" i="51" l="1"/>
  <c r="AS33" i="51" l="1"/>
  <c r="AE13" i="51"/>
  <c r="AR31" i="51"/>
  <c r="AB31" i="51" s="1"/>
  <c r="AE31" i="51" l="1"/>
  <c r="AT32" i="51"/>
  <c r="AP31" i="51"/>
  <c r="AJ31" i="51"/>
  <c r="AS31" i="51" s="1"/>
  <c r="AU48" i="51"/>
  <c r="AT48" i="51"/>
  <c r="AU47" i="51"/>
  <c r="AT47" i="51"/>
  <c r="AU46" i="51"/>
  <c r="AT46" i="51"/>
  <c r="AT45" i="51"/>
  <c r="AU45" i="51"/>
  <c r="AT44" i="51"/>
  <c r="AU44" i="51" s="1"/>
  <c r="AU43" i="51"/>
  <c r="AT43" i="51"/>
  <c r="AT31" i="51"/>
  <c r="AU31" i="51" s="1"/>
  <c r="AT42" i="51"/>
  <c r="AU42" i="51" s="1"/>
  <c r="AT41" i="51"/>
  <c r="AU41" i="51" s="1"/>
  <c r="AF10" i="51"/>
  <c r="AY30" i="51"/>
  <c r="AM31" i="51"/>
  <c r="AY31" i="51"/>
  <c r="AY33" i="51"/>
  <c r="AY34" i="51"/>
  <c r="AY35" i="51"/>
  <c r="AY36" i="51"/>
  <c r="AB54" i="51"/>
  <c r="AB55" i="51"/>
  <c r="AB56" i="51"/>
  <c r="AB57" i="51"/>
  <c r="AB58" i="51"/>
  <c r="AB59" i="51"/>
  <c r="BJ142" i="51"/>
  <c r="BK142" i="51"/>
  <c r="BJ157" i="51"/>
  <c r="BL157" i="51"/>
  <c r="AH162" i="51"/>
  <c r="AQ36" i="51" s="1"/>
  <c r="AI16" i="51" s="1"/>
  <c r="AI162" i="51"/>
  <c r="AJ162" i="51"/>
  <c r="AH163" i="51"/>
  <c r="AI163" i="51"/>
  <c r="AJ163" i="51"/>
  <c r="AH206" i="51"/>
  <c r="AH207" i="51"/>
  <c r="AH208" i="51"/>
  <c r="AH209" i="51"/>
  <c r="AI209" i="51"/>
  <c r="AJ209" i="51"/>
  <c r="AH210" i="51"/>
  <c r="AI210" i="51"/>
  <c r="AJ210" i="51"/>
  <c r="AH211" i="51"/>
  <c r="AI211" i="51"/>
  <c r="AJ211" i="51"/>
  <c r="AH212" i="51"/>
  <c r="AI212" i="51"/>
  <c r="AJ212" i="51"/>
  <c r="AH213" i="51"/>
  <c r="AI213" i="51"/>
  <c r="AJ213" i="51"/>
  <c r="AH214" i="51"/>
  <c r="AI214" i="51"/>
  <c r="AJ214" i="51"/>
  <c r="AH215" i="51"/>
  <c r="AI215" i="51"/>
  <c r="AJ215" i="51"/>
  <c r="AH216" i="51"/>
  <c r="AI216" i="51"/>
  <c r="AJ216" i="51"/>
  <c r="AH217" i="51"/>
  <c r="AI217" i="51"/>
  <c r="AJ217" i="51"/>
  <c r="AH218" i="51"/>
  <c r="AI218" i="51"/>
  <c r="AJ218" i="51"/>
  <c r="AH219" i="51"/>
  <c r="AI219" i="51"/>
  <c r="AJ219" i="51"/>
  <c r="AH220" i="51"/>
  <c r="AI220" i="51"/>
  <c r="AJ220" i="51"/>
  <c r="AH221" i="51"/>
  <c r="AI221" i="51"/>
  <c r="AJ221" i="51"/>
  <c r="AH222" i="51"/>
  <c r="AI222" i="51"/>
  <c r="AJ222" i="51"/>
  <c r="AH223" i="51"/>
  <c r="AI223" i="51"/>
  <c r="AJ223" i="51"/>
  <c r="AH224" i="51"/>
  <c r="AI224" i="51"/>
  <c r="AJ224" i="51"/>
  <c r="AH225" i="51"/>
  <c r="AI225" i="51"/>
  <c r="AJ225" i="51"/>
  <c r="AH226" i="51"/>
  <c r="AI226" i="51"/>
  <c r="AJ226" i="51"/>
  <c r="AC54" i="51"/>
  <c r="AC55" i="51"/>
  <c r="AC56" i="51"/>
  <c r="AC57" i="51"/>
  <c r="AC58" i="51"/>
  <c r="AC59" i="51"/>
  <c r="AC60" i="51"/>
  <c r="AC53" i="51"/>
  <c r="W53" i="51" s="1" a="1"/>
  <c r="W53" i="51" s="1"/>
  <c r="AE58" i="51"/>
  <c r="AE54" i="51"/>
  <c r="AE60" i="51"/>
  <c r="AE59" i="51"/>
  <c r="AE55" i="51"/>
  <c r="AE56" i="51"/>
  <c r="AE57" i="51"/>
  <c r="W54" i="51" l="1" a="1"/>
  <c r="W54" i="51" s="1"/>
  <c r="AD54" i="51" s="1"/>
  <c r="AQ39" i="51"/>
  <c r="AI19" i="51" s="1"/>
  <c r="AQ35" i="51"/>
  <c r="AI15" i="51" s="1"/>
  <c r="AS34" i="51"/>
  <c r="AE14" i="51"/>
  <c r="AE11" i="51"/>
  <c r="W59" i="51" a="1"/>
  <c r="W59" i="51" s="1"/>
  <c r="AD59" i="51" s="1"/>
  <c r="W55" i="51" a="1"/>
  <c r="W55" i="51" s="1"/>
  <c r="AD55" i="51" s="1"/>
  <c r="W58" i="51" a="1"/>
  <c r="W58" i="51" s="1"/>
  <c r="AD58" i="51" s="1"/>
  <c r="W56" i="51" a="1"/>
  <c r="W56" i="51" s="1"/>
  <c r="AD56" i="51" s="1"/>
  <c r="W57" i="51" a="1"/>
  <c r="W57" i="51" s="1"/>
  <c r="AD57" i="51" s="1"/>
  <c r="W60" i="51" a="1"/>
  <c r="W60" i="51" s="1"/>
  <c r="AD60" i="51" s="1"/>
  <c r="AI11" i="51"/>
  <c r="AT40" i="51"/>
  <c r="AU40" i="51" s="1"/>
  <c r="AT39" i="51"/>
  <c r="AU39" i="51" s="1"/>
  <c r="AS39" i="51" s="1"/>
  <c r="AT38" i="51"/>
  <c r="AU38" i="51" s="1"/>
  <c r="AT37" i="51"/>
  <c r="AU37" i="51" s="1"/>
  <c r="AT36" i="51"/>
  <c r="AU36" i="51" s="1"/>
  <c r="AT35" i="51"/>
  <c r="AU35" i="51" s="1"/>
  <c r="AT34" i="51"/>
  <c r="AU34" i="51" s="1"/>
  <c r="AT33" i="51"/>
  <c r="AU33" i="51" s="1"/>
  <c r="AU32" i="51"/>
  <c r="AH31" i="51"/>
  <c r="AO31" i="51"/>
  <c r="AF11" i="51"/>
  <c r="AG11" i="51" s="1"/>
  <c r="AN31" i="51"/>
  <c r="AC31" i="51" s="1"/>
  <c r="S31" i="51" l="1"/>
  <c r="AS37" i="51"/>
  <c r="AE17" i="51"/>
  <c r="AK40" i="51"/>
  <c r="AH20" i="51" s="1"/>
  <c r="AJ20" i="51" s="1"/>
  <c r="AK20" i="51" s="1"/>
  <c r="AL40" i="51"/>
  <c r="AF40" i="51"/>
  <c r="AK41" i="51"/>
  <c r="AH21" i="51" s="1"/>
  <c r="AJ21" i="51" s="1"/>
  <c r="AK21" i="51" s="1"/>
  <c r="AL41" i="51"/>
  <c r="AF41" i="51"/>
  <c r="AL43" i="51"/>
  <c r="AK43" i="51"/>
  <c r="AH23" i="51" s="1"/>
  <c r="AJ23" i="51" s="1"/>
  <c r="AK23" i="51" s="1"/>
  <c r="AF43" i="51"/>
  <c r="AK48" i="51"/>
  <c r="AH28" i="51" s="1"/>
  <c r="AJ28" i="51" s="1"/>
  <c r="AK28" i="51" s="1"/>
  <c r="AL48" i="51"/>
  <c r="AF48" i="51"/>
  <c r="AK45" i="51"/>
  <c r="AH25" i="51" s="1"/>
  <c r="AJ25" i="51" s="1"/>
  <c r="AK25" i="51" s="1"/>
  <c r="AL45" i="51"/>
  <c r="AF45" i="51"/>
  <c r="AK44" i="51"/>
  <c r="AH24" i="51" s="1"/>
  <c r="AJ24" i="51" s="1"/>
  <c r="AK24" i="51" s="1"/>
  <c r="AL44" i="51"/>
  <c r="AF44" i="51"/>
  <c r="AK46" i="51"/>
  <c r="AH26" i="51" s="1"/>
  <c r="AJ26" i="51" s="1"/>
  <c r="AK26" i="51" s="1"/>
  <c r="AL46" i="51"/>
  <c r="AF46" i="51"/>
  <c r="AL47" i="51"/>
  <c r="AK47" i="51"/>
  <c r="AH27" i="51" s="1"/>
  <c r="AJ27" i="51" s="1"/>
  <c r="AK27" i="51" s="1"/>
  <c r="AF47" i="51"/>
  <c r="AK37" i="51"/>
  <c r="AL37" i="51"/>
  <c r="AF37" i="51"/>
  <c r="AK36" i="51"/>
  <c r="AH16" i="51" s="1"/>
  <c r="AJ16" i="51" s="1"/>
  <c r="AK16" i="51" s="1"/>
  <c r="AL36" i="51"/>
  <c r="AF36" i="51"/>
  <c r="AL34" i="51"/>
  <c r="AK34" i="51"/>
  <c r="AH14" i="51" s="1"/>
  <c r="AJ14" i="51" s="1"/>
  <c r="AK14" i="51" s="1"/>
  <c r="AF34" i="51"/>
  <c r="AD34" i="51" s="1"/>
  <c r="AG34" i="51" s="1"/>
  <c r="Y34" i="51" s="1"/>
  <c r="AL42" i="51"/>
  <c r="AK42" i="51"/>
  <c r="AH22" i="51" s="1"/>
  <c r="AJ22" i="51" s="1"/>
  <c r="AK22" i="51" s="1"/>
  <c r="AF42" i="51"/>
  <c r="AD53" i="51"/>
  <c r="AH17" i="51" l="1"/>
  <c r="AJ17" i="51" s="1"/>
  <c r="AK17" i="51" s="1"/>
  <c r="AC14" i="51"/>
  <c r="AD14" i="51"/>
  <c r="AD42" i="51"/>
  <c r="AG42" i="51" s="1"/>
  <c r="Y42" i="51" s="1"/>
  <c r="AC22" i="51" s="1"/>
  <c r="AD47" i="51"/>
  <c r="AG47" i="51" s="1"/>
  <c r="Y47" i="51" s="1"/>
  <c r="AC27" i="51" s="1"/>
  <c r="AD46" i="51"/>
  <c r="AG46" i="51" s="1"/>
  <c r="Y46" i="51" s="1"/>
  <c r="AC26" i="51" s="1"/>
  <c r="AD44" i="51"/>
  <c r="AG44" i="51" s="1"/>
  <c r="Y44" i="51" s="1"/>
  <c r="AC24" i="51" s="1"/>
  <c r="AD45" i="51"/>
  <c r="AG45" i="51" s="1"/>
  <c r="Y45" i="51" s="1"/>
  <c r="AC25" i="51" s="1"/>
  <c r="AD48" i="51"/>
  <c r="AG48" i="51" s="1"/>
  <c r="Y48" i="51" s="1"/>
  <c r="AC28" i="51" s="1"/>
  <c r="AD43" i="51"/>
  <c r="AG43" i="51" s="1"/>
  <c r="Y43" i="51" s="1"/>
  <c r="AC23" i="51" s="1"/>
  <c r="AD36" i="51"/>
  <c r="AG36" i="51" s="1"/>
  <c r="Y36" i="51" s="1"/>
  <c r="AC16" i="51" s="1"/>
  <c r="AD40" i="51"/>
  <c r="AG40" i="51" s="1"/>
  <c r="Y40" i="51" s="1"/>
  <c r="AD41" i="51"/>
  <c r="AG41" i="51" s="1"/>
  <c r="Y41" i="51" s="1"/>
  <c r="AD37" i="51"/>
  <c r="AG37" i="51" s="1"/>
  <c r="Y37" i="51" s="1"/>
  <c r="AL39" i="51"/>
  <c r="AK39" i="51"/>
  <c r="AH19" i="51" s="1"/>
  <c r="AJ19" i="51" s="1"/>
  <c r="AK19" i="51" s="1"/>
  <c r="AF39" i="51"/>
  <c r="AK35" i="51"/>
  <c r="AH15" i="51" s="1"/>
  <c r="AJ15" i="51" s="1"/>
  <c r="AK15" i="51" s="1"/>
  <c r="AL35" i="51"/>
  <c r="AF35" i="51"/>
  <c r="AK32" i="51"/>
  <c r="AH12" i="51" s="1"/>
  <c r="AJ12" i="51" s="1"/>
  <c r="AK12" i="51" s="1"/>
  <c r="AF32" i="51"/>
  <c r="AD32" i="51" s="1"/>
  <c r="AG32" i="51" s="1"/>
  <c r="Y32" i="51" s="1"/>
  <c r="AL32" i="51"/>
  <c r="AK38" i="51"/>
  <c r="AH18" i="51" s="1"/>
  <c r="AJ18" i="51" s="1"/>
  <c r="AK18" i="51" s="1"/>
  <c r="AL38" i="51"/>
  <c r="AF38" i="51"/>
  <c r="AK33" i="51"/>
  <c r="AH13" i="51" s="1"/>
  <c r="AJ13" i="51" s="1"/>
  <c r="AK13" i="51" s="1"/>
  <c r="AL33" i="51"/>
  <c r="AF33" i="51"/>
  <c r="AD33" i="51" s="1"/>
  <c r="AL31" i="51"/>
  <c r="AK31" i="51"/>
  <c r="AH11" i="51" s="1"/>
  <c r="AJ11" i="51" s="1"/>
  <c r="AK11" i="51" s="1"/>
  <c r="AF31" i="51"/>
  <c r="AD31" i="51" s="1"/>
  <c r="AG31" i="51" s="1"/>
  <c r="AD24" i="51" l="1"/>
  <c r="AC12" i="51"/>
  <c r="AD12" i="51"/>
  <c r="AC17" i="51"/>
  <c r="AD17" i="51"/>
  <c r="AC20" i="51"/>
  <c r="AD20" i="51"/>
  <c r="AC21" i="51"/>
  <c r="AD21" i="51"/>
  <c r="AG33" i="51"/>
  <c r="AD35" i="51"/>
  <c r="AG35" i="51" s="1"/>
  <c r="Y35" i="51" s="1"/>
  <c r="AC15" i="51" s="1"/>
  <c r="AD39" i="51"/>
  <c r="AG39" i="51" s="1"/>
  <c r="Y39" i="51" s="1"/>
  <c r="AD38" i="51"/>
  <c r="AG38" i="51" s="1"/>
  <c r="Y38" i="51" s="1"/>
  <c r="Y31" i="51"/>
  <c r="AC11" i="51" s="1"/>
  <c r="AC18" i="51" l="1"/>
  <c r="AD18" i="51"/>
  <c r="AC19" i="51"/>
  <c r="AD19" i="51"/>
  <c r="AD11" i="51"/>
  <c r="Y33" i="51"/>
  <c r="AC13" i="51" l="1"/>
  <c r="AD13" i="51"/>
  <c r="X90" i="5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O'Leary Jr., Patrick</author>
    <author>Wetzel, Adrian</author>
    <author>Katherine Hsu</author>
  </authors>
  <commentList>
    <comment ref="A30" authorId="0" shapeId="0" xr:uid="{00000000-0006-0000-0100-000001000000}">
      <text>
        <r>
          <rPr>
            <sz val="9"/>
            <color indexed="81"/>
            <rFont val="Tahoma"/>
            <family val="2"/>
          </rPr>
          <t>Measure installed:  
Air Conditioners
Heat Pumps
Minisplits
Chillers
Programmable Thermostats
Economizers
Sensors
Hotel Room Controls</t>
        </r>
      </text>
    </comment>
    <comment ref="G30" authorId="0" shapeId="0" xr:uid="{00000000-0006-0000-0100-000002000000}">
      <text>
        <r>
          <rPr>
            <sz val="9"/>
            <color indexed="81"/>
            <rFont val="Tahoma"/>
            <family val="2"/>
          </rPr>
          <t>Capacity of cooling equipment in tons.  
For Thermostats select HVAC type. 
For CO2 sensors select building type.  
For hotel room controls select technology.  
For CO sensors select variable air volume or on/off.</t>
        </r>
      </text>
    </comment>
    <comment ref="K30" authorId="1" shapeId="0" xr:uid="{00000000-0006-0000-0100-000003000000}">
      <text>
        <r>
          <rPr>
            <sz val="9"/>
            <color indexed="81"/>
            <rFont val="Tahoma"/>
            <family val="2"/>
          </rPr>
          <t xml:space="preserve">For single phase and three phase equipment less than 5.4 tons select SEER rating. No entry required for 3 Phase equipment &gt; 5.4 tons.
</t>
        </r>
      </text>
    </comment>
    <comment ref="M30" authorId="1" shapeId="0" xr:uid="{00000000-0006-0000-0100-000004000000}">
      <text>
        <r>
          <rPr>
            <sz val="9"/>
            <color indexed="81"/>
            <rFont val="Tahoma"/>
            <family val="2"/>
          </rPr>
          <t xml:space="preserve">For equipment &lt;5.4 tons enter HSPF. Minimum HSPF = 7.7. For equipment &gt;= 5.4 tons enter COP. Minimum COP=3.1
</t>
        </r>
      </text>
    </comment>
    <comment ref="O30" authorId="2" shapeId="0" xr:uid="{8FFC1318-2860-47B9-8850-4888F60323AC}">
      <text>
        <r>
          <rPr>
            <sz val="10"/>
            <rFont val="Arial"/>
            <family val="2"/>
          </rPr>
          <t>Enter equipment size in Btuh from AHRI for SEER2. 
No entry need if cell has been blacked out.</t>
        </r>
      </text>
    </comment>
    <comment ref="S30" authorId="0" shapeId="0" xr:uid="{00000000-0006-0000-0100-000006000000}">
      <text>
        <r>
          <rPr>
            <sz val="9"/>
            <color indexed="81"/>
            <rFont val="Tahoma"/>
            <family val="2"/>
          </rPr>
          <t>Minimum Cooling Efficiency required to qualify for a rebate.  If value not given no minimum efficiency to qualify, however some measures will still require an entry.</t>
        </r>
      </text>
    </comment>
    <comment ref="U30" authorId="0" shapeId="0" xr:uid="{00000000-0006-0000-0100-000007000000}">
      <text>
        <r>
          <rPr>
            <sz val="9"/>
            <color indexed="81"/>
            <rFont val="Tahoma"/>
            <family val="2"/>
          </rPr>
          <t>Enter Cooling Efficiency Of Installed Equipment in EER or IPLV. Not required if the cell has been blacked out.</t>
        </r>
      </text>
    </comment>
    <comment ref="W30" authorId="0" shapeId="0" xr:uid="{00000000-0006-0000-0100-000008000000}">
      <text>
        <r>
          <rPr>
            <sz val="9"/>
            <color indexed="81"/>
            <rFont val="Tahoma"/>
            <family val="2"/>
          </rPr>
          <t>Number of units installed.</t>
        </r>
      </text>
    </comment>
    <comment ref="A52" authorId="1" shapeId="0" xr:uid="{00000000-0006-0000-0100-000009000000}">
      <text>
        <r>
          <rPr>
            <sz val="9"/>
            <color indexed="81"/>
            <rFont val="Tahoma"/>
            <family val="2"/>
          </rPr>
          <t xml:space="preserve">Window treatment measure installed: Shade Screens
</t>
        </r>
      </text>
    </comment>
    <comment ref="G52" authorId="1" shapeId="0" xr:uid="{00000000-0006-0000-0100-00000A000000}">
      <text>
        <r>
          <rPr>
            <sz val="9"/>
            <color indexed="81"/>
            <rFont val="Tahoma"/>
            <family val="2"/>
          </rPr>
          <t>Does the faciliity have gas heat? Yes or No.</t>
        </r>
      </text>
    </comment>
    <comment ref="I52" authorId="1" shapeId="0" xr:uid="{00000000-0006-0000-0100-00000B000000}">
      <text>
        <r>
          <rPr>
            <sz val="9"/>
            <color indexed="81"/>
            <rFont val="Tahoma"/>
            <family val="2"/>
          </rPr>
          <t>% block for Shade Screens or emisivity for Window Film</t>
        </r>
      </text>
    </comment>
    <comment ref="L52" authorId="1" shapeId="0" xr:uid="{00000000-0006-0000-0100-00000C000000}">
      <text>
        <r>
          <rPr>
            <sz val="9"/>
            <color indexed="81"/>
            <rFont val="Tahoma"/>
            <family val="2"/>
          </rPr>
          <t xml:space="preserve">North, North East, North West facing windows do not qualify.
</t>
        </r>
      </text>
    </comment>
    <comment ref="O52" authorId="1" shapeId="0" xr:uid="{00000000-0006-0000-0100-00000D000000}">
      <text>
        <r>
          <rPr>
            <sz val="9"/>
            <color indexed="81"/>
            <rFont val="Tahoma"/>
            <family val="2"/>
          </rPr>
          <t xml:space="preserve">Maximum Shading Coefficient to qualify for a rebate.
-Shading Coefficient equals SHGC X 1.15
-SHGC = Solar Heat Gain Coefficient
</t>
        </r>
      </text>
    </comment>
    <comment ref="Q52" authorId="1" shapeId="0" xr:uid="{00000000-0006-0000-0100-00000E000000}">
      <text>
        <r>
          <rPr>
            <sz val="9"/>
            <color indexed="81"/>
            <rFont val="Tahoma"/>
            <family val="2"/>
          </rPr>
          <t>Must be 0.30 or less for Shade Screens</t>
        </r>
      </text>
    </comment>
    <comment ref="S52" authorId="1" shapeId="0" xr:uid="{00000000-0006-0000-0100-00000F000000}">
      <text>
        <r>
          <rPr>
            <sz val="9"/>
            <color indexed="81"/>
            <rFont val="Tahoma"/>
            <family val="2"/>
          </rPr>
          <t xml:space="preserve">Area of the window covered in square feet. (Width x Height)
</t>
        </r>
      </text>
    </comment>
    <comment ref="A63" authorId="0" shapeId="0" xr:uid="{00000000-0006-0000-0100-000010000000}">
      <text>
        <r>
          <rPr>
            <sz val="9"/>
            <color indexed="81"/>
            <rFont val="Tahoma"/>
            <family val="2"/>
          </rPr>
          <t>Retro Commissioning</t>
        </r>
      </text>
    </comment>
    <comment ref="H63" authorId="0" shapeId="0" xr:uid="{00000000-0006-0000-0100-000011000000}">
      <text>
        <r>
          <rPr>
            <sz val="9"/>
            <color indexed="81"/>
            <rFont val="Tahoma"/>
            <family val="2"/>
          </rPr>
          <t>Select Builidng Type Category</t>
        </r>
      </text>
    </comment>
    <comment ref="O63" authorId="0" shapeId="0" xr:uid="{00000000-0006-0000-0100-000014000000}">
      <text>
        <r>
          <rPr>
            <sz val="9"/>
            <color indexed="81"/>
            <rFont val="Tahoma"/>
            <family val="2"/>
          </rPr>
          <t>Enter square footage of building</t>
        </r>
      </text>
    </comment>
    <comment ref="A76" authorId="0" shapeId="0" xr:uid="{0B8EA875-6E48-43C5-A8D5-14A25640B28C}">
      <text>
        <r>
          <rPr>
            <sz val="9"/>
            <color indexed="81"/>
            <rFont val="Tahoma"/>
            <family val="2"/>
          </rPr>
          <t>Advanced Rooftop Controls
Enter each RTU as a separate line</t>
        </r>
      </text>
    </comment>
    <comment ref="H76" authorId="0" shapeId="0" xr:uid="{072DF209-224A-43CB-965A-0FF87053410A}">
      <text>
        <r>
          <rPr>
            <sz val="9"/>
            <color indexed="81"/>
            <rFont val="Tahoma"/>
            <family val="2"/>
          </rPr>
          <t>Select Builidng Type Category</t>
        </r>
      </text>
    </comment>
    <comment ref="M76" authorId="0" shapeId="0" xr:uid="{0C53472B-EF69-4EBC-BA6D-FCF9280B1115}">
      <text>
        <r>
          <rPr>
            <sz val="9"/>
            <color indexed="81"/>
            <rFont val="Tahoma"/>
            <family val="2"/>
          </rPr>
          <t>Enter Tons of Controlled RTU Unit</t>
        </r>
      </text>
    </comment>
    <comment ref="Q76" authorId="2" shapeId="0" xr:uid="{53DE9D92-76C0-4EA1-8C4F-8A67751F30B0}">
      <text>
        <r>
          <rPr>
            <sz val="9"/>
            <color indexed="81"/>
            <rFont val="Tahoma"/>
            <family val="2"/>
          </rPr>
          <t>enter SEER2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<sst xmlns="http://schemas.openxmlformats.org/spreadsheetml/2006/main" count="1018" uniqueCount="557">
  <si>
    <t>Business Energy Solutions</t>
  </si>
  <si>
    <t>2026 Rebate Application</t>
  </si>
  <si>
    <t>Prescriptive Measures for Existing Facilities</t>
  </si>
  <si>
    <t>HVAC</t>
  </si>
  <si>
    <t>Submit application to:</t>
  </si>
  <si>
    <t>UniSource Business Energy Solutions</t>
  </si>
  <si>
    <t>Tel: 1-866-540-4315</t>
  </si>
  <si>
    <t>UniSourceBES@franklinenergy.com</t>
  </si>
  <si>
    <t>Application Process</t>
  </si>
  <si>
    <t>1. Submit a Pre-Notification Application.</t>
  </si>
  <si>
    <t>2. Install the qualified technology.</t>
  </si>
  <si>
    <t>3. Submit a complete, signed Final Application with all documentation.</t>
  </si>
  <si>
    <t>4. Receive incentive check within 6 weeks of Final Application approval.</t>
  </si>
  <si>
    <t>Last Modified: 4/28/26</t>
  </si>
  <si>
    <t>UES - Prescriptive Application</t>
  </si>
  <si>
    <r>
      <rPr>
        <sz val="10"/>
        <color rgb="FF000000"/>
        <rFont val="Arial"/>
      </rPr>
      <t xml:space="preserve">For </t>
    </r>
    <r>
      <rPr>
        <b/>
        <sz val="14"/>
        <color rgb="FF008000"/>
        <rFont val="Arial"/>
      </rPr>
      <t>HELP</t>
    </r>
    <r>
      <rPr>
        <sz val="10"/>
        <color rgb="FF000000"/>
        <rFont val="Arial"/>
      </rPr>
      <t xml:space="preserve"> hover mouse over grey cells with a red triangle in the upper right corner for additional information.  Yellow and light green shaded cells indicate Data Entry.</t>
    </r>
  </si>
  <si>
    <t xml:space="preserve">HVAC Worksheet </t>
  </si>
  <si>
    <t>Project Name:</t>
  </si>
  <si>
    <t>UES Account #:</t>
  </si>
  <si>
    <t>Incentives: HVAC, Controls, Sensors, Retro Commissioning, and Shade Screen Measures</t>
  </si>
  <si>
    <t>Measure</t>
  </si>
  <si>
    <t>Minimum Efficiency</t>
  </si>
  <si>
    <t>Size Category (in tons)</t>
  </si>
  <si>
    <t>5.4 - 11.25</t>
  </si>
  <si>
    <t>11.25 ≤ 20</t>
  </si>
  <si>
    <t>20 &lt; 63.3</t>
  </si>
  <si>
    <t>≥63.3</t>
  </si>
  <si>
    <t>&lt; 75</t>
  </si>
  <si>
    <t>75 &lt; 150</t>
  </si>
  <si>
    <t>150-299</t>
  </si>
  <si>
    <t>300-399</t>
  </si>
  <si>
    <t>400-599</t>
  </si>
  <si>
    <t>&gt; 600</t>
  </si>
  <si>
    <t>Air Conditioning
(Single and Three Phase &lt;5.4 tons)</t>
  </si>
  <si>
    <t>15.2 SEER2</t>
  </si>
  <si>
    <t>$15/ton</t>
  </si>
  <si>
    <t>16.2 SEER2</t>
  </si>
  <si>
    <t>$30/ton</t>
  </si>
  <si>
    <t>17.1 SEER2</t>
  </si>
  <si>
    <t>$40/ton</t>
  </si>
  <si>
    <t>Heat Pumps 
(Single and Three Phase &lt;5.4 tons)</t>
  </si>
  <si>
    <t>$/ton</t>
  </si>
  <si>
    <t>Current CAPPING</t>
  </si>
  <si>
    <t>Required Capping</t>
  </si>
  <si>
    <t>BASE TOTAL</t>
  </si>
  <si>
    <t>EFF</t>
  </si>
  <si>
    <t>EFF INC</t>
  </si>
  <si>
    <t>EFF TOTAL</t>
  </si>
  <si>
    <t>TOTAL</t>
  </si>
  <si>
    <t>Air Conditioning (Three Phase)</t>
  </si>
  <si>
    <t>15.99 IEER</t>
  </si>
  <si>
    <r>
      <rPr>
        <sz val="8"/>
        <color rgb="FF000000"/>
        <rFont val="Arial"/>
        <family val="2"/>
      </rPr>
      <t>$30/ton</t>
    </r>
    <r>
      <rPr>
        <vertAlign val="superscript"/>
        <sz val="8"/>
        <color rgb="FF000000"/>
        <rFont val="Arial"/>
        <family val="2"/>
      </rPr>
      <t>1</t>
    </r>
  </si>
  <si>
    <t>Air Conditioning  (Three Phase)</t>
  </si>
  <si>
    <t>14.92 IEER</t>
  </si>
  <si>
    <r>
      <rPr>
        <sz val="8"/>
        <color rgb="FF000000"/>
        <rFont val="Arial"/>
        <family val="2"/>
      </rPr>
      <t>$20/ton</t>
    </r>
    <r>
      <rPr>
        <vertAlign val="superscript"/>
        <sz val="8"/>
        <color rgb="FF000000"/>
        <rFont val="Arial"/>
        <family val="2"/>
      </rPr>
      <t>1</t>
    </r>
  </si>
  <si>
    <t>13.8 IEER</t>
  </si>
  <si>
    <t>12.75 IEER</t>
  </si>
  <si>
    <t>Heat Pumps (Three Phase)</t>
  </si>
  <si>
    <t>15.8 IEER</t>
  </si>
  <si>
    <t>14.7 IEER</t>
  </si>
  <si>
    <t>15.2 IEER</t>
  </si>
  <si>
    <t>Programmable Thermostat</t>
  </si>
  <si>
    <t>$115 per HVAC unit</t>
  </si>
  <si>
    <t>Rebates in above chart are in dollars.</t>
  </si>
  <si>
    <t xml:space="preserve">Shade Screens </t>
  </si>
  <si>
    <t>$2 per square foot</t>
  </si>
  <si>
    <t>1.  Additional efficiency incentive of $50/ton may apply. Some combinations may be capped.</t>
  </si>
  <si>
    <t>cap float per ton</t>
  </si>
  <si>
    <t>Incremental cost per ton</t>
  </si>
  <si>
    <t>-10%</t>
  </si>
  <si>
    <t>+10%</t>
  </si>
  <si>
    <t>Yellow Box: Click in box and select from drop down menu</t>
  </si>
  <si>
    <t>Green Box: requires a number to be entered</t>
  </si>
  <si>
    <t>White Box:  No entry required</t>
  </si>
  <si>
    <t>AC_Unit_Three_Phase_5.39</t>
  </si>
  <si>
    <t>_5.39</t>
  </si>
  <si>
    <t>Size</t>
  </si>
  <si>
    <t>Min</t>
  </si>
  <si>
    <t>Max</t>
  </si>
  <si>
    <t>MIN BTUH</t>
  </si>
  <si>
    <t>MAX BTUH</t>
  </si>
  <si>
    <t>AC_Unit_Three_Phase_11.24</t>
  </si>
  <si>
    <t>_11.24</t>
  </si>
  <si>
    <t>_0.58_tons</t>
  </si>
  <si>
    <t>Calculator: AC, HP, Thermostats</t>
  </si>
  <si>
    <t>AC_Unit_Three_Phase_19.9</t>
  </si>
  <si>
    <t>_19.9</t>
  </si>
  <si>
    <t>_0.75_tons</t>
  </si>
  <si>
    <t>QC</t>
  </si>
  <si>
    <t>These are ESP results in red, this sheet acts weird too though with low efficiencies</t>
  </si>
  <si>
    <t>Size/Usage Category</t>
  </si>
  <si>
    <t>SEER2 Rating</t>
  </si>
  <si>
    <t>Heating Effciency
(COP or HSPF)</t>
  </si>
  <si>
    <t>Actual Size (Btuh)</t>
  </si>
  <si>
    <t>Size in Tons</t>
  </si>
  <si>
    <t>System/Unit Efficiency
(IEER or IPLV)</t>
  </si>
  <si>
    <t>Quantity</t>
  </si>
  <si>
    <t>Total</t>
  </si>
  <si>
    <t>Type</t>
  </si>
  <si>
    <t>Complete?</t>
  </si>
  <si>
    <t>IS ERROR</t>
  </si>
  <si>
    <t>Size ERROR</t>
  </si>
  <si>
    <t>Efficiency ERROR</t>
  </si>
  <si>
    <t>Uncapped</t>
  </si>
  <si>
    <t>Wrong CAT Error for Single Phase AND Three Phase &lt;5.4 Tons</t>
  </si>
  <si>
    <t>low efficiency allowed</t>
  </si>
  <si>
    <t>eligibility threshold</t>
  </si>
  <si>
    <t>Published Efficiency Threshold</t>
  </si>
  <si>
    <t>Base</t>
  </si>
  <si>
    <t>Eff Inc</t>
  </si>
  <si>
    <t>Capping per UNIT</t>
  </si>
  <si>
    <t>Chiller Tier 2 Eff</t>
  </si>
  <si>
    <t>Chiller Tier</t>
  </si>
  <si>
    <t>AC_Unit_Three_Phase_63.2</t>
  </si>
  <si>
    <t>_63.2</t>
  </si>
  <si>
    <t>_1.00_tons</t>
  </si>
  <si>
    <t>base inc</t>
  </si>
  <si>
    <t>additional inc</t>
  </si>
  <si>
    <t>below min eff check</t>
  </si>
  <si>
    <t>alt sizes</t>
  </si>
  <si>
    <t>AC_Unit_Three_Phase_100</t>
  </si>
  <si>
    <t>_100</t>
  </si>
  <si>
    <t>_1.25_tons</t>
  </si>
  <si>
    <t>√</t>
  </si>
  <si>
    <t>15.5 SEER2 returns an incentive</t>
  </si>
  <si>
    <t>Good</t>
  </si>
  <si>
    <t>set 15.2 SEER2 min in ESP</t>
  </si>
  <si>
    <t>HP_Unit_Three_Phase_5.39</t>
  </si>
  <si>
    <t>_2.0_tons</t>
  </si>
  <si>
    <t>ok for low efficiencies</t>
  </si>
  <si>
    <t>HP_Unit_Three_Phase_11.24</t>
  </si>
  <si>
    <t>_2.0_tons_1Phase</t>
  </si>
  <si>
    <t>? hi incentives for low efficiencies (&lt; min eff)</t>
  </si>
  <si>
    <t>updated incentives for $15/30/40 base, removed kicker</t>
  </si>
  <si>
    <t>HP_Unit_Three_Phase_19.9</t>
  </si>
  <si>
    <t>_2.5_tons</t>
  </si>
  <si>
    <t>HP_Unit_Three_Phase_63.2</t>
  </si>
  <si>
    <t>_2.5_tons_1Phase</t>
  </si>
  <si>
    <t>HP_Unit_Three_Phase_100</t>
  </si>
  <si>
    <t>_3.0_tons</t>
  </si>
  <si>
    <t>caps at $10K in ESP, not this worksheet</t>
  </si>
  <si>
    <t>updated ESP placeholder cost to 100k (realistically shouldn't cap)</t>
  </si>
  <si>
    <t>X</t>
  </si>
  <si>
    <t>10,15 ton not working at min IEER in ESP</t>
  </si>
  <si>
    <t>corrected ESP for 10, 15 ton</t>
  </si>
  <si>
    <t>_3.0_tons_1Phase</t>
  </si>
  <si>
    <t>wks works for less than min eff</t>
  </si>
  <si>
    <t>ESP is per ton not BTU</t>
  </si>
  <si>
    <t>ESP input is per kBtu, not Tons. same incentive as wks</t>
  </si>
  <si>
    <t>needs a minimum</t>
  </si>
  <si>
    <t>Tier1 Increm</t>
  </si>
  <si>
    <t>Tier2 Increm</t>
  </si>
  <si>
    <t>Tier 1 Cap</t>
  </si>
  <si>
    <t>Tier 2 Cap</t>
  </si>
  <si>
    <t>_3.5_tons</t>
  </si>
  <si>
    <t>Chiller_Centrifugal&lt;150</t>
  </si>
  <si>
    <t>_3.5_tons_1Phase</t>
  </si>
  <si>
    <t>200ton doesn't work at 0.34 IPLV?100 at .37 IPLV in wks, ESP does work</t>
  </si>
  <si>
    <t>corrected wks</t>
  </si>
  <si>
    <t>Chiller_Centrifugal150-299</t>
  </si>
  <si>
    <t>_4.0_tons</t>
  </si>
  <si>
    <t>Chiller_Centrifugal300-399</t>
  </si>
  <si>
    <t>_4.0_tons_1Phase</t>
  </si>
  <si>
    <t>Chiller_Centrifugal400-599</t>
  </si>
  <si>
    <t>_5.0_tons</t>
  </si>
  <si>
    <t>Chiller_Centrifugal≥ 600</t>
  </si>
  <si>
    <t>_5.0_tons_1Phase</t>
  </si>
  <si>
    <t>Chiller_Positive_Displacement&lt;75</t>
  </si>
  <si>
    <t>&lt;150</t>
  </si>
  <si>
    <t>Chiller_Positive_Displacement75-149</t>
  </si>
  <si>
    <t>&lt;5.4_tons</t>
  </si>
  <si>
    <t>Chiller_Positive_Displacement150-299</t>
  </si>
  <si>
    <t>&lt;6 Tons</t>
  </si>
  <si>
    <t>Chiller_Positive_Displacement300-599</t>
  </si>
  <si>
    <t>≤150</t>
  </si>
  <si>
    <t>Chiller_Positive_Displacement≥ 600</t>
  </si>
  <si>
    <t>≥11.25 tons and &lt;20 tons</t>
  </si>
  <si>
    <t>Note: D N Q means Does Not Qualify</t>
  </si>
  <si>
    <t>Chiller_Air_Cooled&lt;150</t>
  </si>
  <si>
    <t>≥150</t>
  </si>
  <si>
    <t>Page 2 of 3</t>
  </si>
  <si>
    <t xml:space="preserve">HVAC Specifications &amp; Worksheet </t>
  </si>
  <si>
    <t>Chiller_Air_Cooled≥150</t>
  </si>
  <si>
    <t>≥20 Tons</t>
  </si>
  <si>
    <t>Calculator: Shade Screens</t>
  </si>
  <si>
    <t>≥20_ tons</t>
  </si>
  <si>
    <t>Gas Heat</t>
  </si>
  <si>
    <t>Category</t>
  </si>
  <si>
    <t>Window Location</t>
  </si>
  <si>
    <t>Max Shading Coefficient</t>
  </si>
  <si>
    <t>Shading Coefficient</t>
  </si>
  <si>
    <t>Total Square Footage</t>
  </si>
  <si>
    <t>Status</t>
  </si>
  <si>
    <t>Shading Coef error</t>
  </si>
  <si>
    <t>Mismatch Category?</t>
  </si>
  <si>
    <t>≥ 600</t>
  </si>
  <si>
    <t>≥5.4 tons and &lt;11.25 tons</t>
  </si>
  <si>
    <t>≥63.3_ tons</t>
  </si>
  <si>
    <t>11 &lt; 20 Tons</t>
  </si>
  <si>
    <t>11.25&lt;20 tons</t>
  </si>
  <si>
    <t>20&lt;63.3 tons</t>
  </si>
  <si>
    <t>5.4&lt;11.25 tons</t>
  </si>
  <si>
    <t>6&lt;11 Tons</t>
  </si>
  <si>
    <t>Unitary Air-Cooled PKG AC 3 ton</t>
  </si>
  <si>
    <t>Unitary Air-Cooled PKG AC 4 ton</t>
  </si>
  <si>
    <t>Unitary Air-Cooled PKG AC 5 ton</t>
  </si>
  <si>
    <t>&lt;75</t>
  </si>
  <si>
    <t>75-149</t>
  </si>
  <si>
    <t>300-599</t>
  </si>
  <si>
    <t>Project Completion Date</t>
  </si>
  <si>
    <t>Rebate Total</t>
  </si>
  <si>
    <t>Chiller_Centrifugal</t>
  </si>
  <si>
    <t>Chiller_Positive Displacement</t>
  </si>
  <si>
    <t>Chiller_Reciprocating</t>
  </si>
  <si>
    <t>Chiller_Air_Cooled</t>
  </si>
  <si>
    <t>Rebates cannot exceed 75%</t>
  </si>
  <si>
    <t>of the incremental measure cost.</t>
  </si>
  <si>
    <t>Equipment sizing calculations (load calcs) may be requested as part of the application documentation.</t>
  </si>
  <si>
    <t>≥300</t>
  </si>
  <si>
    <t>Manufacturer's specification sheet showing AHRI IEER, ARI SEER2 or ARI IPLV must accompany the final application.</t>
  </si>
  <si>
    <t>IPLV = Integrated Part Load Value, IEER = Integrated Energy Efficiency Ratio, SEER2 = Seasonal Energy Efficiency Ratio 2</t>
  </si>
  <si>
    <r>
      <rPr>
        <b/>
        <sz val="10"/>
        <rFont val="Calibri"/>
        <family val="2"/>
      </rPr>
      <t>≥</t>
    </r>
    <r>
      <rPr>
        <b/>
        <sz val="11"/>
        <rFont val="Arial"/>
        <family val="2"/>
      </rPr>
      <t xml:space="preserve"> 600</t>
    </r>
  </si>
  <si>
    <t>COP = Coefficient of Performance, HSPF2 = Heating Seasonal Performance Factor 2</t>
  </si>
  <si>
    <t>Measure Specifications</t>
  </si>
  <si>
    <t>All work shall be performed in accordance with all applicable professional standards and comply with all applicable federal, state, and local laws, ordinances, codes and regulations.</t>
  </si>
  <si>
    <r>
      <rPr>
        <b/>
        <sz val="10"/>
        <color rgb="FF000000"/>
        <rFont val="Arial"/>
        <family val="2"/>
      </rPr>
      <t xml:space="preserve">Air-Cooled Air Conditioning and Heat Pumps
</t>
    </r>
    <r>
      <rPr>
        <sz val="10"/>
        <color rgb="FF000000"/>
        <rFont val="Arial"/>
        <family val="2"/>
      </rPr>
      <t>New air-cooled air conditioning units or heat pumps that meet or exceed the qualifying Seasonal Energy Efficiency Ratio 2 (SEER2) or Integrated Energy Efficiency Ratio (IEER) shown in the Cooling Incentive Worksheet Table are eligible for an incentive. They can be either split systems or single packaged units. Evaporative coolers and water source heat pumps do not qualify under this program but may qualify under the Custom Incentive Program. All packaged and split system cooling equipment must meet Air-Conditioning, Heating and Refrigeration Institute (AHRI) standards (210/240, or 340/360), be UL listed, and use a minimum ozone-depleting refrigerant (e.g., HCFC or HFC).
A manufacturer's specification sheet indicating the system SEER2/IEER must accompany the application. Final invoices must indicate the number of units and sizes with model numbers matching the specification sheets.</t>
    </r>
  </si>
  <si>
    <r>
      <rPr>
        <b/>
        <sz val="10"/>
        <color rgb="FF000000"/>
        <rFont val="Arial"/>
        <family val="2"/>
      </rPr>
      <t xml:space="preserve">Programmable Thermostats
</t>
    </r>
    <r>
      <rPr>
        <sz val="10"/>
        <color rgb="FF000000"/>
        <rFont val="Arial"/>
        <family val="2"/>
      </rPr>
      <t>Equipment must replace a non-programmable thermostat. Thermostat must be capable of 7-day, 5-2, or 5-1-1 programming.  Programmable thermostats installed in hotel/motel guest rooms are not eligible for this incentive.
A manufacturer's specification sheet must accompany the application.  Final invoices must indicate model number and quanity.</t>
    </r>
  </si>
  <si>
    <t>Page 3 of 3</t>
  </si>
  <si>
    <t>Measure Specifications, continued</t>
  </si>
  <si>
    <r>
      <t xml:space="preserve">Shade Screens
</t>
    </r>
    <r>
      <rPr>
        <sz val="10"/>
        <rFont val="Arial"/>
        <family val="2"/>
      </rPr>
      <t>This measure consists of adding fixed exterior physical shading screens to windows.  This measure is applicable only to retrofit of existing facilites.  Windows with east, south, and west exposures are eligible.  Shading Coefficient must be 0.30 or less at a thirty-degree profile angle.  (Shading Coefficient equals SHGC X 1.15.  SHGC = Solar Heat Gain Coefficient)  Interior window shades such as blinds and drapes and movable door screens are not eligible.
A window schedule must accompany the application indicating the quantity, current window type, actual window surface dimensions, window orientation, brand, model number of screen or window film material.  Final invoices must indicate screen or window film material model number, quantity (square feet) of material purchased/installed.  Manufacturer's specification sheets indicating the Shading Coefficient or the SHGC must also be submitted.</t>
    </r>
  </si>
  <si>
    <t>FOR OFFICE USE ONLY - REVIEWER NOTES</t>
  </si>
  <si>
    <t>Reviewed By:</t>
  </si>
  <si>
    <t>Date:</t>
  </si>
  <si>
    <t>QC By:</t>
  </si>
  <si>
    <t>capped</t>
  </si>
  <si>
    <t>Tier 1 chiller efficiency</t>
  </si>
  <si>
    <t>Tier 2 chiller efficiency</t>
  </si>
  <si>
    <t>Size Category</t>
  </si>
  <si>
    <t>MeasureSize Category</t>
  </si>
  <si>
    <t>Min Efficiency</t>
  </si>
  <si>
    <t>Base Incentive</t>
  </si>
  <si>
    <t>Efficiency Incentive</t>
  </si>
  <si>
    <t xml:space="preserve">Min </t>
  </si>
  <si>
    <t>Tier 1 CAP</t>
  </si>
  <si>
    <t>Capping Units</t>
  </si>
  <si>
    <t>Min EER</t>
  </si>
  <si>
    <t>Min IEER</t>
  </si>
  <si>
    <t>Min COP</t>
  </si>
  <si>
    <t>AC_Unit_Single_Phase</t>
  </si>
  <si>
    <t>HP_Unit_Single_Phase</t>
  </si>
  <si>
    <t>AC_Unit_Three_Phase</t>
  </si>
  <si>
    <t>HP_Unit_Three_Phase</t>
  </si>
  <si>
    <t>Minisplit_AC</t>
  </si>
  <si>
    <t>Minisplit_HP</t>
  </si>
  <si>
    <t>Chiller_Positive_Displacement</t>
  </si>
  <si>
    <t>Programmable_Thermostat</t>
  </si>
  <si>
    <t>PTAC</t>
  </si>
  <si>
    <t>PTHP</t>
  </si>
  <si>
    <t>VRF Size</t>
  </si>
  <si>
    <t>Heat Recovery / Gas Heat</t>
  </si>
  <si>
    <t>CO2_Sensors</t>
  </si>
  <si>
    <t>CO_Sensors</t>
  </si>
  <si>
    <t>Window_Film</t>
  </si>
  <si>
    <t>Shade_Screen</t>
  </si>
  <si>
    <t>Metric</t>
  </si>
  <si>
    <t>Retro_Commissioning</t>
  </si>
  <si>
    <t>Heat_Pump_Water_Heater</t>
  </si>
  <si>
    <t>Advanced_Rooftop_Controls</t>
  </si>
  <si>
    <t>AC_Unit_Three_Phase5.4&lt;11.25 tons</t>
  </si>
  <si>
    <t>VRF_Air_Conditioners_Air_Cooled≥5.4 tons and &lt;11.25 tons</t>
  </si>
  <si>
    <t>11.2 EER, 13.1 IEER</t>
  </si>
  <si>
    <t>AC</t>
  </si>
  <si>
    <t>Dual Technology</t>
  </si>
  <si>
    <t>9,000_btu/h</t>
  </si>
  <si>
    <t>Yes</t>
  </si>
  <si>
    <t>Full Service Restaurant</t>
  </si>
  <si>
    <t>On/Off (Shopping/Airport Profile)</t>
  </si>
  <si>
    <t>Emissivity &lt; 0.67</t>
  </si>
  <si>
    <t>80% Block</t>
  </si>
  <si>
    <t>East</t>
  </si>
  <si>
    <t>COP</t>
  </si>
  <si>
    <t>College/University</t>
  </si>
  <si>
    <r>
      <t xml:space="preserve">Restaurant Full Service </t>
    </r>
    <r>
      <rPr>
        <sz val="10"/>
        <rFont val="Calibri"/>
        <family val="2"/>
      </rPr>
      <t xml:space="preserve">≥ </t>
    </r>
    <r>
      <rPr>
        <sz val="10"/>
        <rFont val="Arial"/>
        <family val="2"/>
      </rPr>
      <t>80 Gallon Tank(s)</t>
    </r>
  </si>
  <si>
    <t>Btuh</t>
  </si>
  <si>
    <t>AC_Unit_Three_Phase11.25&lt;20 tons</t>
  </si>
  <si>
    <t>VRF_Air_Conditioners_Air_Cooled≥11.25 tons and &lt;20 tons</t>
  </si>
  <si>
    <t>11.0 EER, 12.9 IEER</t>
  </si>
  <si>
    <t>HP</t>
  </si>
  <si>
    <t>Passive Infrared</t>
  </si>
  <si>
    <t>12,000_btu/h</t>
  </si>
  <si>
    <t>No</t>
  </si>
  <si>
    <t>Hospital</t>
  </si>
  <si>
    <t>VAV (Shopping/Airport Profile)</t>
  </si>
  <si>
    <t>Emissivity = 0.67</t>
  </si>
  <si>
    <t>90% Block</t>
  </si>
  <si>
    <t>Southeast</t>
  </si>
  <si>
    <t>Energy Factor</t>
  </si>
  <si>
    <t>Grocery</t>
  </si>
  <si>
    <r>
      <t xml:space="preserve">Restaurant Quick Service </t>
    </r>
    <r>
      <rPr>
        <sz val="10"/>
        <rFont val="Calibri"/>
        <family val="2"/>
      </rPr>
      <t>≥</t>
    </r>
    <r>
      <rPr>
        <sz val="10"/>
        <rFont val="Arial"/>
        <family val="2"/>
      </rPr>
      <t xml:space="preserve"> 80 Gallon Tank(s)</t>
    </r>
  </si>
  <si>
    <t>Tons</t>
  </si>
  <si>
    <t>AC_Unit_Three_Phase20&lt;63.3 tons</t>
  </si>
  <si>
    <t>VRF_Air_Conditioners_Air_Cooled≥20 tons</t>
  </si>
  <si>
    <t>10.0 EER, 11.6 IEER</t>
  </si>
  <si>
    <t>Key Card Activation</t>
  </si>
  <si>
    <t>15,000_btu/h</t>
  </si>
  <si>
    <t>≥20 tons</t>
  </si>
  <si>
    <t>Large Hotel</t>
  </si>
  <si>
    <t>On/Off (Office/Events Profile)</t>
  </si>
  <si>
    <r>
      <t xml:space="preserve">Emissivity </t>
    </r>
    <r>
      <rPr>
        <sz val="10"/>
        <rFont val="Calibri"/>
        <family val="2"/>
      </rPr>
      <t>≤</t>
    </r>
    <r>
      <rPr>
        <sz val="10"/>
        <rFont val="Arial"/>
        <family val="2"/>
      </rPr>
      <t xml:space="preserve"> 0.82</t>
    </r>
  </si>
  <si>
    <t>South</t>
  </si>
  <si>
    <t>Hotel/Motel: Common Areas</t>
  </si>
  <si>
    <t>AC_Unit_Three_Phase≥63.3_ tons</t>
  </si>
  <si>
    <t>VRF_Heat_Pump_Air_cooled≥5.4 tons and &lt;11.25 tonsYes</t>
  </si>
  <si>
    <t>10.8 EER, 12.7 IEER, 3.3 COP</t>
  </si>
  <si>
    <t>Large Office</t>
  </si>
  <si>
    <t>VAV (Office/Events Profile)</t>
  </si>
  <si>
    <t>Southwest</t>
  </si>
  <si>
    <t>Hotel/Motel: Guest Rooms</t>
  </si>
  <si>
    <t>HP_Unit_Three_Phase5.4&lt;11.25 tons</t>
  </si>
  <si>
    <t>VRF_Heat_Pump_Air_cooled≥11.25 tons and &lt;20 tonsYes</t>
  </si>
  <si>
    <t>10.4 EER, 12.1 IEER, 3.2 COP</t>
  </si>
  <si>
    <t>Medium Office</t>
  </si>
  <si>
    <t>West</t>
  </si>
  <si>
    <t>Industrial: 1 shift</t>
  </si>
  <si>
    <t>HP_Unit_Three_Phase11.25&lt;20 tons</t>
  </si>
  <si>
    <t>VRF_Heat_Pump_Air_cooled≥20 tonsYes</t>
  </si>
  <si>
    <t>9.3 EER, 10.8 IEER, 3.2 COP</t>
  </si>
  <si>
    <t>Midrise Apartment</t>
  </si>
  <si>
    <t>Industrial: 2 shifts</t>
  </si>
  <si>
    <t>HP_Unit_Three_Phase≥20_ tons</t>
  </si>
  <si>
    <t>VRF_Heat_Pump_Air_cooled≥5.4 tons and &lt;11.25 tonsNo</t>
  </si>
  <si>
    <t>11.0 EER, 12.9 IEER, 3.3 COP</t>
  </si>
  <si>
    <t>Outpatient</t>
  </si>
  <si>
    <t>Industrial: 3 shifts</t>
  </si>
  <si>
    <t>per ton</t>
  </si>
  <si>
    <t>VRF_Heat_Pump_Air_cooled≥11.25 tons and &lt;20 tonsNo</t>
  </si>
  <si>
    <t>10.6 EER, 12.3 IEER, 3.2 COP</t>
  </si>
  <si>
    <t>Quick Service Restaurant</t>
  </si>
  <si>
    <t>K-12 School</t>
  </si>
  <si>
    <t>VRF_Heat_Pump_Air_cooled≥20 tonsNo</t>
  </si>
  <si>
    <t>9.5 EER, 11.0 IEER, 3.2 COP</t>
  </si>
  <si>
    <t>Small Hotel</t>
  </si>
  <si>
    <t>Medical: Inpatient</t>
  </si>
  <si>
    <t>VRF_Heat_Pump_Water_Source≥5.4 tons and &lt;11.25 tonsYes</t>
  </si>
  <si>
    <t>11.8 EER, 4.2 COP</t>
  </si>
  <si>
    <t>Small Office</t>
  </si>
  <si>
    <t>Medical: Outpatient</t>
  </si>
  <si>
    <t>VRF_Heat_Pump_Water_Source≥11.25 tons and &lt;20 tonsYes</t>
  </si>
  <si>
    <t>9.8 EER, 3.9 COP</t>
  </si>
  <si>
    <t>Strip Mall</t>
  </si>
  <si>
    <t>Miscellaneous</t>
  </si>
  <si>
    <t>VRF_Heat_Pump_Water_Source≥20 tonsYes</t>
  </si>
  <si>
    <t>Supermarket</t>
  </si>
  <si>
    <t>Office</t>
  </si>
  <si>
    <t>VRF_Heat_Pump_Water_Source≥5.4 tons and &lt;11.25 tonsNo</t>
  </si>
  <si>
    <t>12.0 EER, 4.2 COP</t>
  </si>
  <si>
    <t>Primary School</t>
  </si>
  <si>
    <t>Public Assembly</t>
  </si>
  <si>
    <t>VRF_Heat_Pump_Water_Source≥11.25 tons and &lt;20 tonsNo</t>
  </si>
  <si>
    <t>10.0 EER, 3.9 COP</t>
  </si>
  <si>
    <t>Secondary School</t>
  </si>
  <si>
    <t>Restaurant</t>
  </si>
  <si>
    <t>VRF_Heat_Pump_Water_Source≥20 tonsNo</t>
  </si>
  <si>
    <t>2.0_tons_1Phase</t>
  </si>
  <si>
    <t>2.5_tons_1Phase</t>
  </si>
  <si>
    <t>3.0_tons_1Phase</t>
  </si>
  <si>
    <t>3.5_tons_1Phase</t>
  </si>
  <si>
    <t>4.0_tons_1Phase</t>
  </si>
  <si>
    <t>5.0_tons_1Phase</t>
  </si>
  <si>
    <t>Retail: Enclosed and Strip Malls</t>
  </si>
  <si>
    <t>VRF_Heat_Pump_Groundwater_Source≥5.4 tons and &lt;11.25 tonsYes</t>
  </si>
  <si>
    <t>16.0 EER, 3.6 COP</t>
  </si>
  <si>
    <t>15.2_SEER2</t>
  </si>
  <si>
    <t>14.3_SEER2</t>
  </si>
  <si>
    <t>Retail: Non-Mall</t>
  </si>
  <si>
    <t>VRF_Heat_Pump_Groundwater_Source≥11.25 tons and &lt;20 tonsYes</t>
  </si>
  <si>
    <t>13.6 EER, 3.3 COP</t>
  </si>
  <si>
    <t>16.2_SEER2</t>
  </si>
  <si>
    <t>Warehouse and Storage</t>
  </si>
  <si>
    <r>
      <rPr>
        <sz val="9"/>
        <color indexed="8"/>
        <rFont val="Calibri"/>
        <family val="2"/>
      </rPr>
      <t>≥</t>
    </r>
    <r>
      <rPr>
        <sz val="9"/>
        <color indexed="8"/>
        <rFont val="Arial"/>
        <family val="2"/>
      </rPr>
      <t>17.1_SEER2</t>
    </r>
  </si>
  <si>
    <t>VRF_Heat_Pump_Groundwater_Source≥20 tonsYes</t>
  </si>
  <si>
    <t>Programmable_ThermostatAC</t>
  </si>
  <si>
    <t>per Unit</t>
  </si>
  <si>
    <t>VRF_Heat_Pump_Groundwater_Source≥5.4 tons and &lt;11.25 tonsNo</t>
  </si>
  <si>
    <t>16.2 EER, 3.6 COP</t>
  </si>
  <si>
    <t>Programmable_ThermostatHP</t>
  </si>
  <si>
    <t>VRF_Heat_Pump_Groundwater_Source≥11.25 tons and &lt;20 tonsNo</t>
  </si>
  <si>
    <t>13.8 EER. 3.3 COP</t>
  </si>
  <si>
    <t>AC_Unit_Single_Phase_2.0_tons_1Phase15.2_SEER2</t>
  </si>
  <si>
    <t>15.20 SEER2</t>
  </si>
  <si>
    <t>VRF_Heat_Pump_Groundwater_Source≥20 tonsNo</t>
  </si>
  <si>
    <t>AC_Unit_Single_Phase_2.5_tons_1Phase15.2_SEER2</t>
  </si>
  <si>
    <t>VRF_Heat_Pump_Ground_Source≥5.4 tons and &lt;11.25 tonsYes</t>
  </si>
  <si>
    <t>13.2 EER, 3.1 COP</t>
  </si>
  <si>
    <t>AC_Unit_Single_Phase_3.0_tons_1Phase15.2_SEER2</t>
  </si>
  <si>
    <t>VRF_Heat_Pump_Ground_Source≥11.25 tons and &lt;20 tonsYes</t>
  </si>
  <si>
    <t>10.8 EER, 2.8 COP</t>
  </si>
  <si>
    <t>AC_Unit_Single_Phase_3.5_tons_1Phase15.2_SEER2</t>
  </si>
  <si>
    <t>VRF_Heat_Pump_Ground_Source≥20 tonsYes</t>
  </si>
  <si>
    <t>AC_Unit_Single_Phase_4.0_tons_1Phase15.2_SEER2</t>
  </si>
  <si>
    <t>VRF_Heat_Pump_Ground_Source≥5.4 tons and &lt;11.25 tonsNo</t>
  </si>
  <si>
    <t>13.4 EER, 3.1 COP</t>
  </si>
  <si>
    <t>AC_Unit_Single_Phase_5.0_tons_1Phase15.2_SEER2</t>
  </si>
  <si>
    <t>VRF_Heat_Pump_Ground_Source≥11.25 tons and &lt;20 tonsNo</t>
  </si>
  <si>
    <t>11.0 EER, 2.8 COP</t>
  </si>
  <si>
    <t>AC_Unit_Single_Phase_2.0_tons_1Phase16.2_SEER2</t>
  </si>
  <si>
    <t>16.15 SEER2</t>
  </si>
  <si>
    <t>VRF_Heat_Pump_Ground_Source≥20 tonsNo</t>
  </si>
  <si>
    <t>AC_Unit_Single_Phase_2.5_tons_1Phase16.2_SEER2</t>
  </si>
  <si>
    <t>Rec Incentive from MAS sheet</t>
  </si>
  <si>
    <t>AC_Unit_Single_Phase_3.0_tons_1Phase16.2_SEER2</t>
  </si>
  <si>
    <t>Application</t>
  </si>
  <si>
    <t>MAS Sheet Incremental w/out O&amp;M</t>
  </si>
  <si>
    <t>MAS Sheet IPLV ee min eff</t>
  </si>
  <si>
    <t>Code</t>
  </si>
  <si>
    <t>Tier 1</t>
  </si>
  <si>
    <t>Tier 2</t>
  </si>
  <si>
    <t>AC_Unit_Single_Phase_3.5_tons_1Phase16.2_SEER2</t>
  </si>
  <si>
    <t>C&amp;I Comprehensive Water-Cooled Chillers-Centrifugal &lt;150 Tons Tier 1</t>
  </si>
  <si>
    <t>AC_Unit_Single_Phase_4.0_tons_1Phase16.2_SEER2</t>
  </si>
  <si>
    <t>C&amp;I Comprehensive Water-Cooled Chillers-Centrifugal &lt;150 Tons Tier 2</t>
  </si>
  <si>
    <t>AC_Unit_Single_Phase_5.0_tons_1Phase16.2_SEER2</t>
  </si>
  <si>
    <t>C&amp;I Comprehensive Water-Cooled Chillers-Centrifugal 150 - 299 Tons Tier 1</t>
  </si>
  <si>
    <t>AC_Unit_Single_Phase_2.0_tons_1Phase≥17.1_SEER2</t>
  </si>
  <si>
    <t>17.10 SEER2</t>
  </si>
  <si>
    <t>C&amp;I Comprehensive Water-Cooled Chillers-Centrifugal 150 - 299 Tons Tier 2</t>
  </si>
  <si>
    <t>AC_Unit_Single_Phase_2.5_tons_1Phase≥17.1_SEER2</t>
  </si>
  <si>
    <t>C&amp;I Comprehensive Water-Cooled Chillers-Centrifugal 300  - 399 Tons Tier 1</t>
  </si>
  <si>
    <t>AC_Unit_Single_Phase_3.0_tons_1Phase≥17.1_SEER2</t>
  </si>
  <si>
    <t>C&amp;I Comprehensive Water-Cooled Chillers-Centrifugal 300  - 399 Tons Tier 2</t>
  </si>
  <si>
    <t>AC_Unit_Single_Phase_3.5_tons_1Phase≥17.1_SEER2</t>
  </si>
  <si>
    <t>C&amp;I Comprehensive Water-Cooled Chillers-Centrifugal 400 - 599 Tons Tier 1</t>
  </si>
  <si>
    <t>AC_Unit_Single_Phase_4.0_tons_1Phase≥17.1_SEER2</t>
  </si>
  <si>
    <t>C&amp;I Comprehensive Water-Cooled Chillers-Centrifugal 400 - 599 Tons Tier 2</t>
  </si>
  <si>
    <t>AC_Unit_Single_Phase_5.0_tons_1Phase≥17.1_SEER2</t>
  </si>
  <si>
    <t>C&amp;I Comprehensive Water-Cooled Chillers-Centrifugal ≥ 600 Tons Tier 1</t>
  </si>
  <si>
    <t>HP_Unit_Single_Phase_2.0_tons_1Phase15.2_SEER2</t>
  </si>
  <si>
    <t>C&amp;I Comprehensive Water-Cooled Chillers-Centrifugal ≥ 600 Tons Tier 2</t>
  </si>
  <si>
    <t>HP_Unit_Single_Phase_2.5_tons_1Phase15.2_SEER2</t>
  </si>
  <si>
    <t>Chiller_Reciprocating&lt;150</t>
  </si>
  <si>
    <t>C&amp;I Comprehensive Water-Cooled Chillers-Positive Displacement &lt; 75 Tons Tier 1</t>
  </si>
  <si>
    <t>HP_Unit_Single_Phase_3.0_tons_1Phase15.2_SEER2</t>
  </si>
  <si>
    <t>C&amp;I Comprehensive Water-Cooled Chillers-Positive Displacement &lt; 75 Tons Tier 2</t>
  </si>
  <si>
    <t>HP_Unit_Single_Phase_3.5_tons_1Phase15.2_SEER2</t>
  </si>
  <si>
    <t>C&amp;I Comprehensive Water-Cooled Chillers-Positive Displacement 75 - 149 Tons Tier 1</t>
  </si>
  <si>
    <t>HP_Unit_Single_Phase_4.0_tons_1Phase15.2_SEER2</t>
  </si>
  <si>
    <t>C&amp;I Comprehensive Water-Cooled Chillers-Positive Displacement 75 - 149 Tons Tier 2</t>
  </si>
  <si>
    <t>HP_Unit_Single_Phase_5.0_tons_1Phase15.2_SEER2</t>
  </si>
  <si>
    <t>Chiller_Reciprocating150-299</t>
  </si>
  <si>
    <t>C&amp;I Comprehensive Water-Cooled Chillers-Positive Displacement 150 - 299 Tons Tier 1</t>
  </si>
  <si>
    <t>HP_Unit_Single_Phase_2.0_tons_1Phase16.2_SEER2</t>
  </si>
  <si>
    <t>C&amp;I Comprehensive Water-Cooled Chillers-Positive Displacement 150 - 299 Tons Tier 2</t>
  </si>
  <si>
    <t>HP_Unit_Single_Phase_2.5_tons_1Phase16.2_SEER2</t>
  </si>
  <si>
    <t>Chiller_Reciprocating≥300</t>
  </si>
  <si>
    <t>C&amp;I Comprehensive Water-Cooled Chillers-Positive Displacement 300 - 599 Tons Tier 1</t>
  </si>
  <si>
    <t>HP_Unit_Single_Phase_3.0_tons_1Phase16.2_SEER2</t>
  </si>
  <si>
    <t>C&amp;I Comprehensive Water-Cooled Chillers-Positive Displacement 300 - 599 Tons Tier 2</t>
  </si>
  <si>
    <t>HP_Unit_Single_Phase_3.5_tons_1Phase16.2_SEER2</t>
  </si>
  <si>
    <t>C&amp;I Comprehensive Water-Cooled Chillers-Positive Displacement ≥ 600 Tons Tier 1</t>
  </si>
  <si>
    <t>HP_Unit_Single_Phase_4.0_tons_1Phase16.2_SEER2</t>
  </si>
  <si>
    <t>C&amp;I Comprehensive Water-Cooled Chillers-Positive Displacement ≥ 600 Tons Tier 2</t>
  </si>
  <si>
    <t>HP_Unit_Single_Phase_5.0_tons_1Phase16.2_SEER2</t>
  </si>
  <si>
    <t>C&amp;I Comprehensive Air-Cooled Chillers &lt;150 Tons Tier 1</t>
  </si>
  <si>
    <t>HP_Unit_Single_Phase_2.0_tons_1Phase≥17.1_SEER2</t>
  </si>
  <si>
    <t>C&amp;I Comprehensive Air-Cooled Chillers &lt;150 Tons Tier 2</t>
  </si>
  <si>
    <t>HP_Unit_Single_Phase_2.5_tons_1Phase≥17.1_SEER2</t>
  </si>
  <si>
    <t>C&amp;I Comprehensive Air-Cooled Chillers &gt;=150 Tons Tier 1</t>
  </si>
  <si>
    <t>HP_Unit_Single_Phase_3.0_tons_1Phase≥17.1_SEER2</t>
  </si>
  <si>
    <t>C&amp;I Comprehensive Air-Cooled Chillers &gt;=150 Tons Tier 2</t>
  </si>
  <si>
    <t>HP_Unit_Single_Phase_3.5_tons_1Phase≥17.1_SEER2</t>
  </si>
  <si>
    <t>HP_Unit_Single_Phase_4.0_tons_1Phase≥17.1_SEER2</t>
  </si>
  <si>
    <t>HP_Unit_Single_Phase_5.0_tons_1Phase≥17.1_SEER2</t>
  </si>
  <si>
    <t>Hotel_Room_Control_AC_OnlyDual Technology</t>
  </si>
  <si>
    <t>per Room</t>
  </si>
  <si>
    <t>Hotel_Room_Control_AC_OnlyPassive Infrared</t>
  </si>
  <si>
    <t>Hotel_Room_Control_AC_OnlyKey Card Activation</t>
  </si>
  <si>
    <t>Hotel_Room_Control_Heat_PumpsDual Technology</t>
  </si>
  <si>
    <t>Hotel_Room_Control_Heat_PumpsPassive Infrared</t>
  </si>
  <si>
    <t>Hotel_Room_Control_Heat_PumpsKey Card Activation</t>
  </si>
  <si>
    <t>Add_EconomizersUnitary Air-Cooled PKG AC 3 ton</t>
  </si>
  <si>
    <t>9.54 EER</t>
  </si>
  <si>
    <t>Add_EconomizersUnitary Air-Cooled PKG AC 4 ton</t>
  </si>
  <si>
    <t>Add_EconomizersUnitary Air-Cooled PKG AC 5 ton</t>
  </si>
  <si>
    <t>per Sensor</t>
  </si>
  <si>
    <t>CO_SensorsOn/Off (Shopping/Airport Profile)</t>
  </si>
  <si>
    <t>CO_SensorsVAV (Shopping/Airport Profile)</t>
  </si>
  <si>
    <t>CO_SensorsOn/Off (Office/Events Profile)</t>
  </si>
  <si>
    <t>CO_SensorsVAV (Office/Events Profile)</t>
  </si>
  <si>
    <t>per Square Foot</t>
  </si>
  <si>
    <t>AC_Unit_Three_Phase_2.0_tons15.2_SEER2</t>
  </si>
  <si>
    <t>AC_Unit_Three_Phase_2.5_tons15.2_SEER2</t>
  </si>
  <si>
    <t>AC_Unit_Three_Phase_3.0_tons15.2_SEER2</t>
  </si>
  <si>
    <t>AC_Unit_Three_Phase_3.5_tons15.2_SEER2</t>
  </si>
  <si>
    <t>AC_Unit_Three_Phase_4.0_tons15.2_SEER2</t>
  </si>
  <si>
    <t>AC_Unit_Three_Phase_5.0_tons15.2_SEER2</t>
  </si>
  <si>
    <t>AC_Unit_Three_Phase_2.0_tons16.2_SEER2</t>
  </si>
  <si>
    <t>AC_Unit_Three_Phase_2.5_tons16.2_SEER2</t>
  </si>
  <si>
    <t>AC_Unit_Three_Phase_3.0_tons16.2_SEER2</t>
  </si>
  <si>
    <t>AC_Unit_Three_Phase_3.5_tons16.2_SEER2</t>
  </si>
  <si>
    <t>AC_Unit_Three_Phase_4.0_tons16.2_SEER2</t>
  </si>
  <si>
    <t>AC_Unit_Three_Phase_5.0_tons16.2_SEER2</t>
  </si>
  <si>
    <t>AC_Unit_Three_Phase_2.0_tons≥17.1_SEER2</t>
  </si>
  <si>
    <t>AC_Unit_Three_Phase_2.5_tons≥17.1_SEER2</t>
  </si>
  <si>
    <t>AC_Unit_Three_Phase_3.0_tons≥17.1_SEER2</t>
  </si>
  <si>
    <t>AC_Unit_Three_Phase_3.5_tons≥17.1_SEER2</t>
  </si>
  <si>
    <t>AC_Unit_Three_Phase_4.0_tons≥17.1_SEER2</t>
  </si>
  <si>
    <t>AC_Unit_Three_Phase_5.0_tons≥17.1_SEER2</t>
  </si>
  <si>
    <t>HP_Unit_Three_Phase_2.0_tons15.2_SEER2</t>
  </si>
  <si>
    <t>HP_Unit_Three_Phase_2.5_tons15.2_SEER2</t>
  </si>
  <si>
    <t>HP_Unit_Three_Phase_3.0_tons15.2_SEER2</t>
  </si>
  <si>
    <t>HP_Unit_Three_Phase_3.5_tons15.2_SEER2</t>
  </si>
  <si>
    <t>HP_Unit_Three_Phase_4.0_tons15.2_SEER2</t>
  </si>
  <si>
    <t>HP_Unit_Three_Phase_5.0_tons15.2_SEER2</t>
  </si>
  <si>
    <t>HP_Unit_Three_Phase_2.0_tons16.2_SEER2</t>
  </si>
  <si>
    <t>HP_Unit_Three_Phase_2.5_tons16.2_SEER2</t>
  </si>
  <si>
    <t>HP_Unit_Three_Phase_3.0_tons16.2_SEER2</t>
  </si>
  <si>
    <t>HP_Unit_Three_Phase_3.5_tons16.2_SEER2</t>
  </si>
  <si>
    <t>HP_Unit_Three_Phase_4.0_tons16.2_SEER2</t>
  </si>
  <si>
    <t>HP_Unit_Three_Phase_5.0_tons16.2_SEER2</t>
  </si>
  <si>
    <t>HP_Unit_Three_Phase_2.0_tons≥17.1_SEER2</t>
  </si>
  <si>
    <t>HP_Unit_Three_Phase_2.5_tons≥17.1_SEER2</t>
  </si>
  <si>
    <t>HP_Unit_Three_Phase_3.0_tons≥17.1_SEER2</t>
  </si>
  <si>
    <t>HP_Unit_Three_Phase_3.5_tons≥17.1_SEER2</t>
  </si>
  <si>
    <t>HP_Unit_Three_Phase_4.0_tons≥17.1_SEER2</t>
  </si>
  <si>
    <t>HP_Unit_Three_Phase_5.0_tons≥17.1_SEER2</t>
  </si>
  <si>
    <t>18.64 SEER</t>
  </si>
  <si>
    <t>19.45 SEER</t>
  </si>
  <si>
    <t>per sf</t>
  </si>
  <si>
    <t>AC_Unit_Single_Phase_2.0_tons_1Phase</t>
  </si>
  <si>
    <t>AC_Unit_Single_Phase_2.5_tons_1Phase</t>
  </si>
  <si>
    <t>AC_Unit_Single_Phase_3.0_tons_1Phase</t>
  </si>
  <si>
    <t>AC_Unit_Single_Phase_3.5_tons_1Phase</t>
  </si>
  <si>
    <t>AC_Unit_Single_Phase_4.0_tons_1Phase</t>
  </si>
  <si>
    <t>AC_Unit_Single_Phase_5.0_tons_1Phase</t>
  </si>
  <si>
    <t>HP_Unit_Single_Phase_2.0_tons_1Phase</t>
  </si>
  <si>
    <t>HP_Unit_Single_Phase_2.5_tons_1Phase</t>
  </si>
  <si>
    <t>HP_Unit_Single_Phase_3.0_tons_1Phase</t>
  </si>
  <si>
    <t>HP_Unit_Single_Phase_3.5_tons_1Phase</t>
  </si>
  <si>
    <t>HP_Unit_Single_Phase_4.0_tons_1Phase</t>
  </si>
  <si>
    <t>HP_Unit_Single_Phase_5.0_tons_1Phase</t>
  </si>
  <si>
    <t>AC_Unit_Three_Phase_2.0_tons</t>
  </si>
  <si>
    <t>AC_Unit_Three_Phase_2.5_tons</t>
  </si>
  <si>
    <t>AC_Unit_Three_Phase_3.0_tons</t>
  </si>
  <si>
    <t>AC_Unit_Three_Phase_3.5_tons</t>
  </si>
  <si>
    <t>AC_Unit_Three_Phase_4.0_tons</t>
  </si>
  <si>
    <t>AC_Unit_Three_Phase_5.0_tons</t>
  </si>
  <si>
    <t>HP_Unit_Three_Phase_2.0_tons</t>
  </si>
  <si>
    <t>HP_Unit_Three_Phase_2.5_tons</t>
  </si>
  <si>
    <t>HP_Unit_Three_Phase_3.0_tons</t>
  </si>
  <si>
    <t>HP_Unit_Three_Phase_3.5_tons</t>
  </si>
  <si>
    <t>HP_Unit_Three_Phase_4.0_tons</t>
  </si>
  <si>
    <t>HP_Unit_Three_Phase_5.0_tons</t>
  </si>
  <si>
    <t>Change Date</t>
  </si>
  <si>
    <t>Notes</t>
  </si>
  <si>
    <t>Copied TEP Worksheet for Unisource Prescriptive measures</t>
  </si>
  <si>
    <t>Updated dates for 2026</t>
  </si>
  <si>
    <t>correction to Programmable Thermostat dropdown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</si>
</sst>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0.0"/>
    <numFmt numFmtId="165" formatCode="&quot;$&quot;#,##0.00"/>
    <numFmt numFmtId="166" formatCode="[$-409]mmmm\ d\,\ yyyy;@"/>
    <numFmt numFmtId="167" formatCode="0.000"/>
    <numFmt numFmtId="168" formatCode="&quot;$&quot;#,##0"/>
    <numFmt numFmtId="169" formatCode="_(* #,##0.000000000000_);_(* \(#,##0.000000000000\);_(* &quot;-&quot;??_);_(@_)"/>
    <numFmt numFmtId="170" formatCode="0.0000"/>
    <numFmt numFmtId="171" formatCode="0.000000"/>
    <numFmt numFmtId="172" formatCode="0.0000000"/>
    <numFmt numFmtId="173" formatCode="&quot;$&quot;#,##0.000_);[Red]\(&quot;$&quot;#,##0.000\)"/>
  </numFmts>
  <fonts count="73">
    <font>
      <sz val="10"/>
      <name val="Arial"/>
    </font>
    <font>
      <b/>
      <sz val="10"/>
      <name val="Arial"/>
      <family val="2"/>
    </font>
    <font>
      <sz val="10"/>
      <name val="Arial"/>
      <family val="2"/>
    </font>
    <font>
      <i/>
      <sz val="10"/>
      <name val="Arial"/>
      <family val="2"/>
    </font>
    <font>
      <b/>
      <sz val="22"/>
      <name val="Arial"/>
      <family val="2"/>
    </font>
    <font>
      <sz val="12"/>
      <name val="Arial"/>
      <family val="2"/>
    </font>
    <font>
      <b/>
      <sz val="11"/>
      <name val="Arial"/>
      <family val="2"/>
    </font>
    <font>
      <sz val="11"/>
      <name val="Arial"/>
      <family val="2"/>
    </font>
    <font>
      <b/>
      <sz val="10"/>
      <color indexed="10"/>
      <name val="Arial"/>
      <family val="2"/>
    </font>
    <font>
      <b/>
      <sz val="11.5"/>
      <color indexed="8"/>
      <name val="Arial"/>
      <family val="2"/>
    </font>
    <font>
      <b/>
      <sz val="11.5"/>
      <name val="Arial"/>
      <family val="2"/>
    </font>
    <font>
      <b/>
      <sz val="12"/>
      <name val="Arial"/>
      <family val="2"/>
    </font>
    <font>
      <sz val="9"/>
      <name val="Arial"/>
      <family val="2"/>
    </font>
    <font>
      <b/>
      <i/>
      <sz val="12"/>
      <name val="Arial"/>
      <family val="2"/>
    </font>
    <font>
      <i/>
      <sz val="9"/>
      <name val="Arial"/>
      <family val="2"/>
    </font>
    <font>
      <sz val="8"/>
      <name val="Arial"/>
      <family val="2"/>
    </font>
    <font>
      <b/>
      <sz val="9"/>
      <name val="Arial"/>
      <family val="2"/>
    </font>
    <font>
      <b/>
      <sz val="20"/>
      <name val="Tekton Pro"/>
      <family val="2"/>
    </font>
    <font>
      <sz val="10"/>
      <name val="Tekton Pro"/>
      <family val="2"/>
    </font>
    <font>
      <b/>
      <sz val="9"/>
      <name val="Tekton Pro"/>
    </font>
    <font>
      <sz val="10"/>
      <color indexed="10"/>
      <name val="Arial"/>
      <family val="2"/>
    </font>
    <font>
      <sz val="9"/>
      <color indexed="81"/>
      <name val="Tahoma"/>
      <family val="2"/>
    </font>
    <font>
      <sz val="11"/>
      <color indexed="8"/>
      <name val="Arial"/>
      <family val="2"/>
    </font>
    <font>
      <sz val="10"/>
      <name val="Arial"/>
      <family val="2"/>
    </font>
    <font>
      <b/>
      <sz val="24"/>
      <name val="Arial"/>
      <family val="2"/>
    </font>
    <font>
      <b/>
      <sz val="11"/>
      <name val="Calibri"/>
      <family val="2"/>
    </font>
    <font>
      <b/>
      <sz val="26"/>
      <name val="Arial"/>
      <family val="2"/>
    </font>
    <font>
      <b/>
      <sz val="18"/>
      <name val="Arial"/>
      <family val="2"/>
    </font>
    <font>
      <u/>
      <sz val="22"/>
      <name val="Arial"/>
      <family val="2"/>
    </font>
    <font>
      <u/>
      <sz val="18"/>
      <name val="Arial"/>
      <family val="2"/>
    </font>
    <font>
      <sz val="9"/>
      <color indexed="8"/>
      <name val="Arial"/>
      <family val="2"/>
    </font>
    <font>
      <sz val="10"/>
      <color indexed="8"/>
      <name val="Arial"/>
      <family val="2"/>
    </font>
    <font>
      <b/>
      <sz val="10"/>
      <color indexed="8"/>
      <name val="Arial"/>
      <family val="2"/>
    </font>
    <font>
      <b/>
      <i/>
      <sz val="9"/>
      <name val="Arial"/>
      <family val="2"/>
    </font>
    <font>
      <sz val="9"/>
      <color indexed="8"/>
      <name val="Calibri"/>
      <family val="2"/>
    </font>
    <font>
      <sz val="10"/>
      <name val="Helv"/>
    </font>
    <font>
      <b/>
      <i/>
      <sz val="10"/>
      <name val="Arial"/>
      <family val="2"/>
    </font>
    <font>
      <b/>
      <i/>
      <sz val="11"/>
      <name val="Arial"/>
      <family val="2"/>
    </font>
    <font>
      <sz val="10"/>
      <name val="Calibri"/>
      <family val="2"/>
    </font>
    <font>
      <b/>
      <sz val="8"/>
      <name val="Arial"/>
      <family val="2"/>
    </font>
    <font>
      <b/>
      <sz val="14"/>
      <name val="Arial"/>
      <family val="2"/>
    </font>
    <font>
      <sz val="8"/>
      <name val="Helv"/>
    </font>
    <font>
      <sz val="11"/>
      <color theme="1"/>
      <name val="Calibri"/>
      <family val="2"/>
      <scheme val="minor"/>
    </font>
    <font>
      <u/>
      <sz val="10"/>
      <color theme="10"/>
      <name val="Arial"/>
      <family val="2"/>
    </font>
    <font>
      <sz val="10"/>
      <color theme="1"/>
      <name val="Arial"/>
      <family val="2"/>
    </font>
    <font>
      <sz val="9"/>
      <color theme="1"/>
      <name val="Arial"/>
      <family val="2"/>
    </font>
    <font>
      <sz val="10"/>
      <color rgb="FFFF0000"/>
      <name val="Arial"/>
      <family val="2"/>
    </font>
    <font>
      <b/>
      <sz val="12"/>
      <color theme="1"/>
      <name val="Arial"/>
      <family val="2"/>
    </font>
    <font>
      <sz val="9"/>
      <color rgb="FFFF0000"/>
      <name val="Arial"/>
      <family val="2"/>
    </font>
    <font>
      <b/>
      <sz val="9"/>
      <color theme="1"/>
      <name val="Arial"/>
      <family val="2"/>
    </font>
    <font>
      <b/>
      <sz val="9"/>
      <color rgb="FF0000FF"/>
      <name val="Tekton Pro"/>
    </font>
    <font>
      <sz val="8"/>
      <color theme="1"/>
      <name val="Arial"/>
      <family val="2"/>
    </font>
    <font>
      <b/>
      <sz val="10"/>
      <color theme="1"/>
      <name val="Arial"/>
      <family val="2"/>
    </font>
    <font>
      <i/>
      <sz val="10"/>
      <color rgb="FFFF0000"/>
      <name val="Arial"/>
      <family val="2"/>
    </font>
    <font>
      <b/>
      <sz val="10"/>
      <color rgb="FFFF0000"/>
      <name val="Arial"/>
      <family val="2"/>
    </font>
    <font>
      <b/>
      <sz val="24"/>
      <color rgb="FFFF0000"/>
      <name val="Arial"/>
      <family val="2"/>
    </font>
    <font>
      <u/>
      <sz val="12"/>
      <color theme="10"/>
      <name val="Arial"/>
      <family val="2"/>
    </font>
    <font>
      <b/>
      <sz val="12"/>
      <color theme="0"/>
      <name val="Arial"/>
      <family val="2"/>
    </font>
    <font>
      <b/>
      <sz val="10"/>
      <name val="Calibri"/>
      <family val="2"/>
    </font>
    <font>
      <sz val="10"/>
      <name val="Arial"/>
      <family val="2"/>
    </font>
    <font>
      <sz val="10"/>
      <color rgb="FFFF66FF"/>
      <name val="Arial"/>
      <family val="2"/>
    </font>
    <font>
      <sz val="11"/>
      <color rgb="FF000000"/>
      <name val="Calibri"/>
      <family val="2"/>
    </font>
    <font>
      <b/>
      <sz val="10"/>
      <color rgb="FF00B050"/>
      <name val="Calibri"/>
      <family val="2"/>
    </font>
    <font>
      <sz val="10"/>
      <color rgb="FF00B050"/>
      <name val="Arial"/>
      <family val="2"/>
    </font>
    <font>
      <strike/>
      <sz val="10"/>
      <name val="Arial"/>
      <family val="2"/>
    </font>
    <font>
      <b/>
      <strike/>
      <sz val="10"/>
      <color rgb="FFFF0000"/>
      <name val="Arial"/>
      <family val="2"/>
    </font>
    <font>
      <b/>
      <sz val="10"/>
      <color rgb="FF000000"/>
      <name val="Arial"/>
      <family val="2"/>
    </font>
    <font>
      <sz val="8"/>
      <color rgb="FF000000"/>
      <name val="Arial"/>
      <family val="2"/>
    </font>
    <font>
      <vertAlign val="superscript"/>
      <sz val="8"/>
      <color rgb="FF000000"/>
      <name val="Arial"/>
      <family val="2"/>
    </font>
    <font>
      <sz val="10"/>
      <color rgb="FF000000"/>
      <name val="Arial"/>
      <family val="2"/>
    </font>
    <font>
      <b/>
      <sz val="24"/>
      <color rgb="FF0066CC"/>
      <name val="Arial"/>
      <family val="2"/>
    </font>
    <font>
      <sz val="10"/>
      <color rgb="FF000000"/>
      <name val="Arial"/>
    </font>
    <font>
      <b/>
      <sz val="14"/>
      <color rgb="FF008000"/>
      <name val="Arial"/>
    </font>
  </fonts>
  <fills count="20">
    <fill>
      <patternFill patternType="none"/>
    </fill>
    <fill>
      <patternFill patternType="gray125"/>
    </fill>
    <fill>
      <patternFill patternType="solid">
        <fgColor indexed="8"/>
        <bgColor indexed="64"/>
      </patternFill>
    </fill>
    <fill>
      <patternFill patternType="solid">
        <fgColor indexed="9"/>
        <bgColor indexed="64"/>
      </patternFill>
    </fill>
    <fill>
      <patternFill patternType="solid">
        <fgColor indexed="26"/>
        <bgColor indexed="64"/>
      </patternFill>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FFFFCC"/>
        <bgColor indexed="64"/>
      </patternFill>
    </fill>
    <fill>
      <patternFill patternType="solid">
        <fgColor rgb="FFEBF1DE"/>
        <bgColor indexed="64"/>
      </patternFill>
    </fill>
    <fill>
      <patternFill patternType="solid">
        <fgColor theme="6" tint="0.79998168889431442"/>
        <bgColor indexed="64"/>
      </patternFill>
    </fill>
    <fill>
      <patternFill patternType="solid">
        <fgColor rgb="FF99CCFF"/>
        <bgColor indexed="64"/>
      </patternFill>
    </fill>
    <fill>
      <patternFill patternType="solid">
        <fgColor rgb="FF0070C0"/>
        <bgColor indexed="64"/>
      </patternFill>
    </fill>
    <fill>
      <patternFill patternType="solid">
        <fgColor theme="0" tint="-0.499984740745262"/>
        <bgColor indexed="64"/>
      </patternFill>
    </fill>
    <fill>
      <patternFill patternType="solid">
        <fgColor rgb="FF92D050"/>
        <bgColor rgb="FF000000"/>
      </patternFill>
    </fill>
    <fill>
      <patternFill patternType="solid">
        <fgColor rgb="FFFF66FF"/>
        <bgColor indexed="64"/>
      </patternFill>
    </fill>
  </fills>
  <borders count="41">
    <border>
      <left/>
      <right/>
      <top/>
      <bottom/>
      <diagonal/>
    </border>
    <border>
      <left/>
      <right/>
      <top style="thin">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rgb="FF000000"/>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style="medium">
        <color indexed="64"/>
      </bottom>
      <diagonal/>
    </border>
    <border>
      <left style="thin">
        <color indexed="64"/>
      </left>
      <right style="thin">
        <color rgb="FF000000"/>
      </right>
      <top style="thin">
        <color indexed="64"/>
      </top>
      <bottom style="medium">
        <color indexed="64"/>
      </bottom>
      <diagonal/>
    </border>
    <border>
      <left style="thin">
        <color rgb="FF000000"/>
      </left>
      <right/>
      <top/>
      <bottom style="thin">
        <color indexed="64"/>
      </bottom>
      <diagonal/>
    </border>
    <border>
      <left style="thin">
        <color indexed="64"/>
      </left>
      <right style="thin">
        <color rgb="FF000000"/>
      </right>
      <top/>
      <bottom style="thin">
        <color indexed="64"/>
      </bottom>
      <diagonal/>
    </border>
    <border>
      <left style="thin">
        <color rgb="FF000000"/>
      </left>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s>
  <cellStyleXfs count="29">
    <xf numFmtId="0" fontId="0" fillId="0" borderId="0">
      <alignment horizontal="left"/>
    </xf>
    <xf numFmtId="43" fontId="2" fillId="0" borderId="0" applyFont="0" applyFill="0" applyBorder="0" applyAlignment="0" applyProtection="0"/>
    <xf numFmtId="43" fontId="35" fillId="0" borderId="0" applyFont="0" applyFill="0" applyBorder="0" applyAlignment="0" applyProtection="0"/>
    <xf numFmtId="44" fontId="23" fillId="0" borderId="0" applyFont="0" applyFill="0" applyBorder="0" applyAlignment="0" applyProtection="0"/>
    <xf numFmtId="44" fontId="36" fillId="0" borderId="0" applyFont="0" applyFill="0" applyBorder="0" applyAlignment="0" applyProtection="0"/>
    <xf numFmtId="44" fontId="2" fillId="0" borderId="0" applyFont="0" applyFill="0" applyBorder="0" applyAlignment="0" applyProtection="0"/>
    <xf numFmtId="0" fontId="43" fillId="0" borderId="0" applyNumberFormat="0" applyFill="0" applyBorder="0" applyAlignment="0" applyProtection="0">
      <alignment horizontal="left"/>
    </xf>
    <xf numFmtId="0" fontId="2" fillId="0" borderId="0"/>
    <xf numFmtId="0" fontId="2" fillId="0" borderId="0"/>
    <xf numFmtId="0" fontId="2" fillId="0" borderId="0"/>
    <xf numFmtId="0" fontId="2" fillId="0" borderId="0"/>
    <xf numFmtId="0" fontId="42" fillId="0" borderId="0"/>
    <xf numFmtId="0" fontId="42" fillId="0" borderId="0"/>
    <xf numFmtId="0" fontId="2" fillId="0" borderId="0">
      <alignment horizontal="left"/>
    </xf>
    <xf numFmtId="0" fontId="42" fillId="0" borderId="0"/>
    <xf numFmtId="0" fontId="2" fillId="0" borderId="0"/>
    <xf numFmtId="0" fontId="35" fillId="0" borderId="0"/>
    <xf numFmtId="0" fontId="35" fillId="0" borderId="0"/>
    <xf numFmtId="0" fontId="2" fillId="0" borderId="0"/>
    <xf numFmtId="0" fontId="42" fillId="0" borderId="0"/>
    <xf numFmtId="0" fontId="42" fillId="0" borderId="0"/>
    <xf numFmtId="0" fontId="35" fillId="0" borderId="0"/>
    <xf numFmtId="0" fontId="35" fillId="0" borderId="0"/>
    <xf numFmtId="0" fontId="44"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59" fillId="0" borderId="0" applyFont="0" applyFill="0" applyBorder="0" applyAlignment="0" applyProtection="0"/>
    <xf numFmtId="0" fontId="2" fillId="0" borderId="0">
      <alignment horizontal="left"/>
    </xf>
  </cellStyleXfs>
  <cellXfs count="495">
    <xf numFmtId="0" fontId="0" fillId="0" borderId="0" xfId="0">
      <alignment horizontal="left"/>
    </xf>
    <xf numFmtId="0" fontId="2" fillId="5" borderId="0" xfId="0" applyFont="1" applyFill="1">
      <alignment horizontal="left"/>
    </xf>
    <xf numFmtId="0" fontId="15" fillId="6" borderId="0" xfId="0" applyFont="1" applyFill="1" applyAlignment="1" applyProtection="1">
      <alignment horizontal="left" vertical="center"/>
      <protection hidden="1"/>
    </xf>
    <xf numFmtId="0" fontId="1" fillId="6" borderId="0" xfId="0" applyFont="1" applyFill="1" applyAlignment="1" applyProtection="1">
      <alignment horizontal="right" vertical="center"/>
      <protection hidden="1"/>
    </xf>
    <xf numFmtId="1" fontId="3" fillId="6" borderId="0" xfId="0" applyNumberFormat="1" applyFont="1" applyFill="1" applyAlignment="1" applyProtection="1">
      <alignment horizontal="left" vertical="center"/>
      <protection hidden="1"/>
    </xf>
    <xf numFmtId="0" fontId="1" fillId="6" borderId="0" xfId="0" applyFont="1" applyFill="1" applyAlignment="1" applyProtection="1">
      <alignment vertical="center"/>
      <protection hidden="1"/>
    </xf>
    <xf numFmtId="0" fontId="2" fillId="6" borderId="0" xfId="0" applyFont="1" applyFill="1" applyAlignment="1" applyProtection="1">
      <alignment horizontal="center" vertical="center"/>
      <protection hidden="1"/>
    </xf>
    <xf numFmtId="0" fontId="44" fillId="6" borderId="0" xfId="0" applyFont="1" applyFill="1" applyAlignment="1" applyProtection="1">
      <alignment horizontal="center" vertical="center"/>
      <protection hidden="1"/>
    </xf>
    <xf numFmtId="0" fontId="2" fillId="6" borderId="0" xfId="0" applyFont="1" applyFill="1" applyAlignment="1" applyProtection="1">
      <alignment vertical="center"/>
      <protection hidden="1"/>
    </xf>
    <xf numFmtId="7" fontId="2" fillId="6" borderId="0" xfId="0" applyNumberFormat="1" applyFont="1" applyFill="1" applyAlignment="1" applyProtection="1">
      <alignment vertical="center"/>
      <protection hidden="1"/>
    </xf>
    <xf numFmtId="7" fontId="2" fillId="6" borderId="0" xfId="0" applyNumberFormat="1" applyFont="1" applyFill="1" applyAlignment="1" applyProtection="1">
      <alignment horizontal="center" vertical="center"/>
      <protection hidden="1"/>
    </xf>
    <xf numFmtId="0" fontId="1" fillId="6" borderId="0" xfId="0" applyFont="1" applyFill="1" applyAlignment="1" applyProtection="1">
      <alignment horizontal="center" vertical="center"/>
      <protection hidden="1"/>
    </xf>
    <xf numFmtId="8" fontId="44" fillId="6" borderId="0" xfId="0" applyNumberFormat="1" applyFont="1" applyFill="1" applyAlignment="1" applyProtection="1">
      <alignment horizontal="center" vertical="center"/>
      <protection hidden="1"/>
    </xf>
    <xf numFmtId="0" fontId="14" fillId="6" borderId="0" xfId="0" applyFont="1" applyFill="1" applyAlignment="1" applyProtection="1">
      <alignment horizontal="right"/>
      <protection hidden="1"/>
    </xf>
    <xf numFmtId="1" fontId="45" fillId="6" borderId="0" xfId="0" quotePrefix="1" applyNumberFormat="1" applyFont="1" applyFill="1" applyAlignment="1" applyProtection="1">
      <alignment horizontal="center" vertical="center"/>
      <protection hidden="1"/>
    </xf>
    <xf numFmtId="0" fontId="2" fillId="2" borderId="0" xfId="13" applyFill="1">
      <alignment horizontal="left"/>
    </xf>
    <xf numFmtId="0" fontId="8" fillId="2" borderId="0" xfId="13" applyFont="1" applyFill="1">
      <alignment horizontal="left"/>
    </xf>
    <xf numFmtId="0" fontId="25" fillId="2" borderId="0" xfId="13" applyFont="1" applyFill="1" applyAlignment="1">
      <alignment horizontal="left" vertical="center"/>
    </xf>
    <xf numFmtId="0" fontId="2" fillId="3" borderId="0" xfId="13" applyFill="1" applyProtection="1">
      <alignment horizontal="left"/>
      <protection hidden="1"/>
    </xf>
    <xf numFmtId="0" fontId="2" fillId="3" borderId="0" xfId="13" applyFill="1" applyAlignment="1" applyProtection="1">
      <protection hidden="1"/>
    </xf>
    <xf numFmtId="0" fontId="13" fillId="3" borderId="0" xfId="13" applyFont="1" applyFill="1" applyAlignment="1" applyProtection="1">
      <alignment horizontal="right"/>
      <protection hidden="1"/>
    </xf>
    <xf numFmtId="0" fontId="2" fillId="4" borderId="0" xfId="13" applyFill="1" applyProtection="1">
      <alignment horizontal="left"/>
      <protection hidden="1"/>
    </xf>
    <xf numFmtId="8" fontId="45" fillId="6" borderId="0" xfId="0" applyNumberFormat="1" applyFont="1" applyFill="1" applyAlignment="1" applyProtection="1">
      <alignment vertical="center" wrapText="1"/>
      <protection hidden="1"/>
    </xf>
    <xf numFmtId="0" fontId="3" fillId="3" borderId="0" xfId="0" applyFont="1" applyFill="1" applyAlignment="1" applyProtection="1">
      <alignment horizontal="center" vertical="center"/>
      <protection hidden="1"/>
    </xf>
    <xf numFmtId="0" fontId="2" fillId="0" borderId="0" xfId="0" applyFont="1" applyAlignment="1"/>
    <xf numFmtId="0" fontId="2" fillId="0" borderId="0" xfId="0" applyFont="1" applyAlignment="1" applyProtection="1">
      <alignment vertical="center"/>
      <protection hidden="1"/>
    </xf>
    <xf numFmtId="0" fontId="30" fillId="0" borderId="0" xfId="0" applyFont="1" applyAlignment="1" applyProtection="1">
      <alignment horizontal="left" vertical="center"/>
      <protection locked="0"/>
    </xf>
    <xf numFmtId="0" fontId="46" fillId="0" borderId="0" xfId="0" applyFont="1">
      <alignment horizontal="left"/>
    </xf>
    <xf numFmtId="0" fontId="2" fillId="0" borderId="0" xfId="0" applyFont="1">
      <alignment horizontal="left"/>
    </xf>
    <xf numFmtId="0" fontId="12" fillId="6" borderId="0" xfId="0" applyFont="1" applyFill="1" applyAlignment="1" applyProtection="1">
      <alignment horizontal="left" vertical="center"/>
      <protection hidden="1"/>
    </xf>
    <xf numFmtId="2" fontId="45" fillId="6" borderId="0" xfId="0" applyNumberFormat="1" applyFont="1" applyFill="1" applyAlignment="1" applyProtection="1">
      <alignment horizontal="center" vertical="center"/>
      <protection hidden="1"/>
    </xf>
    <xf numFmtId="49" fontId="2" fillId="6" borderId="0" xfId="0" applyNumberFormat="1" applyFont="1" applyFill="1" applyAlignment="1" applyProtection="1">
      <alignment horizontal="left" vertical="center"/>
      <protection hidden="1"/>
    </xf>
    <xf numFmtId="0" fontId="12" fillId="6" borderId="0" xfId="0" applyFont="1" applyFill="1" applyAlignment="1" applyProtection="1">
      <alignment horizontal="center" vertical="center"/>
      <protection hidden="1"/>
    </xf>
    <xf numFmtId="1" fontId="45" fillId="6" borderId="0" xfId="0" applyNumberFormat="1" applyFont="1" applyFill="1" applyAlignment="1" applyProtection="1">
      <alignment horizontal="center" vertical="center"/>
      <protection hidden="1"/>
    </xf>
    <xf numFmtId="1" fontId="45" fillId="6" borderId="1" xfId="0" quotePrefix="1" applyNumberFormat="1" applyFont="1" applyFill="1" applyBorder="1" applyAlignment="1" applyProtection="1">
      <alignment horizontal="center" vertical="center"/>
      <protection hidden="1"/>
    </xf>
    <xf numFmtId="166" fontId="22" fillId="6" borderId="0" xfId="0" applyNumberFormat="1" applyFont="1" applyFill="1" applyAlignment="1" applyProtection="1">
      <alignment horizontal="center" vertical="center"/>
      <protection hidden="1"/>
    </xf>
    <xf numFmtId="0" fontId="47" fillId="6" borderId="0" xfId="0" applyFont="1" applyFill="1" applyAlignment="1" applyProtection="1">
      <alignment horizontal="right" vertical="center"/>
      <protection hidden="1"/>
    </xf>
    <xf numFmtId="0" fontId="2" fillId="6" borderId="0" xfId="0" applyFont="1" applyFill="1" applyAlignment="1" applyProtection="1">
      <protection hidden="1"/>
    </xf>
    <xf numFmtId="0" fontId="15" fillId="6" borderId="0" xfId="0" applyFont="1" applyFill="1" applyAlignment="1" applyProtection="1">
      <alignment horizontal="right" vertical="center"/>
      <protection hidden="1"/>
    </xf>
    <xf numFmtId="0" fontId="12" fillId="6" borderId="1" xfId="0" applyFont="1" applyFill="1" applyBorder="1" applyAlignment="1" applyProtection="1">
      <alignment horizontal="left" vertical="center"/>
      <protection hidden="1"/>
    </xf>
    <xf numFmtId="2" fontId="45" fillId="6" borderId="1" xfId="0" applyNumberFormat="1" applyFont="1" applyFill="1" applyBorder="1" applyAlignment="1" applyProtection="1">
      <alignment horizontal="center" vertical="center"/>
      <protection hidden="1"/>
    </xf>
    <xf numFmtId="49" fontId="2" fillId="6" borderId="1" xfId="0" applyNumberFormat="1" applyFont="1" applyFill="1" applyBorder="1" applyAlignment="1" applyProtection="1">
      <alignment horizontal="left" vertical="center"/>
      <protection hidden="1"/>
    </xf>
    <xf numFmtId="0" fontId="12" fillId="6" borderId="1" xfId="0" applyFont="1" applyFill="1" applyBorder="1" applyAlignment="1" applyProtection="1">
      <alignment horizontal="center" vertical="center"/>
      <protection hidden="1"/>
    </xf>
    <xf numFmtId="1" fontId="45" fillId="6" borderId="1" xfId="0" applyNumberFormat="1" applyFont="1" applyFill="1" applyBorder="1" applyAlignment="1" applyProtection="1">
      <alignment horizontal="center" vertical="center"/>
      <protection hidden="1"/>
    </xf>
    <xf numFmtId="8" fontId="44" fillId="6" borderId="0" xfId="0" applyNumberFormat="1" applyFont="1" applyFill="1" applyAlignment="1" applyProtection="1">
      <alignment vertical="center"/>
      <protection hidden="1"/>
    </xf>
    <xf numFmtId="0" fontId="1" fillId="6" borderId="2" xfId="0" applyFont="1" applyFill="1" applyBorder="1" applyAlignment="1" applyProtection="1">
      <alignment vertical="center"/>
      <protection hidden="1"/>
    </xf>
    <xf numFmtId="0" fontId="2" fillId="6" borderId="2" xfId="0" applyFont="1" applyFill="1" applyBorder="1" applyAlignment="1" applyProtection="1">
      <protection hidden="1"/>
    </xf>
    <xf numFmtId="0" fontId="1" fillId="6" borderId="2" xfId="0" applyFont="1" applyFill="1" applyBorder="1" applyAlignment="1" applyProtection="1">
      <alignment horizontal="center" vertical="center"/>
      <protection hidden="1"/>
    </xf>
    <xf numFmtId="1" fontId="3" fillId="6" borderId="2" xfId="0" applyNumberFormat="1" applyFont="1" applyFill="1" applyBorder="1" applyAlignment="1" applyProtection="1">
      <alignment horizontal="left" vertical="center"/>
      <protection hidden="1"/>
    </xf>
    <xf numFmtId="0" fontId="2" fillId="0" borderId="0" xfId="0" applyFont="1" applyProtection="1">
      <alignment horizontal="left"/>
      <protection locked="0"/>
    </xf>
    <xf numFmtId="0" fontId="12" fillId="0" borderId="0" xfId="0" applyFont="1" applyAlignment="1" applyProtection="1">
      <alignment vertical="center"/>
      <protection locked="0"/>
    </xf>
    <xf numFmtId="0" fontId="12" fillId="0" borderId="0" xfId="0" applyFont="1" applyAlignment="1" applyProtection="1">
      <alignment horizontal="center" vertical="center"/>
      <protection locked="0"/>
    </xf>
    <xf numFmtId="8" fontId="31" fillId="0" borderId="0" xfId="13" applyNumberFormat="1" applyFont="1" applyAlignment="1" applyProtection="1">
      <alignment horizontal="center" vertical="center"/>
      <protection locked="0"/>
    </xf>
    <xf numFmtId="0" fontId="1" fillId="0" borderId="0" xfId="0" applyFont="1" applyAlignment="1" applyProtection="1">
      <alignment horizontal="center" vertical="center"/>
      <protection locked="0"/>
    </xf>
    <xf numFmtId="0" fontId="2" fillId="0" borderId="0" xfId="13" applyAlignment="1" applyProtection="1">
      <alignment horizontal="center" vertical="center"/>
      <protection locked="0"/>
    </xf>
    <xf numFmtId="0" fontId="2" fillId="0" borderId="0" xfId="0" applyFont="1" applyAlignment="1" applyProtection="1">
      <alignment horizontal="center"/>
      <protection locked="0"/>
    </xf>
    <xf numFmtId="0" fontId="2" fillId="0" borderId="0" xfId="0" applyFont="1" applyAlignment="1" applyProtection="1">
      <alignment horizontal="center" vertical="center"/>
      <protection locked="0"/>
    </xf>
    <xf numFmtId="0" fontId="2" fillId="0" borderId="3" xfId="0" applyFont="1" applyBorder="1" applyAlignment="1" applyProtection="1">
      <protection locked="0"/>
    </xf>
    <xf numFmtId="0" fontId="2" fillId="0" borderId="0" xfId="0" applyFont="1" applyAlignment="1" applyProtection="1">
      <alignment vertical="center"/>
      <protection locked="0"/>
    </xf>
    <xf numFmtId="0" fontId="18" fillId="0" borderId="0" xfId="0" applyFont="1" applyAlignment="1" applyProtection="1">
      <alignment horizontal="center" vertical="center" wrapText="1"/>
      <protection locked="0"/>
    </xf>
    <xf numFmtId="0" fontId="2" fillId="0" borderId="0" xfId="0" applyFont="1" applyAlignment="1" applyProtection="1">
      <protection locked="0"/>
    </xf>
    <xf numFmtId="0" fontId="2" fillId="0" borderId="0" xfId="0" applyFont="1" applyAlignment="1" applyProtection="1">
      <alignment horizontal="center" vertical="center" wrapText="1"/>
      <protection locked="0"/>
    </xf>
    <xf numFmtId="7" fontId="2" fillId="0" borderId="0" xfId="0" applyNumberFormat="1" applyFont="1" applyAlignment="1" applyProtection="1">
      <alignment horizontal="center" vertical="center" wrapText="1"/>
      <protection locked="0"/>
    </xf>
    <xf numFmtId="0" fontId="1" fillId="0" borderId="0" xfId="0" applyFont="1" applyAlignment="1" applyProtection="1">
      <alignment horizontal="left" vertical="center"/>
      <protection locked="0"/>
    </xf>
    <xf numFmtId="8" fontId="45" fillId="0" borderId="0" xfId="0" applyNumberFormat="1" applyFont="1" applyAlignment="1" applyProtection="1">
      <alignment vertical="center"/>
      <protection locked="0"/>
    </xf>
    <xf numFmtId="8" fontId="44" fillId="0" borderId="0" xfId="0" applyNumberFormat="1" applyFont="1" applyAlignment="1" applyProtection="1">
      <alignment vertical="center"/>
      <protection locked="0"/>
    </xf>
    <xf numFmtId="8" fontId="44" fillId="0" borderId="0" xfId="0" applyNumberFormat="1" applyFont="1" applyAlignment="1" applyProtection="1">
      <alignment vertical="center" wrapText="1"/>
      <protection locked="0"/>
    </xf>
    <xf numFmtId="8" fontId="44"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protection locked="0"/>
    </xf>
    <xf numFmtId="0" fontId="20" fillId="0" borderId="0" xfId="0" applyFont="1" applyAlignment="1" applyProtection="1">
      <alignment horizontal="center" vertical="center"/>
      <protection locked="0"/>
    </xf>
    <xf numFmtId="8" fontId="32" fillId="0" borderId="0" xfId="13" applyNumberFormat="1" applyFont="1" applyAlignment="1" applyProtection="1">
      <alignment horizontal="center" vertical="center"/>
      <protection locked="0"/>
    </xf>
    <xf numFmtId="1" fontId="2" fillId="0" borderId="0" xfId="0" applyNumberFormat="1" applyFont="1" applyAlignment="1" applyProtection="1">
      <alignment horizontal="center" vertical="center"/>
      <protection locked="0"/>
    </xf>
    <xf numFmtId="0" fontId="44" fillId="0" borderId="0" xfId="0" applyFont="1" applyAlignment="1" applyProtection="1">
      <alignment horizontal="center" vertical="center"/>
      <protection locked="0"/>
    </xf>
    <xf numFmtId="8" fontId="45" fillId="0" borderId="0" xfId="0" applyNumberFormat="1" applyFont="1" applyAlignment="1" applyProtection="1">
      <alignment horizontal="center" vertical="center"/>
      <protection locked="0"/>
    </xf>
    <xf numFmtId="0" fontId="2" fillId="0" borderId="0" xfId="0" quotePrefix="1" applyFont="1" applyAlignment="1" applyProtection="1">
      <alignment horizontal="center" vertical="center"/>
      <protection locked="0"/>
    </xf>
    <xf numFmtId="7" fontId="2" fillId="0" borderId="0" xfId="0" applyNumberFormat="1" applyFont="1" applyAlignment="1" applyProtection="1">
      <alignment horizontal="center" vertical="center"/>
      <protection locked="0"/>
    </xf>
    <xf numFmtId="0" fontId="2" fillId="0" borderId="0" xfId="0" quotePrefix="1" applyFont="1" applyAlignment="1" applyProtection="1">
      <alignment horizontal="left" vertical="center"/>
      <protection locked="0"/>
    </xf>
    <xf numFmtId="0" fontId="1" fillId="0" borderId="0" xfId="0" applyFont="1" applyAlignment="1" applyProtection="1">
      <alignment vertical="center"/>
      <protection locked="0"/>
    </xf>
    <xf numFmtId="0" fontId="16" fillId="0" borderId="0" xfId="0" applyFont="1" applyAlignment="1" applyProtection="1">
      <alignment horizontal="center" vertical="center"/>
      <protection locked="0"/>
    </xf>
    <xf numFmtId="7" fontId="16" fillId="0" borderId="0" xfId="0" applyNumberFormat="1" applyFont="1" applyAlignment="1" applyProtection="1">
      <alignment horizontal="center" vertical="center"/>
      <protection locked="0"/>
    </xf>
    <xf numFmtId="8" fontId="2" fillId="0" borderId="0" xfId="0" applyNumberFormat="1" applyFont="1" applyAlignment="1" applyProtection="1">
      <alignment horizontal="center" vertical="center"/>
      <protection locked="0"/>
    </xf>
    <xf numFmtId="0" fontId="46" fillId="0" borderId="0" xfId="0" applyFont="1" applyAlignment="1" applyProtection="1">
      <alignment horizontal="center" vertical="center"/>
      <protection locked="0"/>
    </xf>
    <xf numFmtId="0" fontId="46" fillId="0" borderId="0" xfId="0" applyFont="1" applyAlignment="1" applyProtection="1">
      <alignment horizontal="center"/>
      <protection locked="0"/>
    </xf>
    <xf numFmtId="8" fontId="32" fillId="0" borderId="3" xfId="13" applyNumberFormat="1"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 fillId="0" borderId="0" xfId="0" applyFont="1" applyAlignment="1" applyProtection="1">
      <alignment horizontal="center" vertical="top" wrapText="1"/>
      <protection locked="0"/>
    </xf>
    <xf numFmtId="0" fontId="14" fillId="0" borderId="0" xfId="0" applyFont="1" applyAlignment="1" applyProtection="1">
      <alignment vertical="center"/>
      <protection locked="0"/>
    </xf>
    <xf numFmtId="7" fontId="2" fillId="0" borderId="0" xfId="0" quotePrefix="1" applyNumberFormat="1" applyFont="1" applyAlignment="1" applyProtection="1">
      <alignment horizontal="center" vertical="center"/>
      <protection locked="0"/>
    </xf>
    <xf numFmtId="0" fontId="20" fillId="0" borderId="0" xfId="0" applyFont="1" applyAlignment="1" applyProtection="1">
      <alignment horizontal="right" vertical="center"/>
      <protection locked="0"/>
    </xf>
    <xf numFmtId="8" fontId="2" fillId="0" borderId="0" xfId="0" applyNumberFormat="1" applyFont="1" applyAlignment="1" applyProtection="1">
      <alignment horizontal="right" vertical="center"/>
      <protection locked="0"/>
    </xf>
    <xf numFmtId="4" fontId="2" fillId="0" borderId="0" xfId="0" applyNumberFormat="1" applyFont="1" applyAlignment="1" applyProtection="1">
      <alignment horizontal="center" vertical="center"/>
      <protection locked="0"/>
    </xf>
    <xf numFmtId="4" fontId="12" fillId="0" borderId="0" xfId="0" applyNumberFormat="1" applyFont="1" applyAlignment="1" applyProtection="1">
      <alignment horizontal="center" vertical="center"/>
      <protection locked="0"/>
    </xf>
    <xf numFmtId="0" fontId="1" fillId="0" borderId="0" xfId="13" applyFont="1" applyAlignment="1" applyProtection="1">
      <alignment horizontal="center" vertical="center"/>
      <protection locked="0"/>
    </xf>
    <xf numFmtId="0" fontId="11" fillId="0" borderId="0" xfId="0" applyFont="1" applyAlignment="1" applyProtection="1">
      <alignment horizontal="center" wrapText="1"/>
      <protection locked="0"/>
    </xf>
    <xf numFmtId="0" fontId="46" fillId="0" borderId="0" xfId="0" applyFont="1" applyProtection="1">
      <alignment horizontal="left"/>
      <protection locked="0"/>
    </xf>
    <xf numFmtId="0" fontId="49" fillId="0" borderId="0" xfId="0" applyFont="1" applyAlignment="1" applyProtection="1">
      <alignment vertical="center" wrapText="1"/>
      <protection locked="0"/>
    </xf>
    <xf numFmtId="7" fontId="12" fillId="0" borderId="0" xfId="0" applyNumberFormat="1" applyFont="1" applyAlignment="1" applyProtection="1">
      <alignment vertical="center"/>
      <protection locked="0"/>
    </xf>
    <xf numFmtId="0" fontId="50" fillId="0" borderId="0" xfId="0" applyFont="1" applyAlignment="1" applyProtection="1">
      <alignment horizontal="center" vertical="center" wrapText="1"/>
      <protection locked="0"/>
    </xf>
    <xf numFmtId="7" fontId="45" fillId="0" borderId="0" xfId="0" applyNumberFormat="1" applyFont="1" applyAlignment="1" applyProtection="1">
      <alignment horizontal="center" vertical="center" wrapText="1"/>
      <protection locked="0"/>
    </xf>
    <xf numFmtId="7" fontId="45" fillId="0" borderId="0" xfId="0" applyNumberFormat="1" applyFont="1" applyAlignment="1" applyProtection="1">
      <alignment vertical="center" wrapText="1"/>
      <protection locked="0"/>
    </xf>
    <xf numFmtId="7" fontId="16" fillId="0" borderId="4" xfId="0" applyNumberFormat="1" applyFont="1" applyBorder="1" applyAlignment="1" applyProtection="1">
      <alignment vertical="center"/>
      <protection locked="0"/>
    </xf>
    <xf numFmtId="7" fontId="16" fillId="0" borderId="5" xfId="0" applyNumberFormat="1" applyFont="1" applyBorder="1" applyAlignment="1" applyProtection="1">
      <alignment vertical="center"/>
      <protection locked="0"/>
    </xf>
    <xf numFmtId="7" fontId="16" fillId="0" borderId="5" xfId="0" applyNumberFormat="1" applyFont="1" applyBorder="1" applyAlignment="1" applyProtection="1">
      <alignment horizontal="center" vertical="center"/>
      <protection locked="0"/>
    </xf>
    <xf numFmtId="7" fontId="45" fillId="0" borderId="5" xfId="0" applyNumberFormat="1" applyFont="1" applyBorder="1" applyAlignment="1" applyProtection="1">
      <alignment vertical="center" wrapText="1"/>
      <protection locked="0"/>
    </xf>
    <xf numFmtId="8" fontId="44" fillId="0" borderId="6" xfId="0" applyNumberFormat="1" applyFont="1" applyBorder="1" applyAlignment="1" applyProtection="1">
      <alignment vertical="center"/>
      <protection locked="0"/>
    </xf>
    <xf numFmtId="7" fontId="49" fillId="0" borderId="0" xfId="0" applyNumberFormat="1" applyFont="1" applyAlignment="1" applyProtection="1">
      <alignment horizontal="center" vertical="center" wrapText="1"/>
      <protection locked="0"/>
    </xf>
    <xf numFmtId="0" fontId="45" fillId="0" borderId="0" xfId="0" applyFont="1" applyAlignment="1" applyProtection="1">
      <alignment vertical="center"/>
      <protection locked="0"/>
    </xf>
    <xf numFmtId="0" fontId="2" fillId="0" borderId="3" xfId="0" applyFont="1" applyBorder="1" applyAlignment="1"/>
    <xf numFmtId="0" fontId="37" fillId="6" borderId="8" xfId="0" applyFont="1" applyFill="1" applyBorder="1" applyAlignment="1" applyProtection="1">
      <alignment horizontal="center" vertical="center" wrapText="1"/>
      <protection hidden="1"/>
    </xf>
    <xf numFmtId="168" fontId="51" fillId="6" borderId="0" xfId="0" applyNumberFormat="1" applyFont="1" applyFill="1" applyAlignment="1" applyProtection="1">
      <alignment horizontal="center" vertical="center" wrapText="1"/>
      <protection hidden="1"/>
    </xf>
    <xf numFmtId="0" fontId="15" fillId="6" borderId="0" xfId="0" applyFont="1" applyFill="1" applyAlignment="1" applyProtection="1">
      <alignment vertical="top" wrapText="1"/>
      <protection hidden="1"/>
    </xf>
    <xf numFmtId="0" fontId="2" fillId="7" borderId="0" xfId="0" applyFont="1" applyFill="1" applyAlignment="1"/>
    <xf numFmtId="0" fontId="36" fillId="6" borderId="0" xfId="0" applyFont="1" applyFill="1" applyAlignment="1" applyProtection="1">
      <alignment horizontal="left" vertical="center"/>
      <protection hidden="1"/>
    </xf>
    <xf numFmtId="1" fontId="11" fillId="6" borderId="0" xfId="0" applyNumberFormat="1" applyFont="1" applyFill="1" applyAlignment="1" applyProtection="1">
      <alignment horizontal="left" vertical="center"/>
      <protection hidden="1"/>
    </xf>
    <xf numFmtId="0" fontId="33" fillId="8" borderId="11" xfId="0" applyFont="1" applyFill="1" applyBorder="1" applyAlignment="1" applyProtection="1">
      <alignment vertical="center"/>
      <protection hidden="1"/>
    </xf>
    <xf numFmtId="0" fontId="33" fillId="8" borderId="8" xfId="0" applyFont="1" applyFill="1" applyBorder="1" applyAlignment="1" applyProtection="1">
      <alignment vertical="center"/>
      <protection hidden="1"/>
    </xf>
    <xf numFmtId="0" fontId="33" fillId="8" borderId="12" xfId="0" applyFont="1" applyFill="1" applyBorder="1" applyAlignment="1" applyProtection="1">
      <alignment vertical="center"/>
      <protection hidden="1"/>
    </xf>
    <xf numFmtId="168" fontId="51" fillId="0" borderId="0" xfId="0" applyNumberFormat="1" applyFont="1" applyAlignment="1" applyProtection="1">
      <alignment horizontal="center" vertical="center" wrapText="1"/>
      <protection hidden="1"/>
    </xf>
    <xf numFmtId="0" fontId="12" fillId="0" borderId="0" xfId="0" quotePrefix="1" applyFont="1" applyAlignment="1" applyProtection="1">
      <alignment horizontal="center" vertical="center"/>
      <protection locked="0"/>
    </xf>
    <xf numFmtId="0" fontId="15" fillId="6" borderId="2" xfId="0" applyFont="1" applyFill="1" applyBorder="1" applyAlignment="1" applyProtection="1">
      <alignment horizontal="right" vertical="center"/>
      <protection hidden="1"/>
    </xf>
    <xf numFmtId="1" fontId="51" fillId="6" borderId="0" xfId="0" quotePrefix="1" applyNumberFormat="1" applyFont="1" applyFill="1" applyAlignment="1" applyProtection="1">
      <alignment horizontal="left" vertical="center"/>
      <protection hidden="1"/>
    </xf>
    <xf numFmtId="2" fontId="2" fillId="0" borderId="3" xfId="0" applyNumberFormat="1" applyFont="1" applyBorder="1" applyAlignment="1"/>
    <xf numFmtId="8" fontId="31" fillId="0" borderId="0" xfId="0" applyNumberFormat="1" applyFont="1" applyAlignment="1" applyProtection="1">
      <alignment vertical="center"/>
      <protection locked="0"/>
    </xf>
    <xf numFmtId="0" fontId="31" fillId="0" borderId="0" xfId="0" applyFont="1" applyAlignment="1" applyProtection="1">
      <alignment horizontal="center" vertical="center"/>
      <protection locked="0"/>
    </xf>
    <xf numFmtId="8" fontId="31" fillId="0" borderId="0" xfId="0" applyNumberFormat="1" applyFont="1" applyAlignment="1" applyProtection="1">
      <alignment horizontal="center" vertical="center"/>
      <protection locked="0"/>
    </xf>
    <xf numFmtId="0" fontId="1" fillId="0" borderId="0" xfId="0" applyFont="1" applyAlignment="1" applyProtection="1">
      <protection hidden="1"/>
    </xf>
    <xf numFmtId="0" fontId="1" fillId="0" borderId="0" xfId="0" applyFont="1" applyAlignment="1" applyProtection="1">
      <alignment horizontal="center"/>
      <protection hidden="1"/>
    </xf>
    <xf numFmtId="0" fontId="44" fillId="0" borderId="0" xfId="0" applyFont="1" applyAlignment="1">
      <alignment horizontal="center" vertical="center"/>
    </xf>
    <xf numFmtId="8" fontId="2" fillId="0" borderId="0" xfId="0" applyNumberFormat="1" applyFont="1" applyAlignment="1" applyProtection="1">
      <alignment horizontal="center" vertical="center"/>
      <protection hidden="1"/>
    </xf>
    <xf numFmtId="0" fontId="1" fillId="0" borderId="0" xfId="0" applyFont="1" applyAlignment="1">
      <alignment vertical="top" wrapText="1"/>
    </xf>
    <xf numFmtId="0" fontId="1" fillId="0" borderId="0" xfId="0" applyFont="1" applyAlignment="1">
      <alignment horizontal="center" vertical="center"/>
    </xf>
    <xf numFmtId="4" fontId="2" fillId="0" borderId="0" xfId="0" applyNumberFormat="1" applyFont="1" applyAlignment="1">
      <alignment horizontal="center" vertical="center" wrapText="1"/>
    </xf>
    <xf numFmtId="0" fontId="1" fillId="0" borderId="0" xfId="0" applyFont="1" applyAlignment="1" applyProtection="1">
      <alignment horizontal="right" vertical="center"/>
      <protection hidden="1"/>
    </xf>
    <xf numFmtId="8" fontId="52" fillId="0" borderId="0" xfId="0" applyNumberFormat="1" applyFont="1" applyAlignment="1" applyProtection="1">
      <alignment horizontal="center" vertical="center" wrapText="1"/>
      <protection hidden="1"/>
    </xf>
    <xf numFmtId="0" fontId="13" fillId="0" borderId="0" xfId="0" applyFont="1" applyAlignment="1" applyProtection="1">
      <alignment horizontal="left" vertical="center"/>
      <protection hidden="1"/>
    </xf>
    <xf numFmtId="0" fontId="13" fillId="0" borderId="0" xfId="0" applyFont="1" applyAlignment="1" applyProtection="1">
      <alignment horizontal="center" vertical="center"/>
      <protection hidden="1"/>
    </xf>
    <xf numFmtId="1" fontId="3" fillId="0" borderId="0" xfId="0" applyNumberFormat="1" applyFont="1" applyAlignment="1" applyProtection="1">
      <alignment horizontal="left" vertical="center"/>
      <protection hidden="1"/>
    </xf>
    <xf numFmtId="0" fontId="7" fillId="0" borderId="0" xfId="0" applyFont="1" applyAlignment="1" applyProtection="1">
      <protection hidden="1"/>
    </xf>
    <xf numFmtId="0" fontId="7" fillId="0" borderId="0" xfId="0" applyFont="1" applyAlignment="1" applyProtection="1">
      <alignment horizontal="center" vertical="center"/>
      <protection hidden="1"/>
    </xf>
    <xf numFmtId="7" fontId="5" fillId="0" borderId="0" xfId="0" applyNumberFormat="1" applyFont="1" applyAlignment="1" applyProtection="1">
      <alignment horizontal="center" vertical="center"/>
      <protection hidden="1"/>
    </xf>
    <xf numFmtId="0" fontId="2" fillId="0" borderId="0" xfId="0" applyFont="1" applyAlignment="1" applyProtection="1">
      <protection hidden="1"/>
    </xf>
    <xf numFmtId="0" fontId="11" fillId="0" borderId="0" xfId="0" applyFont="1" applyAlignment="1" applyProtection="1">
      <alignment horizontal="right" vertical="center"/>
      <protection hidden="1"/>
    </xf>
    <xf numFmtId="8" fontId="1" fillId="0" borderId="0" xfId="0" applyNumberFormat="1" applyFont="1" applyAlignment="1" applyProtection="1">
      <alignment horizontal="center" vertical="center"/>
      <protection hidden="1"/>
    </xf>
    <xf numFmtId="1" fontId="53" fillId="0" borderId="0" xfId="0" applyNumberFormat="1" applyFont="1" applyAlignment="1" applyProtection="1">
      <alignment horizontal="left" vertical="center"/>
      <protection hidden="1"/>
    </xf>
    <xf numFmtId="0" fontId="46" fillId="0" borderId="0" xfId="0" applyFont="1" applyAlignment="1" applyProtection="1">
      <alignment horizontal="center" vertical="center"/>
      <protection hidden="1"/>
    </xf>
    <xf numFmtId="0" fontId="46" fillId="0" borderId="0" xfId="0" quotePrefix="1" applyFont="1" applyAlignment="1" applyProtection="1">
      <alignment horizontal="center" vertical="center"/>
      <protection hidden="1"/>
    </xf>
    <xf numFmtId="7" fontId="46" fillId="0" borderId="0" xfId="0" quotePrefix="1" applyNumberFormat="1" applyFont="1" applyAlignment="1" applyProtection="1">
      <alignment horizontal="center" vertical="center"/>
      <protection hidden="1"/>
    </xf>
    <xf numFmtId="0" fontId="46" fillId="0" borderId="0" xfId="0" applyFont="1" applyAlignment="1" applyProtection="1">
      <protection hidden="1"/>
    </xf>
    <xf numFmtId="0" fontId="46" fillId="0" borderId="0" xfId="0" applyFont="1" applyProtection="1">
      <alignment horizontal="left"/>
      <protection hidden="1"/>
    </xf>
    <xf numFmtId="0" fontId="2" fillId="0" borderId="0" xfId="0" applyFont="1" applyProtection="1">
      <alignment horizontal="left"/>
      <protection hidden="1"/>
    </xf>
    <xf numFmtId="0" fontId="11" fillId="0" borderId="0" xfId="0" applyFont="1" applyAlignment="1">
      <alignment horizontal="center" wrapText="1"/>
    </xf>
    <xf numFmtId="0" fontId="14" fillId="0" borderId="0" xfId="0" applyFont="1" applyProtection="1">
      <alignment horizontal="left"/>
      <protection hidden="1"/>
    </xf>
    <xf numFmtId="8" fontId="2" fillId="0" borderId="0" xfId="0" applyNumberFormat="1" applyFont="1" applyAlignment="1" applyProtection="1">
      <alignment horizontal="right" vertical="center"/>
      <protection hidden="1"/>
    </xf>
    <xf numFmtId="8" fontId="2" fillId="0" borderId="0" xfId="0" applyNumberFormat="1" applyFont="1" applyAlignment="1" applyProtection="1">
      <alignment vertical="center"/>
      <protection hidden="1"/>
    </xf>
    <xf numFmtId="0" fontId="10" fillId="0" borderId="0" xfId="0" applyFont="1" applyAlignment="1">
      <alignment wrapText="1"/>
    </xf>
    <xf numFmtId="8" fontId="44" fillId="0" borderId="0" xfId="0" quotePrefix="1" applyNumberFormat="1" applyFont="1" applyAlignment="1" applyProtection="1">
      <alignment horizontal="left" vertical="center"/>
      <protection hidden="1"/>
    </xf>
    <xf numFmtId="0" fontId="1" fillId="0" borderId="0" xfId="0" applyFont="1" applyAlignment="1">
      <alignment wrapText="1"/>
    </xf>
    <xf numFmtId="0" fontId="15" fillId="0" borderId="0" xfId="0" applyFont="1" applyAlignment="1">
      <alignment horizontal="left" vertical="top" wrapText="1"/>
    </xf>
    <xf numFmtId="0" fontId="14" fillId="0" borderId="0" xfId="0" applyFont="1">
      <alignment horizontal="left"/>
    </xf>
    <xf numFmtId="0" fontId="10" fillId="0" borderId="0" xfId="0" applyFont="1" applyAlignment="1">
      <alignment vertical="top" wrapText="1"/>
    </xf>
    <xf numFmtId="0" fontId="1" fillId="0" borderId="0" xfId="0" applyFont="1" applyAlignment="1">
      <alignment horizontal="center"/>
    </xf>
    <xf numFmtId="0" fontId="19" fillId="0" borderId="0" xfId="0" applyFont="1" applyAlignment="1" applyProtection="1">
      <alignment vertical="center"/>
      <protection locked="0"/>
    </xf>
    <xf numFmtId="0" fontId="49" fillId="0" borderId="0" xfId="0" applyFont="1" applyAlignment="1" applyProtection="1">
      <alignment vertical="center"/>
      <protection locked="0"/>
    </xf>
    <xf numFmtId="38" fontId="45" fillId="0" borderId="0" xfId="0" quotePrefix="1" applyNumberFormat="1" applyFont="1" applyAlignment="1" applyProtection="1">
      <alignment horizontal="center" vertical="center"/>
      <protection locked="0"/>
    </xf>
    <xf numFmtId="6" fontId="45" fillId="0" borderId="0" xfId="0" applyNumberFormat="1" applyFont="1" applyAlignment="1" applyProtection="1">
      <alignment horizontal="center" vertical="center"/>
      <protection locked="0"/>
    </xf>
    <xf numFmtId="0" fontId="46" fillId="0" borderId="0" xfId="0" applyFont="1" applyAlignment="1" applyProtection="1">
      <alignment horizontal="left" vertical="center"/>
      <protection locked="0"/>
    </xf>
    <xf numFmtId="0" fontId="12" fillId="0" borderId="3" xfId="0" applyFont="1" applyBorder="1" applyAlignment="1" applyProtection="1">
      <alignment horizontal="center"/>
      <protection locked="0"/>
    </xf>
    <xf numFmtId="0" fontId="12" fillId="0" borderId="0" xfId="0" applyFont="1" applyAlignment="1" applyProtection="1">
      <protection locked="0"/>
    </xf>
    <xf numFmtId="0" fontId="2" fillId="10" borderId="0" xfId="0" applyFont="1" applyFill="1" applyAlignment="1" applyProtection="1">
      <protection locked="0"/>
    </xf>
    <xf numFmtId="168" fontId="15" fillId="0" borderId="0" xfId="0" applyNumberFormat="1" applyFont="1" applyAlignment="1" applyProtection="1">
      <alignment horizontal="center" vertical="center" wrapText="1"/>
      <protection hidden="1"/>
    </xf>
    <xf numFmtId="168" fontId="51" fillId="0" borderId="0" xfId="0" applyNumberFormat="1" applyFont="1" applyAlignment="1" applyProtection="1">
      <alignment horizontal="center" vertical="center"/>
      <protection hidden="1"/>
    </xf>
    <xf numFmtId="0" fontId="2" fillId="0" borderId="3" xfId="0" applyFont="1" applyBorder="1" applyAlignment="1" applyProtection="1">
      <alignment horizontal="right"/>
      <protection locked="0"/>
    </xf>
    <xf numFmtId="8" fontId="51" fillId="6" borderId="3" xfId="0" quotePrefix="1" applyNumberFormat="1" applyFont="1" applyFill="1" applyBorder="1" applyAlignment="1" applyProtection="1">
      <alignment vertical="center"/>
      <protection hidden="1"/>
    </xf>
    <xf numFmtId="8" fontId="51" fillId="0" borderId="3" xfId="0" quotePrefix="1" applyNumberFormat="1" applyFont="1" applyBorder="1" applyAlignment="1" applyProtection="1">
      <alignment vertical="center"/>
      <protection hidden="1"/>
    </xf>
    <xf numFmtId="0" fontId="2" fillId="0" borderId="3" xfId="0" applyFont="1" applyBorder="1" applyAlignment="1" applyProtection="1">
      <alignment horizontal="center"/>
      <protection locked="0"/>
    </xf>
    <xf numFmtId="44" fontId="2" fillId="0" borderId="3" xfId="3" applyFont="1" applyFill="1" applyBorder="1" applyAlignment="1" applyProtection="1"/>
    <xf numFmtId="0" fontId="2" fillId="3" borderId="0" xfId="13" applyFill="1" applyAlignment="1" applyProtection="1">
      <alignment vertical="top" wrapText="1"/>
      <protection hidden="1"/>
    </xf>
    <xf numFmtId="0" fontId="1" fillId="3" borderId="0" xfId="13" applyFont="1" applyFill="1" applyAlignment="1" applyProtection="1">
      <alignment horizontal="left" vertical="top"/>
      <protection hidden="1"/>
    </xf>
    <xf numFmtId="0" fontId="2" fillId="3" borderId="0" xfId="13" applyFill="1" applyAlignment="1" applyProtection="1">
      <alignment horizontal="left" vertical="top"/>
      <protection hidden="1"/>
    </xf>
    <xf numFmtId="0" fontId="11" fillId="4" borderId="0" xfId="13" applyFont="1" applyFill="1" applyAlignment="1" applyProtection="1">
      <alignment horizontal="left" vertical="center" readingOrder="1"/>
      <protection hidden="1"/>
    </xf>
    <xf numFmtId="0" fontId="7" fillId="4" borderId="0" xfId="13" applyFont="1" applyFill="1" applyAlignment="1" applyProtection="1">
      <alignment horizontal="left" vertical="center" readingOrder="1"/>
      <protection hidden="1"/>
    </xf>
    <xf numFmtId="0" fontId="2" fillId="6" borderId="0" xfId="0" applyFont="1" applyFill="1" applyAlignment="1" applyProtection="1">
      <alignment horizontal="center" vertical="center" wrapText="1"/>
      <protection hidden="1"/>
    </xf>
    <xf numFmtId="8" fontId="52" fillId="6" borderId="0" xfId="0" applyNumberFormat="1" applyFont="1" applyFill="1" applyAlignment="1" applyProtection="1">
      <alignment horizontal="center" vertical="center"/>
      <protection hidden="1"/>
    </xf>
    <xf numFmtId="0" fontId="2" fillId="6" borderId="0" xfId="0" applyFont="1" applyFill="1" applyAlignment="1" applyProtection="1">
      <alignment horizontal="left" vertical="center"/>
      <protection hidden="1"/>
    </xf>
    <xf numFmtId="164" fontId="45" fillId="6" borderId="0" xfId="0" applyNumberFormat="1" applyFont="1" applyFill="1" applyAlignment="1" applyProtection="1">
      <alignment horizontal="center" vertical="center"/>
      <protection hidden="1"/>
    </xf>
    <xf numFmtId="0" fontId="12" fillId="7" borderId="0" xfId="0" applyFont="1" applyFill="1" applyAlignment="1" applyProtection="1">
      <alignment horizontal="left" vertical="center"/>
      <protection locked="0"/>
    </xf>
    <xf numFmtId="0" fontId="30" fillId="7" borderId="0" xfId="0" applyFont="1" applyFill="1" applyAlignment="1" applyProtection="1">
      <alignment horizontal="left" vertical="center"/>
      <protection locked="0"/>
    </xf>
    <xf numFmtId="0" fontId="12" fillId="7" borderId="14" xfId="0" applyFont="1" applyFill="1" applyBorder="1" applyAlignment="1" applyProtection="1">
      <alignment horizontal="left" vertical="center"/>
      <protection locked="0"/>
    </xf>
    <xf numFmtId="0" fontId="30" fillId="7" borderId="14" xfId="0" applyFont="1" applyFill="1" applyBorder="1" applyAlignment="1" applyProtection="1">
      <alignment horizontal="left" vertical="center"/>
      <protection locked="0"/>
    </xf>
    <xf numFmtId="165" fontId="41" fillId="0" borderId="3" xfId="0" applyNumberFormat="1" applyFont="1" applyBorder="1" applyAlignment="1">
      <alignment horizontal="center"/>
    </xf>
    <xf numFmtId="0" fontId="12" fillId="0" borderId="0" xfId="0" applyFont="1" applyAlignment="1">
      <alignment vertical="center"/>
    </xf>
    <xf numFmtId="0" fontId="17" fillId="0" borderId="0" xfId="0" applyFont="1" applyAlignment="1">
      <alignment horizontal="center" vertical="center" wrapText="1"/>
    </xf>
    <xf numFmtId="0" fontId="1" fillId="0" borderId="0" xfId="0" applyFont="1" applyAlignment="1">
      <alignment horizontal="center" vertical="center" wrapText="1"/>
    </xf>
    <xf numFmtId="7" fontId="12" fillId="0" borderId="0" xfId="0" applyNumberFormat="1" applyFont="1" applyAlignment="1">
      <alignment horizontal="center" vertical="center" wrapText="1"/>
    </xf>
    <xf numFmtId="2" fontId="12" fillId="0" borderId="0" xfId="3" applyNumberFormat="1" applyFont="1" applyFill="1" applyBorder="1" applyAlignment="1" applyProtection="1">
      <alignment horizontal="center" vertical="center" wrapText="1"/>
    </xf>
    <xf numFmtId="0" fontId="8" fillId="0" borderId="0" xfId="0" applyFont="1" applyAlignment="1">
      <alignment horizontal="left" vertical="center"/>
    </xf>
    <xf numFmtId="0" fontId="20" fillId="0" borderId="0" xfId="0" applyFont="1" applyAlignment="1">
      <alignment horizontal="left" vertical="center"/>
    </xf>
    <xf numFmtId="0" fontId="54" fillId="0" borderId="6" xfId="0" applyFont="1" applyBorder="1" applyAlignment="1">
      <alignment horizontal="left" vertical="center"/>
    </xf>
    <xf numFmtId="0" fontId="46" fillId="0" borderId="3" xfId="0" applyFont="1" applyBorder="1" applyAlignment="1">
      <alignment horizontal="left" vertical="center"/>
    </xf>
    <xf numFmtId="0" fontId="46" fillId="0" borderId="3" xfId="0" applyFont="1" applyBorder="1" applyAlignment="1">
      <alignment horizontal="center" vertical="center"/>
    </xf>
    <xf numFmtId="2" fontId="54" fillId="0" borderId="6" xfId="0" applyNumberFormat="1" applyFont="1" applyBorder="1" applyAlignment="1">
      <alignment horizontal="left" vertical="center"/>
    </xf>
    <xf numFmtId="2" fontId="54" fillId="0" borderId="0" xfId="0" applyNumberFormat="1" applyFont="1" applyAlignment="1">
      <alignment horizontal="left" vertical="center"/>
    </xf>
    <xf numFmtId="0" fontId="46" fillId="0" borderId="0" xfId="0" applyFont="1" applyAlignment="1">
      <alignment horizontal="left" vertical="center"/>
    </xf>
    <xf numFmtId="0" fontId="45" fillId="0" borderId="0" xfId="0" applyFont="1" applyAlignment="1">
      <alignment vertical="center" wrapText="1"/>
    </xf>
    <xf numFmtId="0" fontId="12" fillId="0" borderId="0" xfId="0" applyFont="1" applyAlignment="1">
      <alignment horizontal="center" vertical="center"/>
    </xf>
    <xf numFmtId="0" fontId="8" fillId="0" borderId="6" xfId="0" applyFont="1" applyBorder="1" applyAlignment="1">
      <alignment horizontal="left" vertical="center"/>
    </xf>
    <xf numFmtId="0" fontId="20" fillId="0" borderId="3" xfId="0" applyFont="1" applyBorder="1" applyAlignment="1">
      <alignment horizontal="left" vertical="center" wrapText="1"/>
    </xf>
    <xf numFmtId="0" fontId="20" fillId="0" borderId="3" xfId="0" applyFont="1" applyBorder="1" applyAlignment="1">
      <alignment horizontal="left" vertical="center"/>
    </xf>
    <xf numFmtId="0" fontId="20" fillId="0" borderId="3" xfId="0" applyFont="1" applyBorder="1" applyAlignment="1">
      <alignment horizontal="center" vertical="center"/>
    </xf>
    <xf numFmtId="8" fontId="45" fillId="0" borderId="0" xfId="0" applyNumberFormat="1" applyFont="1" applyAlignment="1">
      <alignment horizontal="center" vertical="center"/>
    </xf>
    <xf numFmtId="6" fontId="45" fillId="0" borderId="3" xfId="0" quotePrefix="1" applyNumberFormat="1" applyFont="1" applyBorder="1" applyAlignment="1">
      <alignment horizontal="center" vertical="center"/>
    </xf>
    <xf numFmtId="0" fontId="12" fillId="0" borderId="3" xfId="0" applyFont="1" applyBorder="1" applyAlignment="1">
      <alignment horizont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2" fontId="12" fillId="0" borderId="3" xfId="3" applyNumberFormat="1" applyFont="1" applyFill="1" applyBorder="1" applyAlignment="1" applyProtection="1">
      <alignment horizontal="center" vertical="center"/>
    </xf>
    <xf numFmtId="7" fontId="2" fillId="0" borderId="3" xfId="0" applyNumberFormat="1" applyFont="1" applyBorder="1" applyAlignment="1">
      <alignment horizontal="center" vertical="center" wrapText="1"/>
    </xf>
    <xf numFmtId="38" fontId="2" fillId="0" borderId="3" xfId="0" applyNumberFormat="1" applyFont="1" applyBorder="1" applyAlignment="1"/>
    <xf numFmtId="6" fontId="2" fillId="0" borderId="3" xfId="0" applyNumberFormat="1" applyFont="1" applyBorder="1" applyAlignment="1"/>
    <xf numFmtId="8" fontId="2" fillId="0" borderId="3" xfId="0" applyNumberFormat="1" applyFont="1" applyBorder="1" applyAlignment="1"/>
    <xf numFmtId="0" fontId="20" fillId="0" borderId="0" xfId="0" applyFont="1" applyAlignment="1">
      <alignment horizontal="center" vertical="center"/>
    </xf>
    <xf numFmtId="8" fontId="49" fillId="0" borderId="0" xfId="0" applyNumberFormat="1" applyFont="1" applyAlignment="1">
      <alignment horizontal="center" vertical="center"/>
    </xf>
    <xf numFmtId="38" fontId="45" fillId="0" borderId="0" xfId="0" quotePrefix="1" applyNumberFormat="1" applyFont="1" applyAlignment="1">
      <alignment horizontal="center" vertical="center"/>
    </xf>
    <xf numFmtId="0" fontId="12" fillId="0" borderId="0" xfId="0" quotePrefix="1" applyFont="1" applyAlignment="1">
      <alignment horizontal="center" vertical="center"/>
    </xf>
    <xf numFmtId="7" fontId="30" fillId="0" borderId="0" xfId="0" applyNumberFormat="1" applyFont="1" applyAlignment="1" applyProtection="1">
      <alignment vertical="center" wrapText="1"/>
      <protection locked="0"/>
    </xf>
    <xf numFmtId="0" fontId="15" fillId="0" borderId="3" xfId="0" applyFont="1" applyBorder="1" applyAlignment="1" applyProtection="1">
      <alignment horizontal="center" vertical="center"/>
      <protection locked="0"/>
    </xf>
    <xf numFmtId="168" fontId="15" fillId="0" borderId="9" xfId="0" applyNumberFormat="1" applyFont="1" applyBorder="1" applyAlignment="1" applyProtection="1">
      <alignment horizontal="center"/>
      <protection hidden="1"/>
    </xf>
    <xf numFmtId="168" fontId="15" fillId="0" borderId="9" xfId="0" applyNumberFormat="1" applyFont="1" applyBorder="1" applyAlignment="1" applyProtection="1">
      <alignment horizontal="center" vertical="center" wrapText="1"/>
      <protection hidden="1"/>
    </xf>
    <xf numFmtId="169" fontId="2" fillId="0" borderId="3" xfId="27" applyNumberFormat="1" applyFont="1" applyBorder="1" applyAlignment="1"/>
    <xf numFmtId="168" fontId="15" fillId="0" borderId="0" xfId="0" applyNumberFormat="1" applyFont="1" applyAlignment="1" applyProtection="1">
      <alignment horizontal="center"/>
      <protection hidden="1"/>
    </xf>
    <xf numFmtId="0" fontId="49" fillId="10" borderId="0" xfId="0" applyFont="1" applyFill="1" applyAlignment="1" applyProtection="1">
      <alignment vertical="center"/>
      <protection locked="0"/>
    </xf>
    <xf numFmtId="0" fontId="2" fillId="10" borderId="0" xfId="0" applyFont="1" applyFill="1" applyAlignment="1"/>
    <xf numFmtId="8" fontId="60" fillId="0" borderId="0" xfId="0" applyNumberFormat="1" applyFont="1" applyAlignment="1" applyProtection="1">
      <alignment vertical="center" wrapText="1"/>
      <protection locked="0"/>
    </xf>
    <xf numFmtId="7" fontId="45" fillId="10" borderId="0" xfId="0" applyNumberFormat="1" applyFont="1" applyFill="1" applyAlignment="1" applyProtection="1">
      <alignment vertical="center" wrapText="1"/>
      <protection locked="0"/>
    </xf>
    <xf numFmtId="7" fontId="30" fillId="10" borderId="0" xfId="0" applyNumberFormat="1" applyFont="1" applyFill="1" applyAlignment="1" applyProtection="1">
      <alignment vertical="center" wrapText="1"/>
      <protection locked="0"/>
    </xf>
    <xf numFmtId="0" fontId="49" fillId="17" borderId="0" xfId="0" applyFont="1" applyFill="1" applyAlignment="1" applyProtection="1">
      <alignment vertical="center"/>
      <protection locked="0"/>
    </xf>
    <xf numFmtId="0" fontId="2" fillId="17" borderId="0" xfId="0" applyFont="1" applyFill="1" applyAlignment="1" applyProtection="1">
      <protection locked="0"/>
    </xf>
    <xf numFmtId="0" fontId="1" fillId="10" borderId="0" xfId="0" applyFont="1" applyFill="1" applyAlignment="1" applyProtection="1">
      <alignment horizontal="center" vertical="center"/>
      <protection locked="0"/>
    </xf>
    <xf numFmtId="1" fontId="12" fillId="10" borderId="3" xfId="0" applyNumberFormat="1" applyFont="1" applyFill="1" applyBorder="1" applyAlignment="1" applyProtection="1">
      <alignment vertical="center"/>
      <protection locked="0"/>
    </xf>
    <xf numFmtId="0" fontId="12" fillId="17" borderId="3" xfId="0" applyFont="1" applyFill="1" applyBorder="1" applyAlignment="1" applyProtection="1">
      <alignment vertical="center"/>
      <protection locked="0"/>
    </xf>
    <xf numFmtId="8" fontId="12" fillId="17" borderId="3" xfId="0" applyNumberFormat="1" applyFont="1" applyFill="1" applyBorder="1" applyAlignment="1" applyProtection="1">
      <alignment horizontal="right" vertical="center"/>
      <protection locked="0"/>
    </xf>
    <xf numFmtId="0" fontId="12" fillId="17" borderId="3" xfId="0" applyFont="1" applyFill="1" applyBorder="1" applyAlignment="1">
      <alignment horizontal="center"/>
    </xf>
    <xf numFmtId="0" fontId="12" fillId="10" borderId="3" xfId="0" applyFont="1" applyFill="1" applyBorder="1" applyAlignment="1" applyProtection="1">
      <alignment vertical="center"/>
      <protection locked="0"/>
    </xf>
    <xf numFmtId="0" fontId="12" fillId="10" borderId="3" xfId="0" applyFont="1" applyFill="1" applyBorder="1" applyAlignment="1" applyProtection="1">
      <alignment horizontal="right"/>
      <protection locked="0"/>
    </xf>
    <xf numFmtId="0" fontId="15" fillId="10" borderId="3" xfId="0" applyFont="1" applyFill="1" applyBorder="1" applyAlignment="1" applyProtection="1">
      <alignment horizontal="center" vertical="center"/>
      <protection locked="0"/>
    </xf>
    <xf numFmtId="0" fontId="15" fillId="10" borderId="3" xfId="0" applyFont="1" applyFill="1" applyBorder="1" applyAlignment="1" applyProtection="1">
      <alignment horizontal="left" vertical="center"/>
      <protection locked="0"/>
    </xf>
    <xf numFmtId="0" fontId="15" fillId="10" borderId="3" xfId="0" applyFont="1" applyFill="1" applyBorder="1">
      <alignment horizontal="left"/>
    </xf>
    <xf numFmtId="0" fontId="2" fillId="10" borderId="0" xfId="0" applyFont="1" applyFill="1" applyAlignment="1" applyProtection="1">
      <alignment horizontal="center" vertical="center"/>
      <protection locked="0"/>
    </xf>
    <xf numFmtId="0" fontId="12" fillId="10" borderId="3" xfId="0" applyFont="1" applyFill="1" applyBorder="1" applyAlignment="1" applyProtection="1">
      <alignment horizontal="center" vertical="center"/>
      <protection locked="0"/>
    </xf>
    <xf numFmtId="170" fontId="12" fillId="10" borderId="3" xfId="0" applyNumberFormat="1" applyFont="1" applyFill="1" applyBorder="1" applyAlignment="1" applyProtection="1">
      <alignment horizontal="center" vertical="center"/>
      <protection locked="0"/>
    </xf>
    <xf numFmtId="2" fontId="2" fillId="10" borderId="0" xfId="0" applyNumberFormat="1" applyFont="1" applyFill="1" applyAlignment="1" applyProtection="1">
      <alignment horizontal="center" vertical="center"/>
      <protection locked="0"/>
    </xf>
    <xf numFmtId="170" fontId="2" fillId="10" borderId="0" xfId="0" applyNumberFormat="1" applyFont="1" applyFill="1" applyAlignment="1" applyProtection="1">
      <alignment horizontal="center" vertical="center"/>
      <protection locked="0"/>
    </xf>
    <xf numFmtId="171" fontId="12" fillId="10" borderId="3" xfId="0" applyNumberFormat="1" applyFont="1" applyFill="1" applyBorder="1" applyAlignment="1" applyProtection="1">
      <alignment horizontal="center"/>
      <protection locked="0"/>
    </xf>
    <xf numFmtId="0" fontId="12" fillId="10" borderId="3" xfId="0" applyFont="1" applyFill="1" applyBorder="1" applyAlignment="1" applyProtection="1">
      <alignment horizontal="center"/>
      <protection locked="0"/>
    </xf>
    <xf numFmtId="2" fontId="12" fillId="10" borderId="3" xfId="0" applyNumberFormat="1" applyFont="1" applyFill="1" applyBorder="1" applyAlignment="1" applyProtection="1">
      <alignment horizontal="right"/>
      <protection locked="0"/>
    </xf>
    <xf numFmtId="8" fontId="12" fillId="10" borderId="3" xfId="0" applyNumberFormat="1" applyFont="1" applyFill="1" applyBorder="1" applyAlignment="1" applyProtection="1">
      <alignment horizontal="right" vertical="center"/>
      <protection locked="0"/>
    </xf>
    <xf numFmtId="0" fontId="2" fillId="10" borderId="0" xfId="0" applyFont="1" applyFill="1" applyProtection="1">
      <alignment horizontal="left"/>
      <protection locked="0"/>
    </xf>
    <xf numFmtId="8" fontId="2" fillId="10" borderId="0" xfId="0" applyNumberFormat="1" applyFont="1" applyFill="1" applyAlignment="1" applyProtection="1">
      <alignment vertical="center" wrapText="1"/>
      <protection locked="0"/>
    </xf>
    <xf numFmtId="0" fontId="1" fillId="17" borderId="0" xfId="0" applyFont="1" applyFill="1" applyAlignment="1" applyProtection="1">
      <alignment horizontal="center" vertical="center"/>
      <protection locked="0"/>
    </xf>
    <xf numFmtId="0" fontId="2" fillId="17" borderId="0" xfId="0" applyFont="1" applyFill="1" applyAlignment="1"/>
    <xf numFmtId="0" fontId="12" fillId="11" borderId="3" xfId="0" applyFont="1" applyFill="1" applyBorder="1" applyAlignment="1">
      <alignment horizontal="center"/>
    </xf>
    <xf numFmtId="40" fontId="45" fillId="0" borderId="3" xfId="0" quotePrefix="1" applyNumberFormat="1" applyFont="1" applyBorder="1" applyAlignment="1">
      <alignment horizontal="center" vertical="center"/>
    </xf>
    <xf numFmtId="8" fontId="51" fillId="10" borderId="3" xfId="0" quotePrefix="1" applyNumberFormat="1" applyFont="1" applyFill="1" applyBorder="1" applyAlignment="1" applyProtection="1">
      <alignment vertical="center"/>
      <protection hidden="1"/>
    </xf>
    <xf numFmtId="0" fontId="61" fillId="18" borderId="0" xfId="0" applyFont="1" applyFill="1" applyAlignment="1"/>
    <xf numFmtId="0" fontId="44" fillId="10" borderId="0" xfId="0" applyFont="1" applyFill="1" applyAlignment="1" applyProtection="1">
      <alignment horizontal="center" vertical="center"/>
      <protection locked="0"/>
    </xf>
    <xf numFmtId="0" fontId="2" fillId="10" borderId="3" xfId="0" applyFont="1" applyFill="1" applyBorder="1" applyAlignment="1" applyProtection="1">
      <protection locked="0"/>
    </xf>
    <xf numFmtId="172" fontId="12" fillId="0" borderId="0" xfId="0" applyNumberFormat="1" applyFont="1" applyAlignment="1" applyProtection="1">
      <alignment horizontal="center" vertical="center"/>
      <protection locked="0"/>
    </xf>
    <xf numFmtId="0" fontId="18" fillId="0" borderId="3" xfId="0" applyFont="1" applyBorder="1" applyAlignment="1" applyProtection="1">
      <alignment horizontal="center" wrapText="1"/>
      <protection locked="0"/>
    </xf>
    <xf numFmtId="0" fontId="18" fillId="0" borderId="25" xfId="0" applyFont="1" applyBorder="1" applyAlignment="1" applyProtection="1">
      <alignment horizontal="center" wrapText="1"/>
      <protection locked="0"/>
    </xf>
    <xf numFmtId="0" fontId="39" fillId="7" borderId="3" xfId="0" applyFont="1" applyFill="1" applyBorder="1" applyAlignment="1" applyProtection="1">
      <alignment horizontal="center" vertical="center" wrapText="1"/>
      <protection hidden="1"/>
    </xf>
    <xf numFmtId="0" fontId="2" fillId="10" borderId="3" xfId="0" applyFont="1" applyFill="1" applyBorder="1">
      <alignment horizontal="left"/>
    </xf>
    <xf numFmtId="0" fontId="2" fillId="17" borderId="3" xfId="0" applyFont="1" applyFill="1" applyBorder="1">
      <alignment horizontal="left"/>
    </xf>
    <xf numFmtId="0" fontId="12" fillId="17" borderId="3" xfId="0" applyFont="1" applyFill="1" applyBorder="1" applyAlignment="1">
      <alignment horizontal="center" vertical="center"/>
    </xf>
    <xf numFmtId="0" fontId="12" fillId="10" borderId="3" xfId="0" applyFont="1" applyFill="1" applyBorder="1" applyAlignment="1">
      <alignment horizontal="center"/>
    </xf>
    <xf numFmtId="165" fontId="41" fillId="10" borderId="3" xfId="0" applyNumberFormat="1" applyFont="1" applyFill="1" applyBorder="1" applyAlignment="1">
      <alignment horizontal="center"/>
    </xf>
    <xf numFmtId="173" fontId="12" fillId="10" borderId="0" xfId="0" applyNumberFormat="1" applyFont="1" applyFill="1" applyAlignment="1" applyProtection="1">
      <alignment horizontal="center" vertical="center"/>
      <protection locked="0"/>
    </xf>
    <xf numFmtId="8" fontId="2" fillId="10" borderId="0" xfId="0" applyNumberFormat="1" applyFont="1" applyFill="1" applyAlignment="1"/>
    <xf numFmtId="0" fontId="12" fillId="10" borderId="3" xfId="0" applyFont="1" applyFill="1" applyBorder="1" applyAlignment="1">
      <alignment horizontal="center" vertical="center"/>
    </xf>
    <xf numFmtId="0" fontId="48" fillId="17" borderId="3" xfId="0" applyFont="1" applyFill="1" applyBorder="1" applyAlignment="1" applyProtection="1">
      <alignment vertical="center"/>
      <protection locked="0"/>
    </xf>
    <xf numFmtId="0" fontId="12" fillId="17" borderId="0" xfId="0" applyFont="1" applyFill="1" applyAlignment="1" applyProtection="1">
      <alignment vertical="center"/>
      <protection locked="0"/>
    </xf>
    <xf numFmtId="0" fontId="48" fillId="17" borderId="10" xfId="0" applyFont="1" applyFill="1" applyBorder="1" applyAlignment="1" applyProtection="1">
      <alignment vertical="center"/>
      <protection locked="0"/>
    </xf>
    <xf numFmtId="0" fontId="12" fillId="10" borderId="3" xfId="0" applyFont="1" applyFill="1" applyBorder="1" applyAlignment="1" applyProtection="1">
      <protection locked="0"/>
    </xf>
    <xf numFmtId="8" fontId="45" fillId="11" borderId="3" xfId="0" applyNumberFormat="1" applyFont="1" applyFill="1" applyBorder="1" applyAlignment="1" applyProtection="1">
      <alignment horizontal="right" vertical="center"/>
      <protection locked="0"/>
    </xf>
    <xf numFmtId="8" fontId="51" fillId="10" borderId="3" xfId="0" quotePrefix="1" applyNumberFormat="1" applyFont="1" applyFill="1" applyBorder="1" applyAlignment="1" applyProtection="1">
      <protection hidden="1"/>
    </xf>
    <xf numFmtId="164" fontId="12" fillId="10" borderId="3" xfId="0" applyNumberFormat="1" applyFont="1" applyFill="1" applyBorder="1" applyAlignment="1" applyProtection="1">
      <alignment horizontal="right"/>
      <protection locked="0"/>
    </xf>
    <xf numFmtId="0" fontId="12" fillId="10" borderId="0" xfId="0" applyFont="1" applyFill="1" applyAlignment="1" applyProtection="1">
      <alignment horizontal="left" vertical="center"/>
      <protection locked="0"/>
    </xf>
    <xf numFmtId="8" fontId="32" fillId="17" borderId="3" xfId="13" applyNumberFormat="1" applyFont="1" applyFill="1" applyBorder="1" applyAlignment="1" applyProtection="1">
      <alignment horizontal="center" vertical="center"/>
      <protection locked="0"/>
    </xf>
    <xf numFmtId="0" fontId="45" fillId="17" borderId="3" xfId="0" applyFont="1" applyFill="1" applyBorder="1" applyAlignment="1" applyProtection="1">
      <alignment vertical="center" wrapText="1"/>
      <protection locked="0"/>
    </xf>
    <xf numFmtId="0" fontId="2" fillId="17" borderId="3" xfId="0" applyFont="1" applyFill="1" applyBorder="1" applyAlignment="1" applyProtection="1">
      <protection locked="0"/>
    </xf>
    <xf numFmtId="0" fontId="2" fillId="11" borderId="0" xfId="0" applyFont="1" applyFill="1" applyProtection="1">
      <alignment horizontal="left"/>
      <protection locked="0"/>
    </xf>
    <xf numFmtId="0" fontId="12" fillId="11" borderId="0" xfId="0" applyFont="1" applyFill="1" applyAlignment="1" applyProtection="1">
      <alignment vertical="center"/>
      <protection locked="0"/>
    </xf>
    <xf numFmtId="0" fontId="12" fillId="11" borderId="0" xfId="0" applyFont="1" applyFill="1" applyAlignment="1" applyProtection="1">
      <alignment horizontal="center" vertical="center"/>
      <protection locked="0"/>
    </xf>
    <xf numFmtId="0" fontId="0" fillId="10" borderId="0" xfId="0" applyFill="1" applyAlignment="1"/>
    <xf numFmtId="0" fontId="46" fillId="0" borderId="3" xfId="0" applyFont="1" applyBorder="1" applyAlignment="1">
      <alignment wrapText="1"/>
    </xf>
    <xf numFmtId="8" fontId="49" fillId="0" borderId="3" xfId="0" applyNumberFormat="1" applyFont="1" applyBorder="1" applyAlignment="1" applyProtection="1">
      <alignment horizontal="center" vertical="center"/>
      <protection locked="0"/>
    </xf>
    <xf numFmtId="8" fontId="39" fillId="7" borderId="3" xfId="0" applyNumberFormat="1" applyFont="1" applyFill="1" applyBorder="1" applyAlignment="1" applyProtection="1">
      <alignment horizontal="center" vertical="center" wrapText="1"/>
      <protection hidden="1"/>
    </xf>
    <xf numFmtId="168" fontId="15" fillId="0" borderId="13" xfId="0" applyNumberFormat="1" applyFont="1" applyBorder="1" applyAlignment="1" applyProtection="1">
      <alignment horizontal="center" vertical="center" wrapText="1"/>
      <protection hidden="1"/>
    </xf>
    <xf numFmtId="2" fontId="15" fillId="6" borderId="0" xfId="0" applyNumberFormat="1" applyFont="1" applyFill="1" applyAlignment="1" applyProtection="1">
      <alignment horizontal="center" vertical="center" wrapText="1"/>
      <protection hidden="1"/>
    </xf>
    <xf numFmtId="168" fontId="15" fillId="6" borderId="0" xfId="0" applyNumberFormat="1" applyFont="1" applyFill="1" applyAlignment="1" applyProtection="1">
      <alignment horizontal="center" vertical="center" wrapText="1"/>
      <protection hidden="1"/>
    </xf>
    <xf numFmtId="8" fontId="12" fillId="6" borderId="0" xfId="0" applyNumberFormat="1" applyFont="1" applyFill="1" applyAlignment="1" applyProtection="1">
      <alignment vertical="center" wrapText="1"/>
      <protection hidden="1"/>
    </xf>
    <xf numFmtId="8" fontId="12" fillId="6" borderId="0" xfId="0" applyNumberFormat="1" applyFont="1" applyFill="1" applyAlignment="1" applyProtection="1">
      <alignment horizontal="center" vertical="center"/>
      <protection hidden="1"/>
    </xf>
    <xf numFmtId="8" fontId="2" fillId="6" borderId="0" xfId="0" applyNumberFormat="1" applyFont="1" applyFill="1" applyAlignment="1" applyProtection="1">
      <alignment horizontal="center" vertical="center"/>
      <protection hidden="1"/>
    </xf>
    <xf numFmtId="0" fontId="2" fillId="0" borderId="0" xfId="0" applyFont="1" applyAlignment="1">
      <alignment wrapText="1"/>
    </xf>
    <xf numFmtId="0" fontId="62" fillId="0" borderId="0" xfId="0" applyFont="1">
      <alignment horizontal="left"/>
    </xf>
    <xf numFmtId="0" fontId="46" fillId="0" borderId="0" xfId="0" applyFont="1" applyAlignment="1"/>
    <xf numFmtId="0" fontId="63" fillId="0" borderId="0" xfId="0" applyFont="1" applyAlignment="1"/>
    <xf numFmtId="0" fontId="2" fillId="19" borderId="0" xfId="0" applyFont="1" applyFill="1" applyAlignment="1"/>
    <xf numFmtId="0" fontId="12" fillId="0" borderId="0" xfId="0" applyFont="1" applyAlignment="1" applyProtection="1">
      <alignment vertical="center" wrapText="1"/>
      <protection locked="0"/>
    </xf>
    <xf numFmtId="0" fontId="12" fillId="17" borderId="0" xfId="0" applyFont="1" applyFill="1" applyAlignment="1" applyProtection="1">
      <alignment vertical="center" wrapText="1"/>
      <protection locked="0"/>
    </xf>
    <xf numFmtId="0" fontId="46" fillId="11" borderId="0" xfId="0" applyFont="1" applyFill="1" applyAlignment="1"/>
    <xf numFmtId="0" fontId="2" fillId="11" borderId="0" xfId="0" applyFont="1" applyFill="1" applyAlignment="1"/>
    <xf numFmtId="0" fontId="64" fillId="11" borderId="0" xfId="0" applyFont="1" applyFill="1" applyAlignment="1"/>
    <xf numFmtId="0" fontId="65" fillId="11" borderId="0" xfId="0" applyFont="1" applyFill="1" applyAlignment="1"/>
    <xf numFmtId="0" fontId="0" fillId="0" borderId="0" xfId="0" applyAlignment="1"/>
    <xf numFmtId="0" fontId="0" fillId="0" borderId="0" xfId="0" applyAlignment="1" applyProtection="1">
      <alignment horizontal="center"/>
      <protection locked="0"/>
    </xf>
    <xf numFmtId="0" fontId="0" fillId="0" borderId="0" xfId="0" applyAlignment="1" applyProtection="1">
      <alignment horizontal="center" vertical="center"/>
      <protection locked="0"/>
    </xf>
    <xf numFmtId="40" fontId="45" fillId="0" borderId="3" xfId="0" applyNumberFormat="1" applyFont="1" applyBorder="1" applyAlignment="1">
      <alignment horizontal="center" vertical="center"/>
    </xf>
    <xf numFmtId="0" fontId="2" fillId="19" borderId="0" xfId="0" applyFont="1" applyFill="1" applyAlignment="1" applyProtection="1">
      <protection locked="0"/>
    </xf>
    <xf numFmtId="7" fontId="16" fillId="10" borderId="0" xfId="0" applyNumberFormat="1" applyFont="1" applyFill="1" applyAlignment="1" applyProtection="1">
      <alignment vertical="center"/>
      <protection locked="0"/>
    </xf>
    <xf numFmtId="0" fontId="2" fillId="19" borderId="0" xfId="0" applyFont="1" applyFill="1" applyAlignment="1" applyProtection="1">
      <alignment horizontal="center"/>
      <protection locked="0"/>
    </xf>
    <xf numFmtId="0" fontId="1" fillId="19" borderId="0" xfId="0" applyFont="1" applyFill="1" applyAlignment="1"/>
    <xf numFmtId="0" fontId="12" fillId="19" borderId="0" xfId="0" applyFont="1" applyFill="1" applyAlignment="1" applyProtection="1">
      <alignment vertical="center"/>
      <protection locked="0"/>
    </xf>
    <xf numFmtId="0" fontId="12" fillId="19" borderId="3" xfId="0" applyFont="1" applyFill="1" applyBorder="1" applyAlignment="1">
      <alignment horizontal="center"/>
    </xf>
    <xf numFmtId="0" fontId="0" fillId="19" borderId="0" xfId="0" applyFill="1" applyAlignment="1"/>
    <xf numFmtId="0" fontId="12" fillId="10" borderId="0" xfId="0" applyFont="1" applyFill="1" applyAlignment="1" applyProtection="1">
      <alignment vertical="center"/>
      <protection locked="0"/>
    </xf>
    <xf numFmtId="0" fontId="15" fillId="6" borderId="1" xfId="0" applyFont="1" applyFill="1" applyBorder="1" applyAlignment="1" applyProtection="1">
      <alignment horizontal="right" vertical="top"/>
      <protection hidden="1"/>
    </xf>
    <xf numFmtId="0" fontId="1" fillId="0" borderId="0" xfId="0" applyFont="1" applyAlignment="1"/>
    <xf numFmtId="0" fontId="1" fillId="6" borderId="0" xfId="0" applyFont="1" applyFill="1" applyAlignment="1" applyProtection="1">
      <alignment horizontal="left" vertical="top" wrapText="1"/>
      <protection hidden="1"/>
    </xf>
    <xf numFmtId="9" fontId="2" fillId="0" borderId="0" xfId="0" quotePrefix="1" applyNumberFormat="1" applyFont="1" applyAlignment="1"/>
    <xf numFmtId="0" fontId="12" fillId="17" borderId="1" xfId="0" applyFont="1" applyFill="1" applyBorder="1" applyAlignment="1" applyProtection="1">
      <alignment horizontal="left" vertical="center"/>
      <protection hidden="1"/>
    </xf>
    <xf numFmtId="2" fontId="45" fillId="17" borderId="1" xfId="0" applyNumberFormat="1" applyFont="1" applyFill="1" applyBorder="1" applyAlignment="1" applyProtection="1">
      <alignment horizontal="center" vertical="center"/>
      <protection hidden="1"/>
    </xf>
    <xf numFmtId="49" fontId="2" fillId="17" borderId="1" xfId="0" applyNumberFormat="1" applyFont="1" applyFill="1" applyBorder="1" applyAlignment="1" applyProtection="1">
      <alignment horizontal="left" vertical="center"/>
      <protection hidden="1"/>
    </xf>
    <xf numFmtId="0" fontId="12" fillId="17" borderId="1" xfId="0" applyFont="1" applyFill="1" applyBorder="1" applyAlignment="1" applyProtection="1">
      <alignment horizontal="center" vertical="center"/>
      <protection hidden="1"/>
    </xf>
    <xf numFmtId="1" fontId="45" fillId="17" borderId="1" xfId="0" quotePrefix="1" applyNumberFormat="1" applyFont="1" applyFill="1" applyBorder="1" applyAlignment="1" applyProtection="1">
      <alignment horizontal="center" vertical="center"/>
      <protection hidden="1"/>
    </xf>
    <xf numFmtId="1" fontId="45" fillId="17" borderId="1" xfId="0" applyNumberFormat="1" applyFont="1" applyFill="1" applyBorder="1" applyAlignment="1" applyProtection="1">
      <alignment horizontal="center" vertical="center"/>
      <protection hidden="1"/>
    </xf>
    <xf numFmtId="0" fontId="15" fillId="17" borderId="1" xfId="0" applyFont="1" applyFill="1" applyBorder="1" applyAlignment="1" applyProtection="1">
      <alignment horizontal="right" vertical="center"/>
      <protection hidden="1"/>
    </xf>
    <xf numFmtId="164" fontId="45" fillId="17" borderId="5" xfId="0" applyNumberFormat="1" applyFont="1" applyFill="1" applyBorder="1" applyAlignment="1" applyProtection="1">
      <alignment vertical="center"/>
      <protection locked="0" hidden="1"/>
    </xf>
    <xf numFmtId="164" fontId="45" fillId="17" borderId="6" xfId="0" applyNumberFormat="1" applyFont="1" applyFill="1" applyBorder="1" applyAlignment="1" applyProtection="1">
      <alignment vertical="center"/>
      <protection locked="0" hidden="1"/>
    </xf>
    <xf numFmtId="0" fontId="12" fillId="10" borderId="0" xfId="0" applyFont="1" applyFill="1" applyAlignment="1" applyProtection="1">
      <alignment vertical="center" wrapText="1"/>
      <protection locked="0"/>
    </xf>
    <xf numFmtId="7" fontId="12" fillId="10" borderId="0" xfId="0" applyNumberFormat="1" applyFont="1" applyFill="1" applyAlignment="1" applyProtection="1">
      <alignment vertical="center"/>
      <protection locked="0"/>
    </xf>
    <xf numFmtId="0" fontId="12" fillId="0" borderId="3" xfId="3" applyNumberFormat="1" applyFont="1" applyFill="1" applyBorder="1" applyAlignment="1" applyProtection="1">
      <alignment horizontal="center" vertical="center"/>
    </xf>
    <xf numFmtId="168" fontId="15" fillId="0" borderId="0" xfId="0" applyNumberFormat="1" applyFont="1" applyAlignment="1" applyProtection="1">
      <alignment horizontal="center" vertical="center"/>
      <protection hidden="1"/>
    </xf>
    <xf numFmtId="168" fontId="15" fillId="0" borderId="0" xfId="0" applyNumberFormat="1" applyFont="1" applyAlignment="1" applyProtection="1">
      <alignment horizontal="center" wrapText="1"/>
      <protection hidden="1"/>
    </xf>
    <xf numFmtId="168" fontId="67" fillId="0" borderId="3" xfId="0" applyNumberFormat="1" applyFont="1" applyBorder="1" applyAlignment="1" applyProtection="1">
      <alignment horizontal="center" vertical="center"/>
      <protection hidden="1"/>
    </xf>
    <xf numFmtId="168" fontId="15" fillId="0" borderId="0" xfId="0" applyNumberFormat="1" applyFont="1" applyAlignment="1" applyProtection="1">
      <alignment horizontal="center" vertical="top"/>
      <protection hidden="1"/>
    </xf>
    <xf numFmtId="0" fontId="1" fillId="0" borderId="0" xfId="13" applyFont="1">
      <alignment horizontal="left"/>
    </xf>
    <xf numFmtId="0" fontId="2" fillId="0" borderId="0" xfId="13">
      <alignment horizontal="left"/>
    </xf>
    <xf numFmtId="14" fontId="2" fillId="0" borderId="0" xfId="13" applyNumberFormat="1">
      <alignment horizontal="left"/>
    </xf>
    <xf numFmtId="0" fontId="2" fillId="0" borderId="0" xfId="13" applyAlignment="1">
      <alignment horizontal="left" wrapText="1"/>
    </xf>
    <xf numFmtId="0" fontId="16" fillId="10" borderId="0" xfId="0" applyFont="1" applyFill="1" applyAlignment="1" applyProtection="1">
      <alignment vertical="center" wrapText="1"/>
      <protection locked="0"/>
    </xf>
    <xf numFmtId="0" fontId="15" fillId="7" borderId="4" xfId="0" applyFont="1" applyFill="1" applyBorder="1" applyAlignment="1" applyProtection="1">
      <alignment horizontal="center" vertical="top" wrapText="1"/>
      <protection hidden="1"/>
    </xf>
    <xf numFmtId="0" fontId="15" fillId="7" borderId="18" xfId="0" applyFont="1" applyFill="1" applyBorder="1" applyAlignment="1" applyProtection="1">
      <alignment horizontal="center" vertical="top" wrapText="1"/>
      <protection hidden="1"/>
    </xf>
    <xf numFmtId="0" fontId="40" fillId="9" borderId="4" xfId="0" applyFont="1" applyFill="1" applyBorder="1" applyAlignment="1" applyProtection="1">
      <alignment horizontal="left" vertical="top"/>
      <protection hidden="1"/>
    </xf>
    <xf numFmtId="8" fontId="15" fillId="7" borderId="27" xfId="0" applyNumberFormat="1" applyFont="1" applyFill="1" applyBorder="1" applyAlignment="1" applyProtection="1">
      <alignment horizontal="center" vertical="center" wrapText="1"/>
      <protection hidden="1"/>
    </xf>
    <xf numFmtId="8" fontId="15" fillId="7" borderId="28" xfId="0" applyNumberFormat="1" applyFont="1" applyFill="1" applyBorder="1" applyAlignment="1" applyProtection="1">
      <alignment horizontal="center" vertical="center" wrapText="1"/>
      <protection hidden="1"/>
    </xf>
    <xf numFmtId="0" fontId="11" fillId="6" borderId="4" xfId="0" applyFont="1" applyFill="1" applyBorder="1" applyAlignment="1" applyProtection="1">
      <alignment horizontal="center" vertical="center"/>
      <protection hidden="1"/>
    </xf>
    <xf numFmtId="0" fontId="15" fillId="7" borderId="33" xfId="0" applyFont="1" applyFill="1" applyBorder="1" applyAlignment="1" applyProtection="1">
      <alignment horizontal="center" vertical="top" wrapText="1"/>
      <protection hidden="1"/>
    </xf>
    <xf numFmtId="0" fontId="15" fillId="7" borderId="15" xfId="0" applyFont="1" applyFill="1" applyBorder="1" applyAlignment="1" applyProtection="1">
      <alignment horizontal="center" vertical="top" wrapText="1"/>
      <protection hidden="1"/>
    </xf>
    <xf numFmtId="0" fontId="15" fillId="7" borderId="29" xfId="0" applyFont="1" applyFill="1" applyBorder="1" applyAlignment="1" applyProtection="1">
      <alignment horizontal="center" vertical="top" wrapText="1"/>
      <protection hidden="1"/>
    </xf>
    <xf numFmtId="0" fontId="15" fillId="7" borderId="35" xfId="0" applyFont="1" applyFill="1" applyBorder="1" applyAlignment="1" applyProtection="1">
      <alignment horizontal="center" vertical="top" wrapText="1"/>
      <protection hidden="1"/>
    </xf>
    <xf numFmtId="0" fontId="15" fillId="7" borderId="36" xfId="0" applyFont="1" applyFill="1" applyBorder="1" applyAlignment="1" applyProtection="1">
      <alignment horizontal="center" vertical="top" wrapText="1"/>
      <protection hidden="1"/>
    </xf>
    <xf numFmtId="8" fontId="15" fillId="7" borderId="15" xfId="0" applyNumberFormat="1" applyFont="1" applyFill="1" applyBorder="1" applyAlignment="1" applyProtection="1">
      <alignment horizontal="center" vertical="center" wrapText="1"/>
      <protection hidden="1"/>
    </xf>
    <xf numFmtId="8" fontId="15" fillId="7" borderId="34" xfId="0" applyNumberFormat="1" applyFont="1" applyFill="1" applyBorder="1" applyAlignment="1" applyProtection="1">
      <alignment horizontal="center" vertical="center" wrapText="1"/>
      <protection hidden="1"/>
    </xf>
    <xf numFmtId="8" fontId="15" fillId="7" borderId="4" xfId="0" applyNumberFormat="1" applyFont="1" applyFill="1" applyBorder="1" applyAlignment="1" applyProtection="1">
      <alignment horizontal="center" vertical="center" wrapText="1"/>
      <protection hidden="1"/>
    </xf>
    <xf numFmtId="8" fontId="15" fillId="7" borderId="30" xfId="0" applyNumberFormat="1" applyFont="1" applyFill="1" applyBorder="1" applyAlignment="1" applyProtection="1">
      <alignment horizontal="center" vertical="center" wrapText="1"/>
      <protection hidden="1"/>
    </xf>
    <xf numFmtId="8" fontId="15" fillId="7" borderId="36" xfId="0" applyNumberFormat="1" applyFont="1" applyFill="1" applyBorder="1" applyAlignment="1" applyProtection="1">
      <alignment horizontal="center" vertical="center" wrapText="1"/>
      <protection hidden="1"/>
    </xf>
    <xf numFmtId="8" fontId="15" fillId="7" borderId="37" xfId="0" applyNumberFormat="1" applyFont="1" applyFill="1" applyBorder="1" applyAlignment="1" applyProtection="1">
      <alignment horizontal="center" vertical="center" wrapText="1"/>
      <protection hidden="1"/>
    </xf>
    <xf numFmtId="168" fontId="15" fillId="0" borderId="3" xfId="0" applyNumberFormat="1" applyFont="1" applyBorder="1" applyAlignment="1" applyProtection="1">
      <alignment horizontal="center" vertical="center" wrapText="1"/>
      <protection hidden="1"/>
    </xf>
    <xf numFmtId="0" fontId="6" fillId="6" borderId="3" xfId="0" applyFont="1" applyFill="1" applyBorder="1" applyAlignment="1" applyProtection="1">
      <alignment horizontal="center" vertical="center" wrapText="1"/>
      <protection hidden="1"/>
    </xf>
    <xf numFmtId="0" fontId="6" fillId="6" borderId="10" xfId="0" applyFont="1" applyFill="1" applyBorder="1" applyAlignment="1" applyProtection="1">
      <alignment horizontal="center" vertical="center" wrapText="1"/>
      <protection hidden="1"/>
    </xf>
    <xf numFmtId="0" fontId="6" fillId="6" borderId="3" xfId="0" applyFont="1" applyFill="1" applyBorder="1" applyAlignment="1" applyProtection="1">
      <alignment horizontal="center" vertical="center"/>
      <protection hidden="1"/>
    </xf>
    <xf numFmtId="0" fontId="6" fillId="6" borderId="10" xfId="0" applyFont="1" applyFill="1" applyBorder="1" applyAlignment="1" applyProtection="1">
      <alignment horizontal="center" vertical="center"/>
      <protection hidden="1"/>
    </xf>
    <xf numFmtId="2" fontId="2" fillId="0" borderId="3" xfId="0" applyNumberFormat="1" applyFont="1" applyBorder="1" applyAlignment="1" applyProtection="1">
      <alignment horizontal="center" vertical="center"/>
      <protection locked="0" hidden="1"/>
    </xf>
    <xf numFmtId="8" fontId="51" fillId="6" borderId="4" xfId="0" quotePrefix="1" applyNumberFormat="1" applyFont="1" applyFill="1" applyBorder="1" applyAlignment="1" applyProtection="1">
      <alignment horizontal="center" vertical="center"/>
      <protection hidden="1"/>
    </xf>
    <xf numFmtId="167" fontId="45" fillId="13" borderId="4" xfId="0" applyNumberFormat="1" applyFont="1" applyFill="1" applyBorder="1" applyAlignment="1" applyProtection="1">
      <alignment horizontal="center" vertical="center"/>
      <protection locked="0" hidden="1"/>
    </xf>
    <xf numFmtId="1" fontId="45" fillId="13" borderId="4" xfId="0" applyNumberFormat="1" applyFont="1" applyFill="1" applyBorder="1" applyAlignment="1" applyProtection="1">
      <alignment horizontal="center" vertical="center"/>
      <protection locked="0" hidden="1"/>
    </xf>
    <xf numFmtId="1" fontId="45" fillId="13" borderId="6" xfId="0" applyNumberFormat="1" applyFont="1" applyFill="1" applyBorder="1" applyAlignment="1" applyProtection="1">
      <alignment horizontal="center" vertical="center"/>
      <protection locked="0" hidden="1"/>
    </xf>
    <xf numFmtId="0" fontId="15" fillId="7" borderId="26" xfId="0" applyFont="1" applyFill="1" applyBorder="1" applyAlignment="1" applyProtection="1">
      <alignment horizontal="center" vertical="top" wrapText="1"/>
      <protection hidden="1"/>
    </xf>
    <xf numFmtId="0" fontId="15" fillId="7" borderId="27" xfId="0" applyFont="1" applyFill="1" applyBorder="1" applyAlignment="1" applyProtection="1">
      <alignment horizontal="center" vertical="top" wrapText="1"/>
      <protection hidden="1"/>
    </xf>
    <xf numFmtId="0" fontId="15" fillId="7" borderId="3" xfId="0" applyFont="1" applyFill="1" applyBorder="1" applyAlignment="1" applyProtection="1">
      <alignment horizontal="center" vertical="top" wrapText="1"/>
      <protection hidden="1"/>
    </xf>
    <xf numFmtId="0" fontId="15" fillId="7" borderId="31" xfId="0" applyFont="1" applyFill="1" applyBorder="1" applyAlignment="1" applyProtection="1">
      <alignment horizontal="center" vertical="top" wrapText="1"/>
      <protection hidden="1"/>
    </xf>
    <xf numFmtId="8" fontId="15" fillId="7" borderId="18" xfId="0" applyNumberFormat="1" applyFont="1" applyFill="1" applyBorder="1" applyAlignment="1" applyProtection="1">
      <alignment horizontal="center" vertical="center" wrapText="1"/>
      <protection hidden="1"/>
    </xf>
    <xf numFmtId="2" fontId="45" fillId="12" borderId="4" xfId="0" applyNumberFormat="1" applyFont="1" applyFill="1" applyBorder="1" applyAlignment="1" applyProtection="1">
      <alignment horizontal="left" vertical="center"/>
      <protection locked="0" hidden="1"/>
    </xf>
    <xf numFmtId="0" fontId="15" fillId="0" borderId="3" xfId="0" applyFont="1" applyBorder="1" applyAlignment="1" applyProtection="1">
      <alignment horizontal="left" vertical="center" wrapText="1"/>
      <protection hidden="1"/>
    </xf>
    <xf numFmtId="168" fontId="15" fillId="6" borderId="0" xfId="0" applyNumberFormat="1" applyFont="1" applyFill="1" applyAlignment="1" applyProtection="1">
      <alignment horizontal="left" vertical="center"/>
      <protection hidden="1"/>
    </xf>
    <xf numFmtId="0" fontId="6" fillId="15" borderId="11" xfId="0" applyFont="1" applyFill="1" applyBorder="1" applyAlignment="1" applyProtection="1">
      <alignment horizontal="left" vertical="top"/>
      <protection hidden="1"/>
    </xf>
    <xf numFmtId="0" fontId="2" fillId="14" borderId="3" xfId="0" applyFont="1" applyFill="1" applyBorder="1" applyAlignment="1" applyProtection="1">
      <alignment horizontal="center" vertical="center" wrapText="1"/>
      <protection locked="0" hidden="1"/>
    </xf>
    <xf numFmtId="0" fontId="16" fillId="7" borderId="15" xfId="0" applyFont="1" applyFill="1" applyBorder="1" applyAlignment="1" applyProtection="1">
      <alignment horizontal="center" vertical="center" wrapText="1"/>
      <protection hidden="1"/>
    </xf>
    <xf numFmtId="1" fontId="45" fillId="6" borderId="4" xfId="0" quotePrefix="1" applyNumberFormat="1" applyFont="1" applyFill="1" applyBorder="1" applyAlignment="1" applyProtection="1">
      <alignment horizontal="center" vertical="center"/>
      <protection hidden="1"/>
    </xf>
    <xf numFmtId="0" fontId="16" fillId="7" borderId="40" xfId="0" applyFont="1" applyFill="1" applyBorder="1" applyAlignment="1" applyProtection="1">
      <alignment horizontal="center" vertical="center" wrapText="1"/>
      <protection hidden="1"/>
    </xf>
    <xf numFmtId="0" fontId="16" fillId="7" borderId="24" xfId="0" applyFont="1" applyFill="1" applyBorder="1" applyAlignment="1" applyProtection="1">
      <alignment horizontal="center" vertical="center" wrapText="1"/>
      <protection hidden="1"/>
    </xf>
    <xf numFmtId="0" fontId="12" fillId="12" borderId="4" xfId="0" applyFont="1" applyFill="1" applyBorder="1" applyAlignment="1" applyProtection="1">
      <alignment horizontal="left" vertical="center"/>
      <protection locked="0" hidden="1"/>
    </xf>
    <xf numFmtId="14" fontId="4" fillId="6" borderId="2" xfId="0" applyNumberFormat="1" applyFont="1" applyFill="1" applyBorder="1" applyAlignment="1" applyProtection="1">
      <alignment horizontal="right" vertical="center"/>
      <protection hidden="1"/>
    </xf>
    <xf numFmtId="0" fontId="2" fillId="6" borderId="20" xfId="0" applyFont="1" applyFill="1" applyBorder="1" applyAlignment="1" applyProtection="1">
      <alignment horizontal="center" vertical="top" wrapText="1"/>
      <protection hidden="1"/>
    </xf>
    <xf numFmtId="0" fontId="0" fillId="7" borderId="23" xfId="0" applyFill="1" applyBorder="1" applyAlignment="1" applyProtection="1">
      <alignment horizontal="center" vertical="top" wrapText="1"/>
      <protection hidden="1"/>
    </xf>
    <xf numFmtId="0" fontId="2" fillId="7" borderId="23" xfId="0" applyFont="1" applyFill="1" applyBorder="1" applyAlignment="1" applyProtection="1">
      <alignment horizontal="center" vertical="top" wrapText="1"/>
      <protection hidden="1"/>
    </xf>
    <xf numFmtId="0" fontId="57" fillId="16" borderId="23" xfId="0" applyFont="1" applyFill="1" applyBorder="1" applyAlignment="1" applyProtection="1">
      <alignment horizontal="left" vertical="top"/>
      <protection hidden="1"/>
    </xf>
    <xf numFmtId="0" fontId="4" fillId="6" borderId="2" xfId="0" applyFont="1" applyFill="1" applyBorder="1" applyAlignment="1" applyProtection="1">
      <alignment horizontal="left" vertical="center"/>
      <protection hidden="1"/>
    </xf>
    <xf numFmtId="0" fontId="1" fillId="6" borderId="24" xfId="0" applyFont="1" applyFill="1" applyBorder="1" applyAlignment="1" applyProtection="1">
      <alignment horizontal="center" vertical="center" wrapText="1"/>
      <protection hidden="1"/>
    </xf>
    <xf numFmtId="0" fontId="1" fillId="6" borderId="23" xfId="0" applyFont="1" applyFill="1" applyBorder="1" applyAlignment="1" applyProtection="1">
      <alignment horizontal="center" vertical="center" wrapText="1"/>
      <protection hidden="1"/>
    </xf>
    <xf numFmtId="49" fontId="2" fillId="12" borderId="21" xfId="0" applyNumberFormat="1" applyFont="1" applyFill="1" applyBorder="1" applyAlignment="1" applyProtection="1">
      <alignment horizontal="left" vertical="center" wrapText="1"/>
      <protection locked="0"/>
    </xf>
    <xf numFmtId="0" fontId="36" fillId="6" borderId="22" xfId="0" applyFont="1" applyFill="1" applyBorder="1" applyAlignment="1" applyProtection="1">
      <alignment horizontal="center" vertical="center" wrapText="1"/>
      <protection hidden="1"/>
    </xf>
    <xf numFmtId="0" fontId="16" fillId="7" borderId="7" xfId="0" applyFont="1" applyFill="1" applyBorder="1" applyAlignment="1" applyProtection="1">
      <alignment horizontal="center" vertical="center"/>
      <protection hidden="1"/>
    </xf>
    <xf numFmtId="0" fontId="16" fillId="7" borderId="15" xfId="0" applyFont="1" applyFill="1" applyBorder="1" applyAlignment="1" applyProtection="1">
      <alignment horizontal="center" vertical="center"/>
      <protection hidden="1"/>
    </xf>
    <xf numFmtId="49" fontId="2" fillId="12" borderId="21" xfId="0" applyNumberFormat="1" applyFont="1" applyFill="1" applyBorder="1" applyAlignment="1" applyProtection="1">
      <alignment horizontal="center" vertical="center" wrapText="1"/>
      <protection locked="0"/>
    </xf>
    <xf numFmtId="8" fontId="15" fillId="7" borderId="32" xfId="0" applyNumberFormat="1" applyFont="1" applyFill="1" applyBorder="1" applyAlignment="1" applyProtection="1">
      <alignment horizontal="center" vertical="center" wrapText="1"/>
      <protection hidden="1"/>
    </xf>
    <xf numFmtId="0" fontId="36" fillId="12" borderId="22" xfId="0" applyFont="1" applyFill="1" applyBorder="1" applyAlignment="1" applyProtection="1">
      <alignment horizontal="center" vertical="center" wrapText="1"/>
      <protection hidden="1"/>
    </xf>
    <xf numFmtId="0" fontId="36" fillId="14" borderId="22" xfId="0" applyFont="1" applyFill="1" applyBorder="1" applyAlignment="1" applyProtection="1">
      <alignment horizontal="center" vertical="center" wrapText="1"/>
      <protection hidden="1"/>
    </xf>
    <xf numFmtId="0" fontId="15" fillId="0" borderId="0" xfId="0" applyFont="1" applyAlignment="1">
      <alignment horizontal="left" vertical="top" wrapText="1"/>
    </xf>
    <xf numFmtId="0" fontId="2" fillId="6" borderId="0" xfId="0" applyFont="1" applyFill="1" applyAlignment="1" applyProtection="1">
      <alignment horizontal="left" vertical="center"/>
      <protection hidden="1"/>
    </xf>
    <xf numFmtId="2" fontId="45" fillId="12" borderId="6" xfId="0" applyNumberFormat="1" applyFont="1" applyFill="1" applyBorder="1" applyAlignment="1" applyProtection="1">
      <alignment horizontal="left" vertical="center"/>
      <protection locked="0" hidden="1"/>
    </xf>
    <xf numFmtId="0" fontId="2" fillId="6" borderId="11" xfId="0" applyFont="1" applyFill="1" applyBorder="1" applyAlignment="1">
      <alignment horizontal="center" vertical="top" wrapText="1"/>
    </xf>
    <xf numFmtId="0" fontId="6" fillId="17" borderId="11" xfId="0" applyFont="1" applyFill="1" applyBorder="1" applyAlignment="1" applyProtection="1">
      <alignment horizontal="left" vertical="center"/>
      <protection hidden="1"/>
    </xf>
    <xf numFmtId="2" fontId="45" fillId="13" borderId="4" xfId="0" applyNumberFormat="1" applyFont="1" applyFill="1" applyBorder="1" applyAlignment="1" applyProtection="1">
      <alignment horizontal="center" vertical="center"/>
      <protection locked="0" hidden="1"/>
    </xf>
    <xf numFmtId="0" fontId="2" fillId="14" borderId="4" xfId="0" applyFont="1" applyFill="1" applyBorder="1" applyAlignment="1" applyProtection="1">
      <alignment horizontal="center" vertical="center" wrapText="1"/>
      <protection locked="0" hidden="1"/>
    </xf>
    <xf numFmtId="0" fontId="2" fillId="14" borderId="6" xfId="0" applyFont="1" applyFill="1" applyBorder="1" applyAlignment="1" applyProtection="1">
      <alignment horizontal="center" vertical="center" wrapText="1"/>
      <protection locked="0" hidden="1"/>
    </xf>
    <xf numFmtId="2" fontId="45" fillId="12" borderId="3" xfId="0" applyNumberFormat="1" applyFont="1" applyFill="1" applyBorder="1" applyAlignment="1" applyProtection="1">
      <alignment horizontal="left" vertical="center"/>
      <protection locked="0" hidden="1"/>
    </xf>
    <xf numFmtId="49" fontId="12" fillId="7" borderId="0" xfId="0" applyNumberFormat="1" applyFont="1" applyFill="1" applyAlignment="1" applyProtection="1">
      <alignment horizontal="right" vertical="center"/>
      <protection locked="0"/>
    </xf>
    <xf numFmtId="2" fontId="45" fillId="12" borderId="5" xfId="0" applyNumberFormat="1" applyFont="1" applyFill="1" applyBorder="1" applyAlignment="1" applyProtection="1">
      <alignment horizontal="left" vertical="center"/>
      <protection locked="0" hidden="1"/>
    </xf>
    <xf numFmtId="0" fontId="12" fillId="12" borderId="5" xfId="0" applyFont="1" applyFill="1" applyBorder="1" applyAlignment="1" applyProtection="1">
      <alignment horizontal="left" vertical="center"/>
      <protection locked="0" hidden="1"/>
    </xf>
    <xf numFmtId="0" fontId="12" fillId="12" borderId="6" xfId="0" applyFont="1" applyFill="1" applyBorder="1" applyAlignment="1" applyProtection="1">
      <alignment horizontal="left" vertical="center"/>
      <protection locked="0" hidden="1"/>
    </xf>
    <xf numFmtId="14" fontId="12" fillId="7" borderId="5" xfId="0" applyNumberFormat="1" applyFont="1" applyFill="1" applyBorder="1" applyAlignment="1" applyProtection="1">
      <alignment horizontal="center" vertical="center"/>
      <protection locked="0"/>
    </xf>
    <xf numFmtId="0" fontId="12" fillId="12" borderId="4" xfId="0" applyFont="1" applyFill="1" applyBorder="1" applyAlignment="1" applyProtection="1">
      <alignment horizontal="left" vertical="center"/>
      <protection locked="0"/>
    </xf>
    <xf numFmtId="0" fontId="2" fillId="6" borderId="0" xfId="0" applyFont="1" applyFill="1" applyAlignment="1" applyProtection="1">
      <alignment horizontal="left" vertical="center" wrapText="1"/>
      <protection hidden="1"/>
    </xf>
    <xf numFmtId="0" fontId="69" fillId="6" borderId="0" xfId="0" applyFont="1" applyFill="1" applyAlignment="1" applyProtection="1">
      <alignment horizontal="left" vertical="center" wrapText="1"/>
      <protection hidden="1"/>
    </xf>
    <xf numFmtId="8" fontId="51" fillId="6" borderId="4" xfId="0" applyNumberFormat="1" applyFont="1" applyFill="1" applyBorder="1" applyAlignment="1" applyProtection="1">
      <alignment horizontal="center" vertical="center"/>
      <protection hidden="1"/>
    </xf>
    <xf numFmtId="0" fontId="16" fillId="7" borderId="17" xfId="0" applyFont="1" applyFill="1" applyBorder="1" applyAlignment="1" applyProtection="1">
      <alignment horizontal="center" vertical="center" wrapText="1"/>
      <protection hidden="1"/>
    </xf>
    <xf numFmtId="14" fontId="12" fillId="7" borderId="14" xfId="0" applyNumberFormat="1" applyFont="1" applyFill="1" applyBorder="1" applyAlignment="1" applyProtection="1">
      <alignment horizontal="center" vertical="center"/>
      <protection locked="0"/>
    </xf>
    <xf numFmtId="0" fontId="0" fillId="6" borderId="4" xfId="0" applyFill="1" applyBorder="1" applyAlignment="1" applyProtection="1">
      <alignment horizontal="center"/>
      <protection hidden="1"/>
    </xf>
    <xf numFmtId="0" fontId="50" fillId="0" borderId="4" xfId="0" applyFont="1" applyBorder="1" applyAlignment="1" applyProtection="1">
      <alignment horizontal="center" vertical="center" wrapText="1"/>
      <protection locked="0"/>
    </xf>
    <xf numFmtId="0" fontId="50" fillId="0" borderId="5" xfId="0" applyFont="1" applyBorder="1" applyAlignment="1" applyProtection="1">
      <alignment horizontal="center" vertical="center" wrapText="1"/>
      <protection locked="0"/>
    </xf>
    <xf numFmtId="0" fontId="50" fillId="0" borderId="6" xfId="0" applyFont="1" applyBorder="1" applyAlignment="1" applyProtection="1">
      <alignment horizontal="center" vertical="center" wrapText="1"/>
      <protection locked="0"/>
    </xf>
    <xf numFmtId="0" fontId="16" fillId="17" borderId="15" xfId="0" applyFont="1" applyFill="1" applyBorder="1" applyAlignment="1">
      <alignment horizontal="center" vertical="center"/>
    </xf>
    <xf numFmtId="8" fontId="52" fillId="6" borderId="11" xfId="0" applyNumberFormat="1" applyFont="1" applyFill="1" applyBorder="1" applyAlignment="1" applyProtection="1">
      <alignment horizontal="center" vertical="center"/>
      <protection hidden="1"/>
    </xf>
    <xf numFmtId="167" fontId="45" fillId="13" borderId="6" xfId="0" applyNumberFormat="1" applyFont="1" applyFill="1" applyBorder="1" applyAlignment="1" applyProtection="1">
      <alignment horizontal="center" vertical="center"/>
      <protection locked="0" hidden="1"/>
    </xf>
    <xf numFmtId="0" fontId="2" fillId="13" borderId="4" xfId="0" applyFont="1" applyFill="1" applyBorder="1" applyAlignment="1" applyProtection="1">
      <alignment horizontal="center" vertical="center"/>
      <protection locked="0" hidden="1"/>
    </xf>
    <xf numFmtId="0" fontId="2" fillId="13" borderId="6" xfId="0" applyFont="1" applyFill="1" applyBorder="1" applyAlignment="1" applyProtection="1">
      <alignment horizontal="center" vertical="center"/>
      <protection locked="0" hidden="1"/>
    </xf>
    <xf numFmtId="0" fontId="12" fillId="17" borderId="4" xfId="0" applyFont="1" applyFill="1" applyBorder="1" applyAlignment="1" applyProtection="1">
      <alignment horizontal="left" vertical="center"/>
      <protection locked="0"/>
    </xf>
    <xf numFmtId="164" fontId="45" fillId="17" borderId="3" xfId="0" applyNumberFormat="1" applyFont="1" applyFill="1" applyBorder="1" applyAlignment="1" applyProtection="1">
      <alignment horizontal="center" vertical="center"/>
      <protection locked="0" hidden="1"/>
    </xf>
    <xf numFmtId="164" fontId="45" fillId="17" borderId="16" xfId="0" applyNumberFormat="1" applyFont="1" applyFill="1" applyBorder="1" applyAlignment="1" applyProtection="1">
      <alignment horizontal="center" vertical="center"/>
      <protection locked="0" hidden="1"/>
    </xf>
    <xf numFmtId="164" fontId="45" fillId="17" borderId="7" xfId="0" applyNumberFormat="1" applyFont="1" applyFill="1" applyBorder="1" applyAlignment="1" applyProtection="1">
      <alignment horizontal="center" vertical="center"/>
      <protection locked="0" hidden="1"/>
    </xf>
    <xf numFmtId="0" fontId="16" fillId="17" borderId="3" xfId="0" applyFont="1" applyFill="1" applyBorder="1" applyAlignment="1" applyProtection="1">
      <alignment horizontal="center" vertical="center" wrapText="1"/>
      <protection hidden="1"/>
    </xf>
    <xf numFmtId="0" fontId="2" fillId="6" borderId="8" xfId="0" applyFont="1" applyFill="1" applyBorder="1" applyAlignment="1">
      <alignment horizontal="center" vertical="center"/>
    </xf>
    <xf numFmtId="2" fontId="45" fillId="12" borderId="3" xfId="0" applyNumberFormat="1" applyFont="1" applyFill="1" applyBorder="1" applyAlignment="1" applyProtection="1">
      <alignment horizontal="center" vertical="center"/>
      <protection locked="0"/>
    </xf>
    <xf numFmtId="0" fontId="6" fillId="15" borderId="11" xfId="0" applyFont="1" applyFill="1" applyBorder="1" applyAlignment="1" applyProtection="1">
      <alignment horizontal="left" vertical="center"/>
      <protection hidden="1"/>
    </xf>
    <xf numFmtId="2" fontId="45" fillId="12" borderId="4" xfId="0" applyNumberFormat="1" applyFont="1" applyFill="1" applyBorder="1" applyAlignment="1" applyProtection="1">
      <alignment horizontal="center" vertical="center"/>
      <protection locked="0"/>
    </xf>
    <xf numFmtId="1" fontId="45" fillId="12" borderId="4" xfId="0" quotePrefix="1" applyNumberFormat="1" applyFont="1" applyFill="1" applyBorder="1" applyAlignment="1" applyProtection="1">
      <alignment horizontal="center" vertical="center"/>
      <protection locked="0" hidden="1"/>
    </xf>
    <xf numFmtId="0" fontId="16" fillId="7" borderId="17" xfId="0" applyFont="1" applyFill="1" applyBorder="1" applyAlignment="1" applyProtection="1">
      <alignment horizontal="center" vertical="center"/>
      <protection hidden="1"/>
    </xf>
    <xf numFmtId="0" fontId="16" fillId="7" borderId="19" xfId="0" applyFont="1" applyFill="1" applyBorder="1" applyAlignment="1" applyProtection="1">
      <alignment horizontal="center" vertical="center"/>
      <protection hidden="1"/>
    </xf>
    <xf numFmtId="164" fontId="45" fillId="13" borderId="4" xfId="0" applyNumberFormat="1" applyFont="1" applyFill="1" applyBorder="1" applyAlignment="1" applyProtection="1">
      <alignment horizontal="center" vertical="center"/>
      <protection locked="0" hidden="1"/>
    </xf>
    <xf numFmtId="0" fontId="66" fillId="17" borderId="0" xfId="0" applyFont="1" applyFill="1" applyAlignment="1" applyProtection="1">
      <alignment horizontal="left" vertical="center" wrapText="1"/>
      <protection hidden="1"/>
    </xf>
    <xf numFmtId="0" fontId="1" fillId="17" borderId="0" xfId="0" applyFont="1" applyFill="1" applyAlignment="1" applyProtection="1">
      <alignment horizontal="left" vertical="center" wrapText="1"/>
      <protection hidden="1"/>
    </xf>
    <xf numFmtId="6" fontId="51" fillId="17" borderId="3" xfId="0" applyNumberFormat="1" applyFont="1" applyFill="1" applyBorder="1" applyAlignment="1" applyProtection="1">
      <alignment horizontal="center" vertical="center"/>
      <protection hidden="1"/>
    </xf>
    <xf numFmtId="0" fontId="16" fillId="17" borderId="17" xfId="0" applyFont="1" applyFill="1" applyBorder="1" applyAlignment="1" applyProtection="1">
      <alignment horizontal="center" vertical="center"/>
      <protection hidden="1"/>
    </xf>
    <xf numFmtId="0" fontId="16" fillId="17" borderId="39" xfId="0" applyFont="1" applyFill="1" applyBorder="1" applyAlignment="1" applyProtection="1">
      <alignment horizontal="center" vertical="center"/>
      <protection hidden="1"/>
    </xf>
    <xf numFmtId="0" fontId="16" fillId="17" borderId="38" xfId="0" applyFont="1" applyFill="1" applyBorder="1" applyAlignment="1" applyProtection="1">
      <alignment horizontal="center" vertical="center"/>
      <protection hidden="1"/>
    </xf>
    <xf numFmtId="0" fontId="2" fillId="6" borderId="20" xfId="0" applyFont="1" applyFill="1" applyBorder="1" applyAlignment="1" applyProtection="1">
      <alignment horizontal="left" vertical="top"/>
      <protection hidden="1"/>
    </xf>
    <xf numFmtId="2" fontId="45" fillId="17" borderId="4" xfId="0" applyNumberFormat="1" applyFont="1" applyFill="1" applyBorder="1" applyAlignment="1" applyProtection="1">
      <alignment horizontal="center" vertical="center"/>
      <protection locked="0" hidden="1"/>
    </xf>
    <xf numFmtId="2" fontId="45" fillId="17" borderId="5" xfId="0" applyNumberFormat="1" applyFont="1" applyFill="1" applyBorder="1" applyAlignment="1" applyProtection="1">
      <alignment horizontal="center" vertical="center"/>
      <protection locked="0" hidden="1"/>
    </xf>
    <xf numFmtId="2" fontId="45" fillId="17" borderId="6" xfId="0" applyNumberFormat="1" applyFont="1" applyFill="1" applyBorder="1" applyAlignment="1" applyProtection="1">
      <alignment horizontal="center" vertical="center"/>
      <protection locked="0" hidden="1"/>
    </xf>
    <xf numFmtId="8" fontId="52" fillId="6" borderId="0" xfId="0" applyNumberFormat="1" applyFont="1" applyFill="1" applyAlignment="1" applyProtection="1">
      <alignment horizontal="center" vertical="center"/>
      <protection hidden="1"/>
    </xf>
    <xf numFmtId="1" fontId="40" fillId="9" borderId="11" xfId="0" applyNumberFormat="1" applyFont="1" applyFill="1" applyBorder="1" applyAlignment="1" applyProtection="1">
      <alignment horizontal="left" vertical="center"/>
      <protection hidden="1"/>
    </xf>
    <xf numFmtId="0" fontId="2" fillId="6" borderId="8" xfId="0" applyFont="1" applyFill="1" applyBorder="1" applyAlignment="1" applyProtection="1">
      <alignment horizontal="center" vertical="center"/>
      <protection hidden="1"/>
    </xf>
    <xf numFmtId="6" fontId="51" fillId="17" borderId="3" xfId="0" quotePrefix="1" applyNumberFormat="1" applyFont="1" applyFill="1" applyBorder="1" applyAlignment="1" applyProtection="1">
      <alignment horizontal="center" vertical="center"/>
      <protection hidden="1"/>
    </xf>
    <xf numFmtId="0" fontId="66" fillId="6" borderId="0" xfId="0" applyFont="1" applyFill="1" applyAlignment="1">
      <alignment horizontal="left" vertical="center" wrapText="1"/>
    </xf>
    <xf numFmtId="0" fontId="10" fillId="6" borderId="0" xfId="0" applyFont="1" applyFill="1" applyAlignment="1">
      <alignment horizontal="left" vertical="center" wrapText="1"/>
    </xf>
    <xf numFmtId="0" fontId="2" fillId="6" borderId="0" xfId="0" applyFont="1" applyFill="1" applyAlignment="1" applyProtection="1">
      <alignment horizontal="left" vertical="top" wrapText="1"/>
      <protection hidden="1"/>
    </xf>
    <xf numFmtId="0" fontId="9" fillId="7" borderId="3" xfId="0" applyFont="1" applyFill="1" applyBorder="1" applyAlignment="1" applyProtection="1">
      <alignment horizontal="center" vertical="center"/>
      <protection hidden="1"/>
    </xf>
    <xf numFmtId="0" fontId="2" fillId="6" borderId="0" xfId="0" applyFont="1" applyFill="1" applyAlignment="1" applyProtection="1">
      <alignment horizontal="center" vertical="center" wrapText="1"/>
      <protection hidden="1"/>
    </xf>
    <xf numFmtId="166" fontId="22" fillId="12" borderId="3" xfId="0" applyNumberFormat="1" applyFont="1" applyFill="1" applyBorder="1" applyAlignment="1" applyProtection="1">
      <alignment horizontal="center" vertical="center"/>
      <protection locked="0"/>
    </xf>
    <xf numFmtId="1" fontId="2" fillId="6" borderId="0" xfId="0" applyNumberFormat="1" applyFont="1" applyFill="1" applyAlignment="1" applyProtection="1">
      <alignment horizontal="left" vertical="top" wrapText="1"/>
      <protection hidden="1"/>
    </xf>
    <xf numFmtId="1" fontId="11" fillId="9" borderId="11" xfId="0" applyNumberFormat="1" applyFont="1" applyFill="1" applyBorder="1" applyAlignment="1" applyProtection="1">
      <alignment horizontal="left" vertical="center"/>
      <protection hidden="1"/>
    </xf>
    <xf numFmtId="1" fontId="2" fillId="6" borderId="0" xfId="0" applyNumberFormat="1" applyFont="1" applyFill="1" applyAlignment="1" applyProtection="1">
      <alignment horizontal="left" vertical="center" wrapText="1"/>
      <protection hidden="1"/>
    </xf>
    <xf numFmtId="0" fontId="66" fillId="17" borderId="0" xfId="0" applyFont="1" applyFill="1" applyAlignment="1">
      <alignment horizontal="left" vertical="center" wrapText="1"/>
    </xf>
    <xf numFmtId="0" fontId="4" fillId="6" borderId="11" xfId="0" applyFont="1" applyFill="1" applyBorder="1" applyAlignment="1" applyProtection="1">
      <alignment horizontal="center" vertical="center"/>
      <protection hidden="1"/>
    </xf>
    <xf numFmtId="0" fontId="1" fillId="17" borderId="0" xfId="0" applyFont="1" applyFill="1" applyAlignment="1" applyProtection="1">
      <alignment horizontal="left" vertical="top" wrapText="1"/>
      <protection hidden="1"/>
    </xf>
    <xf numFmtId="0" fontId="1" fillId="6" borderId="0" xfId="0" applyFont="1" applyFill="1" applyAlignment="1" applyProtection="1">
      <alignment horizontal="left" vertical="top" wrapText="1"/>
      <protection hidden="1"/>
    </xf>
    <xf numFmtId="1" fontId="2" fillId="17" borderId="0" xfId="0" applyNumberFormat="1" applyFont="1" applyFill="1" applyAlignment="1" applyProtection="1">
      <alignment horizontal="left" vertical="top" wrapText="1"/>
      <protection hidden="1"/>
    </xf>
    <xf numFmtId="0" fontId="2" fillId="6" borderId="11" xfId="0" applyFont="1" applyFill="1" applyBorder="1" applyAlignment="1" applyProtection="1">
      <alignment horizontal="center" vertical="top" wrapText="1"/>
      <protection hidden="1"/>
    </xf>
    <xf numFmtId="1" fontId="69" fillId="17" borderId="0" xfId="0" applyNumberFormat="1" applyFont="1" applyFill="1" applyAlignment="1" applyProtection="1">
      <alignment horizontal="left" vertical="center" wrapText="1"/>
      <protection hidden="1"/>
    </xf>
    <xf numFmtId="1" fontId="2" fillId="17" borderId="0" xfId="0" applyNumberFormat="1" applyFont="1" applyFill="1" applyAlignment="1" applyProtection="1">
      <alignment horizontal="left" vertical="center" wrapText="1"/>
      <protection hidden="1"/>
    </xf>
    <xf numFmtId="0" fontId="27" fillId="3" borderId="0" xfId="13" applyFont="1" applyFill="1" applyAlignment="1" applyProtection="1">
      <alignment horizontal="center"/>
      <protection hidden="1"/>
    </xf>
    <xf numFmtId="0" fontId="28" fillId="3" borderId="0" xfId="13" applyFont="1" applyFill="1" applyAlignment="1" applyProtection="1">
      <alignment horizontal="center"/>
      <protection hidden="1"/>
    </xf>
    <xf numFmtId="0" fontId="29" fillId="3" borderId="0" xfId="13" applyFont="1" applyFill="1" applyAlignment="1" applyProtection="1">
      <alignment horizontal="center"/>
      <protection hidden="1"/>
    </xf>
    <xf numFmtId="0" fontId="56" fillId="3" borderId="0" xfId="6" applyFont="1" applyFill="1" applyAlignment="1" applyProtection="1">
      <alignment horizontal="left"/>
      <protection hidden="1"/>
    </xf>
    <xf numFmtId="0" fontId="2" fillId="3" borderId="0" xfId="13" applyFill="1" applyAlignment="1" applyProtection="1">
      <alignment horizontal="center"/>
      <protection hidden="1"/>
    </xf>
    <xf numFmtId="0" fontId="26" fillId="3" borderId="0" xfId="13" applyFont="1" applyFill="1" applyAlignment="1" applyProtection="1">
      <alignment horizontal="center"/>
      <protection hidden="1"/>
    </xf>
    <xf numFmtId="0" fontId="55" fillId="3" borderId="0" xfId="13" applyFont="1" applyFill="1" applyAlignment="1" applyProtection="1">
      <alignment horizontal="center"/>
      <protection hidden="1"/>
    </xf>
    <xf numFmtId="0" fontId="27" fillId="3" borderId="0" xfId="13" applyFont="1" applyFill="1" applyAlignment="1" applyProtection="1">
      <alignment horizontal="center" vertical="center"/>
      <protection hidden="1"/>
    </xf>
    <xf numFmtId="0" fontId="70" fillId="6" borderId="0" xfId="0" applyFont="1" applyFill="1" applyAlignment="1" applyProtection="1">
      <alignment horizontal="center" vertical="center" wrapText="1"/>
      <protection hidden="1"/>
    </xf>
    <xf numFmtId="0" fontId="27" fillId="3" borderId="0" xfId="28" applyFont="1" applyFill="1" applyAlignment="1" applyProtection="1">
      <alignment horizontal="center"/>
      <protection hidden="1"/>
    </xf>
    <xf numFmtId="0" fontId="43" fillId="6" borderId="0" xfId="6" applyFill="1" applyAlignment="1" applyProtection="1">
      <alignment horizontal="center"/>
      <protection locked="0" hidden="1"/>
    </xf>
    <xf numFmtId="0" fontId="24" fillId="3" borderId="0" xfId="13" applyFont="1" applyFill="1" applyAlignment="1" applyProtection="1">
      <alignment horizontal="center"/>
      <protection hidden="1"/>
    </xf>
    <xf numFmtId="0" fontId="24" fillId="3" borderId="0" xfId="13" applyFont="1" applyFill="1" applyAlignment="1" applyProtection="1">
      <alignment horizontal="center" wrapText="1"/>
      <protection hidden="1"/>
    </xf>
    <xf numFmtId="14" fontId="1" fillId="3" borderId="0" xfId="13" applyNumberFormat="1" applyFont="1" applyFill="1" applyAlignment="1" applyProtection="1">
      <alignment horizontal="center" vertical="center"/>
      <protection hidden="1"/>
    </xf>
    <xf numFmtId="0" fontId="1" fillId="3" borderId="0" xfId="13" applyFont="1" applyFill="1" applyAlignment="1" applyProtection="1">
      <alignment horizontal="center" vertical="center"/>
      <protection hidden="1"/>
    </xf>
  </cellXfs>
  <cellStyles count="29">
    <cellStyle name="Comma" xfId="27" builtinId="3"/>
    <cellStyle name="Comma 2" xfId="1" xr:uid="{00000000-0005-0000-0000-000000000000}"/>
    <cellStyle name="Comma 3" xfId="2" xr:uid="{00000000-0005-0000-0000-000001000000}"/>
    <cellStyle name="Currency" xfId="3" builtinId="4"/>
    <cellStyle name="Currency 2" xfId="4" xr:uid="{00000000-0005-0000-0000-000003000000}"/>
    <cellStyle name="Currency 3" xfId="5" xr:uid="{00000000-0005-0000-0000-000004000000}"/>
    <cellStyle name="Hyperlink" xfId="6" builtinId="8"/>
    <cellStyle name="Normal" xfId="0" builtinId="0"/>
    <cellStyle name="Normal 10" xfId="7" xr:uid="{00000000-0005-0000-0000-000007000000}"/>
    <cellStyle name="Normal 10 2" xfId="8" xr:uid="{00000000-0005-0000-0000-000008000000}"/>
    <cellStyle name="Normal 11" xfId="9" xr:uid="{00000000-0005-0000-0000-000009000000}"/>
    <cellStyle name="Normal 11 2" xfId="10" xr:uid="{00000000-0005-0000-0000-00000A000000}"/>
    <cellStyle name="Normal 12" xfId="11" xr:uid="{00000000-0005-0000-0000-00000B000000}"/>
    <cellStyle name="Normal 16 2" xfId="12" xr:uid="{00000000-0005-0000-0000-00000C000000}"/>
    <cellStyle name="Normal 2" xfId="13" xr:uid="{00000000-0005-0000-0000-00000D000000}"/>
    <cellStyle name="Normal 2 10" xfId="14" xr:uid="{00000000-0005-0000-0000-00000E000000}"/>
    <cellStyle name="Normal 2 10 10" xfId="15" xr:uid="{00000000-0005-0000-0000-00000F000000}"/>
    <cellStyle name="Normal 2 179" xfId="28" xr:uid="{14ECD818-2455-413E-A760-4D18570DC887}"/>
    <cellStyle name="Normal 2 2" xfId="16" xr:uid="{00000000-0005-0000-0000-000010000000}"/>
    <cellStyle name="Normal 2 2 2" xfId="17" xr:uid="{00000000-0005-0000-0000-000011000000}"/>
    <cellStyle name="Normal 24" xfId="18" xr:uid="{00000000-0005-0000-0000-000012000000}"/>
    <cellStyle name="Normal 3" xfId="19" xr:uid="{00000000-0005-0000-0000-000013000000}"/>
    <cellStyle name="Normal 3 141" xfId="20" xr:uid="{00000000-0005-0000-0000-000014000000}"/>
    <cellStyle name="Normal 4" xfId="21" xr:uid="{00000000-0005-0000-0000-000015000000}"/>
    <cellStyle name="Normal 5" xfId="22" xr:uid="{00000000-0005-0000-0000-000016000000}"/>
    <cellStyle name="Normal 6" xfId="23" xr:uid="{00000000-0005-0000-0000-000017000000}"/>
    <cellStyle name="Percent 2" xfId="24" xr:uid="{00000000-0005-0000-0000-000018000000}"/>
    <cellStyle name="Percent 4" xfId="25" xr:uid="{00000000-0005-0000-0000-000019000000}"/>
    <cellStyle name="Percent 4 2" xfId="26" xr:uid="{00000000-0005-0000-0000-00001A000000}"/>
  </cellStyles>
  <dxfs count="25">
    <dxf>
      <font>
        <color rgb="FFFF0000"/>
      </font>
    </dxf>
    <dxf>
      <font>
        <color rgb="FFFF0000"/>
      </font>
    </dxf>
    <dxf>
      <font>
        <strike val="0"/>
        <color rgb="FFFF0000"/>
      </font>
    </dxf>
    <dxf>
      <font>
        <color theme="0"/>
      </font>
      <fill>
        <patternFill patternType="solid">
          <bgColor theme="0" tint="-0.34998626667073579"/>
        </patternFill>
      </fill>
    </dxf>
    <dxf>
      <font>
        <color theme="0"/>
      </font>
      <fill>
        <patternFill patternType="solid">
          <bgColor theme="0" tint="-0.34998626667073579"/>
        </patternFill>
      </fill>
    </dxf>
    <dxf>
      <font>
        <color theme="0"/>
      </font>
      <fill>
        <patternFill patternType="solid">
          <bgColor theme="0" tint="-0.34998626667073579"/>
        </patternFill>
      </fill>
    </dxf>
    <dxf>
      <font>
        <color auto="1"/>
        <name val="Cambria"/>
        <scheme val="none"/>
      </font>
      <fill>
        <patternFill patternType="solid">
          <bgColor theme="1"/>
        </patternFill>
      </fill>
    </dxf>
    <dxf>
      <font>
        <strike val="0"/>
        <color rgb="FFFF0000"/>
      </font>
    </dxf>
    <dxf>
      <font>
        <color rgb="FFFF0000"/>
      </font>
    </dxf>
    <dxf>
      <fill>
        <patternFill>
          <bgColor theme="1"/>
        </patternFill>
      </fill>
    </dxf>
    <dxf>
      <font>
        <color theme="0"/>
      </font>
      <fill>
        <patternFill patternType="solid">
          <bgColor theme="0" tint="-0.34998626667073579"/>
        </patternFill>
      </fill>
      <border>
        <left style="thin">
          <color indexed="64"/>
        </left>
        <right style="thin">
          <color indexed="64"/>
        </right>
        <top style="thin">
          <color indexed="64"/>
        </top>
        <bottom style="thin">
          <color indexed="64"/>
        </bottom>
      </border>
    </dxf>
    <dxf>
      <font>
        <color theme="0"/>
      </font>
      <fill>
        <patternFill patternType="solid">
          <bgColor theme="0" tint="-0.34998626667073579"/>
        </patternFill>
      </fill>
      <border>
        <left style="thin">
          <color indexed="64"/>
        </left>
        <right style="thin">
          <color indexed="64"/>
        </right>
        <top style="thin">
          <color indexed="64"/>
        </top>
        <bottom style="thin">
          <color indexed="64"/>
        </bottom>
      </border>
    </dxf>
    <dxf>
      <font>
        <color theme="0"/>
      </font>
      <fill>
        <patternFill patternType="solid">
          <bgColor theme="0" tint="-0.34998626667073579"/>
        </patternFill>
      </fill>
      <border>
        <left style="thin">
          <color indexed="64"/>
        </left>
        <right style="thin">
          <color indexed="64"/>
        </right>
        <top style="thin">
          <color indexed="64"/>
        </top>
        <bottom style="thin">
          <color indexed="64"/>
        </bottom>
      </border>
    </dxf>
    <dxf>
      <font>
        <color rgb="FFFF0000"/>
      </font>
    </dxf>
    <dxf>
      <font>
        <color rgb="FFFF0000"/>
      </font>
    </dxf>
    <dxf>
      <font>
        <color rgb="FFFF0000"/>
      </font>
      <fill>
        <patternFill>
          <bgColor theme="1"/>
        </patternFill>
      </fill>
    </dxf>
    <dxf>
      <font>
        <color auto="1"/>
      </font>
      <fill>
        <patternFill>
          <bgColor theme="1"/>
        </patternFill>
      </fill>
    </dxf>
    <dxf>
      <font>
        <color theme="0"/>
      </font>
      <fill>
        <patternFill patternType="solid">
          <bgColor theme="0" tint="-0.34998626667073579"/>
        </patternFill>
      </fill>
      <border>
        <left style="thin">
          <color indexed="64"/>
        </left>
        <right style="thin">
          <color indexed="64"/>
        </right>
        <top style="thin">
          <color indexed="64"/>
        </top>
        <bottom style="thin">
          <color indexed="64"/>
        </bottom>
      </border>
    </dxf>
    <dxf>
      <font>
        <color theme="0"/>
      </font>
      <fill>
        <patternFill patternType="solid">
          <bgColor theme="0" tint="-0.34998626667073579"/>
        </patternFill>
      </fill>
      <border>
        <left style="thin">
          <color indexed="64"/>
        </left>
        <right style="thin">
          <color indexed="64"/>
        </right>
        <top style="thin">
          <color indexed="64"/>
        </top>
        <bottom style="thin">
          <color indexed="64"/>
        </bottom>
      </border>
    </dxf>
    <dxf>
      <font>
        <color rgb="FFFF0000"/>
      </font>
    </dxf>
    <dxf>
      <fill>
        <patternFill>
          <bgColor theme="1"/>
        </patternFill>
      </fill>
    </dxf>
    <dxf>
      <fill>
        <patternFill>
          <bgColor theme="1"/>
        </patternFill>
      </fill>
    </dxf>
    <dxf>
      <font>
        <color auto="1"/>
      </font>
      <fill>
        <patternFill>
          <bgColor theme="1"/>
        </patternFill>
      </fill>
    </dxf>
    <dxf>
      <fill>
        <patternFill>
          <bgColor theme="1"/>
        </patternFill>
      </fill>
    </dxf>
    <dxf>
      <fill>
        <patternFill>
          <bgColor them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33CC"/>
      <rgbColor rgb="00FFFF66"/>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2E1FF"/>
      <rgbColor rgb="00CCFFCC"/>
      <rgbColor rgb="00FFFFCC"/>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66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3175</xdr:colOff>
      <xdr:row>50</xdr:row>
      <xdr:rowOff>3173</xdr:rowOff>
    </xdr:from>
    <xdr:to>
      <xdr:col>13</xdr:col>
      <xdr:colOff>57150</xdr:colOff>
      <xdr:row>54</xdr:row>
      <xdr:rowOff>0</xdr:rowOff>
    </xdr:to>
    <xdr:sp macro="" textlink="">
      <xdr:nvSpPr>
        <xdr:cNvPr id="2" name="Text Box 5">
          <a:extLst>
            <a:ext uri="{FF2B5EF4-FFF2-40B4-BE49-F238E27FC236}">
              <a16:creationId xmlns:a16="http://schemas.microsoft.com/office/drawing/2014/main" id="{6721F4A4-A2B6-4B84-A4E6-5C1D41354767}"/>
            </a:ext>
          </a:extLst>
        </xdr:cNvPr>
        <xdr:cNvSpPr txBox="1">
          <a:spLocks noChangeArrowheads="1"/>
        </xdr:cNvSpPr>
      </xdr:nvSpPr>
      <xdr:spPr bwMode="auto">
        <a:xfrm>
          <a:off x="612775" y="12919073"/>
          <a:ext cx="7359650" cy="673102"/>
        </a:xfrm>
        <a:prstGeom prst="rect">
          <a:avLst/>
        </a:prstGeom>
        <a:noFill/>
        <a:ln w="9525" algn="ctr">
          <a:noFill/>
          <a:miter lim="800000"/>
          <a:headEnd/>
          <a:tailEnd/>
        </a:ln>
        <a:effectLst/>
      </xdr:spPr>
      <xdr:txBody>
        <a:bodyPr vertOverflow="clip" wrap="square" lIns="91440" tIns="45720" rIns="91440" bIns="45720" anchor="t" upright="1"/>
        <a:lstStyle/>
        <a:p>
          <a:pPr algn="ctr" rtl="0"/>
          <a:r>
            <a:rPr lang="en-US" sz="1100" b="0" i="0" baseline="0">
              <a:effectLst/>
              <a:latin typeface="+mn-lt"/>
              <a:ea typeface="+mn-ea"/>
              <a:cs typeface="+mn-cs"/>
            </a:rPr>
            <a:t>The Commercial Energy Solutions Program is paid for by UniSource Energy Services customers and approved by the Arizona Corporation Commission.</a:t>
          </a:r>
          <a:endParaRPr lang="en-US" sz="1200">
            <a:effectLst/>
          </a:endParaRPr>
        </a:p>
      </xdr:txBody>
    </xdr:sp>
    <xdr:clientData/>
  </xdr:twoCellAnchor>
  <xdr:oneCellAnchor>
    <xdr:from>
      <xdr:col>0</xdr:col>
      <xdr:colOff>419100</xdr:colOff>
      <xdr:row>1</xdr:row>
      <xdr:rowOff>133350</xdr:rowOff>
    </xdr:from>
    <xdr:ext cx="3248025" cy="1028700"/>
    <xdr:pic>
      <xdr:nvPicPr>
        <xdr:cNvPr id="3" name="Picture 2">
          <a:extLst>
            <a:ext uri="{FF2B5EF4-FFF2-40B4-BE49-F238E27FC236}">
              <a16:creationId xmlns:a16="http://schemas.microsoft.com/office/drawing/2014/main" id="{79986550-D5C0-4F30-9413-F29F8582B6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 y="295275"/>
          <a:ext cx="32480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22</xdr:col>
      <xdr:colOff>400050</xdr:colOff>
      <xdr:row>0</xdr:row>
      <xdr:rowOff>95250</xdr:rowOff>
    </xdr:from>
    <xdr:to>
      <xdr:col>26</xdr:col>
      <xdr:colOff>79076</xdr:colOff>
      <xdr:row>1</xdr:row>
      <xdr:rowOff>405728</xdr:rowOff>
    </xdr:to>
    <xdr:pic>
      <xdr:nvPicPr>
        <xdr:cNvPr id="2" name="Picture 2">
          <a:extLst>
            <a:ext uri="{FF2B5EF4-FFF2-40B4-BE49-F238E27FC236}">
              <a16:creationId xmlns:a16="http://schemas.microsoft.com/office/drawing/2014/main" id="{35C35A41-7076-4592-9646-427ED1AF8F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5050" y="95250"/>
          <a:ext cx="1564976" cy="5390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91440" tIns="45720" rIns="91440" bIns="4572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91440" tIns="45720" rIns="91440" bIns="4572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UniSourceBES@franklinenergy.com" TargetMode="External"/><Relationship Id="rId1" Type="http://schemas.openxmlformats.org/officeDocument/2006/relationships/hyperlink" Target="mailto:UniSourceBES@franklinenergy.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41"/>
    <pageSetUpPr fitToPage="1"/>
  </sheetPr>
  <dimension ref="A1:Q54"/>
  <sheetViews>
    <sheetView topLeftCell="A30" workbookViewId="0">
      <selection activeCell="B32" sqref="B32:M32"/>
    </sheetView>
  </sheetViews>
  <sheetFormatPr defaultColWidth="0" defaultRowHeight="12.75" zeroHeight="1"/>
  <cols>
    <col min="1" max="6" width="9.140625" style="15" customWidth="1"/>
    <col min="7" max="7" width="9" style="15" customWidth="1"/>
    <col min="8" max="13" width="9.140625" style="15" customWidth="1"/>
    <col min="14" max="14" width="7.42578125" style="15" customWidth="1"/>
    <col min="15" max="15" width="0" style="15" hidden="1" customWidth="1"/>
    <col min="16" max="16" width="2.5703125" style="15" hidden="1" customWidth="1"/>
    <col min="17" max="16384" width="0" style="15" hidden="1"/>
  </cols>
  <sheetData>
    <row r="1" spans="1:17">
      <c r="A1" s="18"/>
      <c r="B1" s="18"/>
      <c r="C1" s="18"/>
      <c r="D1" s="18"/>
      <c r="E1" s="18"/>
      <c r="F1" s="18"/>
      <c r="G1" s="18"/>
      <c r="H1" s="18"/>
      <c r="I1" s="18"/>
      <c r="J1" s="18"/>
      <c r="K1" s="18"/>
      <c r="L1" s="18"/>
      <c r="M1" s="18"/>
      <c r="N1" s="18"/>
    </row>
    <row r="2" spans="1:17">
      <c r="A2" s="18"/>
      <c r="B2" s="18"/>
      <c r="C2" s="18"/>
      <c r="D2" s="18"/>
      <c r="E2" s="18"/>
      <c r="F2" s="18"/>
      <c r="G2" s="18"/>
      <c r="H2" s="18"/>
      <c r="I2" s="18"/>
      <c r="J2" s="18"/>
      <c r="K2" s="18"/>
      <c r="L2" s="18"/>
      <c r="M2" s="18"/>
      <c r="N2" s="18"/>
    </row>
    <row r="3" spans="1:17" ht="30">
      <c r="A3" s="18"/>
      <c r="B3" s="18"/>
      <c r="C3" s="18"/>
      <c r="D3" s="18"/>
      <c r="E3" s="18"/>
      <c r="F3" s="18"/>
      <c r="G3" s="491" t="s">
        <v>0</v>
      </c>
      <c r="H3" s="491"/>
      <c r="I3" s="491"/>
      <c r="J3" s="491"/>
      <c r="K3" s="491"/>
      <c r="L3" s="491"/>
      <c r="M3" s="491"/>
      <c r="N3" s="491"/>
    </row>
    <row r="4" spans="1:17" ht="30">
      <c r="A4" s="18"/>
      <c r="B4" s="18"/>
      <c r="C4" s="18"/>
      <c r="D4" s="18"/>
      <c r="E4" s="18"/>
      <c r="F4" s="18"/>
      <c r="G4" s="492"/>
      <c r="H4" s="491"/>
      <c r="I4" s="491"/>
      <c r="J4" s="491"/>
      <c r="K4" s="491"/>
      <c r="L4" s="491"/>
      <c r="M4" s="491"/>
      <c r="N4" s="491"/>
    </row>
    <row r="5" spans="1:17" ht="30">
      <c r="A5" s="18"/>
      <c r="B5" s="18"/>
      <c r="C5" s="18"/>
      <c r="D5" s="18"/>
      <c r="E5" s="18"/>
      <c r="F5" s="18"/>
      <c r="G5" s="491" t="s">
        <v>1</v>
      </c>
      <c r="H5" s="491"/>
      <c r="I5" s="491"/>
      <c r="J5" s="491"/>
      <c r="K5" s="491"/>
      <c r="L5" s="491"/>
      <c r="M5" s="491"/>
      <c r="N5" s="491"/>
    </row>
    <row r="6" spans="1:17" ht="30">
      <c r="A6" s="18"/>
      <c r="B6" s="18"/>
      <c r="C6" s="18"/>
      <c r="D6" s="18"/>
      <c r="E6" s="18"/>
      <c r="F6" s="18"/>
      <c r="G6" s="486"/>
      <c r="H6" s="486"/>
      <c r="I6" s="486"/>
      <c r="J6" s="486"/>
      <c r="K6" s="486"/>
      <c r="L6" s="486"/>
      <c r="M6" s="486"/>
      <c r="N6" s="486"/>
      <c r="Q6" s="16"/>
    </row>
    <row r="7" spans="1:17">
      <c r="A7" s="18"/>
      <c r="B7" s="18"/>
      <c r="C7" s="18"/>
      <c r="D7" s="18"/>
      <c r="E7" s="18"/>
      <c r="F7" s="18"/>
      <c r="G7" s="18"/>
      <c r="H7" s="18"/>
      <c r="I7" s="18"/>
      <c r="J7" s="18"/>
      <c r="K7" s="18"/>
      <c r="L7" s="18"/>
      <c r="M7" s="18"/>
      <c r="N7" s="18"/>
    </row>
    <row r="8" spans="1:17">
      <c r="A8" s="18"/>
      <c r="B8" s="18"/>
      <c r="C8" s="18"/>
      <c r="D8" s="18"/>
      <c r="E8" s="18"/>
      <c r="F8" s="18"/>
      <c r="G8" s="18"/>
      <c r="H8" s="18"/>
      <c r="I8" s="18"/>
      <c r="J8" s="18"/>
      <c r="K8" s="18"/>
      <c r="L8" s="18"/>
      <c r="M8" s="18"/>
      <c r="N8" s="18"/>
    </row>
    <row r="9" spans="1:17">
      <c r="A9" s="18"/>
      <c r="B9" s="18"/>
      <c r="C9" s="18"/>
      <c r="D9" s="18"/>
      <c r="E9" s="18"/>
      <c r="F9" s="18"/>
      <c r="G9" s="18"/>
      <c r="H9" s="18"/>
      <c r="I9" s="18"/>
      <c r="J9" s="18"/>
      <c r="K9" s="18"/>
      <c r="L9" s="18"/>
      <c r="M9" s="18"/>
      <c r="N9" s="18"/>
    </row>
    <row r="10" spans="1:17" ht="15">
      <c r="A10" s="18"/>
      <c r="B10" s="18"/>
      <c r="C10" s="18"/>
      <c r="D10" s="18"/>
      <c r="E10" s="18"/>
      <c r="F10" s="18"/>
      <c r="G10" s="18"/>
      <c r="H10" s="18"/>
      <c r="I10" s="18"/>
      <c r="J10" s="18"/>
      <c r="K10" s="18"/>
      <c r="L10" s="18"/>
      <c r="M10" s="18"/>
      <c r="N10" s="18"/>
      <c r="O10" s="17"/>
    </row>
    <row r="11" spans="1:17" ht="15">
      <c r="A11" s="18"/>
      <c r="B11" s="18"/>
      <c r="C11" s="18"/>
      <c r="D11" s="18"/>
      <c r="E11" s="18"/>
      <c r="F11" s="18"/>
      <c r="G11" s="18"/>
      <c r="H11" s="18"/>
      <c r="I11" s="18"/>
      <c r="J11" s="18"/>
      <c r="K11" s="18"/>
      <c r="L11" s="18"/>
      <c r="M11" s="18"/>
      <c r="N11" s="18"/>
      <c r="O11" s="17"/>
    </row>
    <row r="12" spans="1:17" ht="15">
      <c r="A12" s="18"/>
      <c r="B12" s="493"/>
      <c r="C12" s="494"/>
      <c r="D12" s="494"/>
      <c r="E12" s="494"/>
      <c r="F12" s="494"/>
      <c r="G12" s="494"/>
      <c r="H12" s="494"/>
      <c r="I12" s="494"/>
      <c r="J12" s="494"/>
      <c r="K12" s="494"/>
      <c r="L12" s="494"/>
      <c r="M12" s="494"/>
      <c r="N12" s="18"/>
      <c r="O12" s="17"/>
    </row>
    <row r="13" spans="1:17">
      <c r="A13" s="18"/>
      <c r="B13" s="493"/>
      <c r="C13" s="494"/>
      <c r="D13" s="494"/>
      <c r="E13" s="494"/>
      <c r="F13" s="494"/>
      <c r="G13" s="494"/>
      <c r="H13" s="494"/>
      <c r="I13" s="494"/>
      <c r="J13" s="494"/>
      <c r="K13" s="494"/>
      <c r="L13" s="494"/>
      <c r="M13" s="494"/>
      <c r="N13" s="18"/>
    </row>
    <row r="14" spans="1:17" ht="33.75">
      <c r="A14" s="18"/>
      <c r="B14" s="485"/>
      <c r="C14" s="485"/>
      <c r="D14" s="485"/>
      <c r="E14" s="485"/>
      <c r="F14" s="485"/>
      <c r="G14" s="485"/>
      <c r="H14" s="485"/>
      <c r="I14" s="485"/>
      <c r="J14" s="485"/>
      <c r="K14" s="485"/>
      <c r="L14" s="485"/>
      <c r="M14" s="485"/>
      <c r="N14" s="18"/>
    </row>
    <row r="15" spans="1:17" ht="33.75">
      <c r="A15" s="18"/>
      <c r="B15" s="485" t="s">
        <v>2</v>
      </c>
      <c r="C15" s="485"/>
      <c r="D15" s="485"/>
      <c r="E15" s="485"/>
      <c r="F15" s="485"/>
      <c r="G15" s="485"/>
      <c r="H15" s="485"/>
      <c r="I15" s="485"/>
      <c r="J15" s="485"/>
      <c r="K15" s="485"/>
      <c r="L15" s="485"/>
      <c r="M15" s="485"/>
      <c r="N15" s="18"/>
    </row>
    <row r="16" spans="1:17" ht="33.75" customHeight="1">
      <c r="A16" s="18"/>
      <c r="B16" s="485" t="s">
        <v>3</v>
      </c>
      <c r="C16" s="485"/>
      <c r="D16" s="485"/>
      <c r="E16" s="485"/>
      <c r="F16" s="485"/>
      <c r="G16" s="485"/>
      <c r="H16" s="485"/>
      <c r="I16" s="485"/>
      <c r="J16" s="485"/>
      <c r="K16" s="485"/>
      <c r="L16" s="485"/>
      <c r="M16" s="485"/>
      <c r="N16" s="18"/>
    </row>
    <row r="17" spans="1:15" ht="15">
      <c r="A17" s="18"/>
      <c r="B17" s="18"/>
      <c r="C17" s="176"/>
      <c r="D17" s="176"/>
      <c r="E17" s="176"/>
      <c r="F17" s="176"/>
      <c r="G17" s="176"/>
      <c r="H17" s="176"/>
      <c r="I17" s="176"/>
      <c r="J17" s="176"/>
      <c r="K17" s="176"/>
      <c r="L17" s="176"/>
      <c r="M17" s="176"/>
      <c r="N17" s="18"/>
      <c r="O17" s="17"/>
    </row>
    <row r="18" spans="1:15" ht="15">
      <c r="A18" s="18"/>
      <c r="B18" s="177"/>
      <c r="C18" s="178"/>
      <c r="D18" s="178"/>
      <c r="E18" s="178"/>
      <c r="F18" s="178"/>
      <c r="G18" s="178"/>
      <c r="H18" s="178"/>
      <c r="I18" s="178"/>
      <c r="J18" s="178"/>
      <c r="K18" s="178"/>
      <c r="L18" s="178"/>
      <c r="M18" s="178"/>
      <c r="N18" s="18"/>
      <c r="O18" s="17"/>
    </row>
    <row r="19" spans="1:15" ht="15">
      <c r="A19" s="18"/>
      <c r="B19" s="177"/>
      <c r="C19" s="178"/>
      <c r="D19" s="178"/>
      <c r="E19" s="178"/>
      <c r="F19" s="178"/>
      <c r="G19" s="178"/>
      <c r="H19" s="178"/>
      <c r="I19" s="178"/>
      <c r="J19" s="178"/>
      <c r="K19" s="178"/>
      <c r="L19" s="178"/>
      <c r="M19" s="178"/>
      <c r="N19" s="18"/>
      <c r="O19" s="17"/>
    </row>
    <row r="20" spans="1:15" ht="15">
      <c r="A20" s="18"/>
      <c r="B20" s="177"/>
      <c r="C20" s="176"/>
      <c r="D20" s="176"/>
      <c r="E20" s="176"/>
      <c r="F20" s="176"/>
      <c r="G20" s="176"/>
      <c r="H20" s="176"/>
      <c r="I20" s="176"/>
      <c r="J20" s="176"/>
      <c r="K20" s="176"/>
      <c r="L20" s="176"/>
      <c r="M20" s="176"/>
      <c r="N20" s="18"/>
      <c r="O20" s="17"/>
    </row>
    <row r="21" spans="1:15" ht="21.75" customHeight="1">
      <c r="A21" s="18"/>
      <c r="B21" s="178"/>
      <c r="C21" s="176"/>
      <c r="D21" s="176"/>
      <c r="E21" s="176"/>
      <c r="F21" s="176"/>
      <c r="G21" s="176"/>
      <c r="H21" s="176"/>
      <c r="I21" s="176"/>
      <c r="J21" s="176"/>
      <c r="K21" s="176"/>
      <c r="L21" s="176"/>
      <c r="M21" s="176"/>
      <c r="N21" s="18"/>
      <c r="O21" s="17"/>
    </row>
    <row r="22" spans="1:15" ht="23.25">
      <c r="A22" s="18"/>
      <c r="B22" s="487" t="s">
        <v>4</v>
      </c>
      <c r="C22" s="487"/>
      <c r="D22" s="487"/>
      <c r="E22" s="487"/>
      <c r="F22" s="487"/>
      <c r="G22" s="487"/>
      <c r="H22" s="487"/>
      <c r="I22" s="487"/>
      <c r="J22" s="487"/>
      <c r="K22" s="487"/>
      <c r="L22" s="487"/>
      <c r="M22" s="487"/>
      <c r="N22" s="18"/>
      <c r="O22" s="17"/>
    </row>
    <row r="23" spans="1:15" ht="15">
      <c r="A23" s="18"/>
      <c r="B23" s="177"/>
      <c r="C23" s="176"/>
      <c r="D23" s="176"/>
      <c r="E23" s="176"/>
      <c r="F23" s="176"/>
      <c r="G23" s="176"/>
      <c r="H23" s="176"/>
      <c r="I23" s="176"/>
      <c r="J23" s="176"/>
      <c r="K23" s="176"/>
      <c r="L23" s="176"/>
      <c r="M23" s="176"/>
      <c r="N23" s="18"/>
      <c r="O23" s="17"/>
    </row>
    <row r="24" spans="1:15" ht="42" customHeight="1">
      <c r="A24" s="18"/>
      <c r="B24" s="488" t="s">
        <v>5</v>
      </c>
      <c r="C24" s="488"/>
      <c r="D24" s="488"/>
      <c r="E24" s="488"/>
      <c r="F24" s="488"/>
      <c r="G24" s="488"/>
      <c r="H24" s="488"/>
      <c r="I24" s="488"/>
      <c r="J24" s="488"/>
      <c r="K24" s="488"/>
      <c r="L24" s="488"/>
      <c r="M24" s="488"/>
      <c r="N24" s="18"/>
      <c r="O24" s="17"/>
    </row>
    <row r="25" spans="1:15" ht="15">
      <c r="A25" s="18"/>
      <c r="B25" s="18"/>
      <c r="C25" s="18"/>
      <c r="D25" s="18"/>
      <c r="E25" s="18"/>
      <c r="F25" s="18"/>
      <c r="G25" s="18"/>
      <c r="H25" s="18"/>
      <c r="I25" s="18"/>
      <c r="J25" s="18"/>
      <c r="K25" s="18"/>
      <c r="L25" s="18"/>
      <c r="M25" s="18"/>
      <c r="N25" s="18"/>
      <c r="O25" s="17"/>
    </row>
    <row r="26" spans="1:15">
      <c r="A26" s="18"/>
      <c r="B26" s="18"/>
      <c r="C26" s="18"/>
      <c r="D26" s="18"/>
      <c r="E26" s="18"/>
      <c r="F26" s="18"/>
      <c r="G26" s="18"/>
      <c r="H26" s="18"/>
      <c r="I26" s="18"/>
      <c r="J26" s="18"/>
      <c r="K26" s="18"/>
      <c r="L26" s="18"/>
      <c r="M26" s="18"/>
      <c r="N26" s="18"/>
    </row>
    <row r="27" spans="1:15" ht="23.25">
      <c r="A27" s="18"/>
      <c r="B27" s="480"/>
      <c r="C27" s="480"/>
      <c r="D27" s="480"/>
      <c r="E27" s="480"/>
      <c r="F27" s="480"/>
      <c r="G27" s="480"/>
      <c r="H27" s="480"/>
      <c r="I27" s="480"/>
      <c r="J27" s="480"/>
      <c r="K27" s="480"/>
      <c r="L27" s="480"/>
      <c r="M27" s="480"/>
      <c r="N27" s="18"/>
    </row>
    <row r="28" spans="1:15" ht="23.25">
      <c r="A28" s="18"/>
      <c r="B28" s="480"/>
      <c r="C28" s="480"/>
      <c r="D28" s="480"/>
      <c r="E28" s="480"/>
      <c r="F28" s="480"/>
      <c r="G28" s="480"/>
      <c r="H28" s="480"/>
      <c r="I28" s="480"/>
      <c r="J28" s="480"/>
      <c r="K28" s="480"/>
      <c r="L28" s="480"/>
      <c r="M28" s="480"/>
      <c r="N28" s="18"/>
    </row>
    <row r="29" spans="1:15" ht="23.25">
      <c r="A29" s="18"/>
      <c r="B29" s="480"/>
      <c r="C29" s="480"/>
      <c r="D29" s="480"/>
      <c r="E29" s="480"/>
      <c r="F29" s="480"/>
      <c r="G29" s="480"/>
      <c r="H29" s="480"/>
      <c r="I29" s="480"/>
      <c r="J29" s="480"/>
      <c r="K29" s="480"/>
      <c r="L29" s="480"/>
      <c r="M29" s="480"/>
      <c r="N29" s="18"/>
    </row>
    <row r="30" spans="1:15">
      <c r="A30" s="18"/>
      <c r="B30" s="18"/>
      <c r="C30" s="18"/>
      <c r="D30" s="18"/>
      <c r="E30" s="18"/>
      <c r="F30" s="18"/>
      <c r="G30" s="18"/>
      <c r="H30" s="18"/>
      <c r="I30" s="18"/>
      <c r="J30" s="18"/>
      <c r="K30" s="18"/>
      <c r="L30" s="18"/>
      <c r="M30" s="18"/>
      <c r="N30" s="18"/>
    </row>
    <row r="31" spans="1:15" ht="30" customHeight="1">
      <c r="A31" s="18"/>
      <c r="B31" s="489" t="s">
        <v>6</v>
      </c>
      <c r="C31" s="489"/>
      <c r="D31" s="489"/>
      <c r="E31" s="489"/>
      <c r="F31" s="489"/>
      <c r="G31" s="489"/>
      <c r="H31" s="489"/>
      <c r="I31" s="489"/>
      <c r="J31" s="489"/>
      <c r="K31" s="489"/>
      <c r="L31" s="489"/>
      <c r="M31" s="489"/>
      <c r="N31" s="18"/>
    </row>
    <row r="32" spans="1:15">
      <c r="A32" s="18"/>
      <c r="B32" s="490" t="s">
        <v>7</v>
      </c>
      <c r="C32" s="490"/>
      <c r="D32" s="490"/>
      <c r="E32" s="490"/>
      <c r="F32" s="490"/>
      <c r="G32" s="490"/>
      <c r="H32" s="490"/>
      <c r="I32" s="490"/>
      <c r="J32" s="490"/>
      <c r="K32" s="490"/>
      <c r="L32" s="490"/>
      <c r="M32" s="490"/>
      <c r="N32" s="18"/>
    </row>
    <row r="33" spans="1:14">
      <c r="A33" s="18"/>
      <c r="B33" s="18"/>
      <c r="C33" s="18"/>
      <c r="D33" s="18"/>
      <c r="E33" s="18"/>
      <c r="F33" s="18"/>
      <c r="G33" s="18"/>
      <c r="H33" s="18"/>
      <c r="I33" s="18"/>
      <c r="J33" s="18"/>
      <c r="K33" s="18"/>
      <c r="L33" s="18"/>
      <c r="M33" s="18"/>
      <c r="N33" s="18"/>
    </row>
    <row r="34" spans="1:14" ht="23.25">
      <c r="A34" s="18"/>
      <c r="B34" s="480"/>
      <c r="C34" s="480"/>
      <c r="D34" s="480"/>
      <c r="E34" s="480"/>
      <c r="F34" s="480"/>
      <c r="G34" s="480"/>
      <c r="H34" s="480"/>
      <c r="I34" s="480"/>
      <c r="J34" s="480"/>
      <c r="K34" s="480"/>
      <c r="L34" s="480"/>
      <c r="M34" s="480"/>
      <c r="N34" s="18"/>
    </row>
    <row r="35" spans="1:14" ht="23.25">
      <c r="A35" s="18"/>
      <c r="B35" s="480"/>
      <c r="C35" s="480"/>
      <c r="D35" s="480"/>
      <c r="E35" s="480"/>
      <c r="F35" s="480"/>
      <c r="G35" s="480"/>
      <c r="H35" s="480"/>
      <c r="I35" s="480"/>
      <c r="J35" s="480"/>
      <c r="K35" s="480"/>
      <c r="L35" s="480"/>
      <c r="M35" s="480"/>
      <c r="N35" s="18"/>
    </row>
    <row r="36" spans="1:14" ht="23.25">
      <c r="A36" s="18"/>
      <c r="B36" s="480"/>
      <c r="C36" s="480"/>
      <c r="D36" s="480"/>
      <c r="E36" s="480"/>
      <c r="F36" s="480"/>
      <c r="G36" s="480"/>
      <c r="H36" s="480"/>
      <c r="I36" s="480"/>
      <c r="J36" s="480"/>
      <c r="K36" s="480"/>
      <c r="L36" s="480"/>
      <c r="M36" s="480"/>
      <c r="N36" s="18"/>
    </row>
    <row r="37" spans="1:14">
      <c r="A37" s="18"/>
      <c r="B37" s="18"/>
      <c r="C37" s="18"/>
      <c r="D37" s="18"/>
      <c r="E37" s="18"/>
      <c r="F37" s="18"/>
      <c r="G37" s="18"/>
      <c r="H37" s="18"/>
      <c r="I37" s="18"/>
      <c r="J37" s="18"/>
      <c r="K37" s="18"/>
      <c r="L37" s="18"/>
      <c r="M37" s="18"/>
      <c r="N37" s="18"/>
    </row>
    <row r="38" spans="1:14" ht="23.25">
      <c r="A38" s="18"/>
      <c r="B38" s="480"/>
      <c r="C38" s="480"/>
      <c r="D38" s="480"/>
      <c r="E38" s="480"/>
      <c r="F38" s="480"/>
      <c r="G38" s="480"/>
      <c r="H38" s="480"/>
      <c r="I38" s="480"/>
      <c r="J38" s="480"/>
      <c r="K38" s="480"/>
      <c r="L38" s="480"/>
      <c r="M38" s="480"/>
      <c r="N38" s="18"/>
    </row>
    <row r="39" spans="1:14" ht="27">
      <c r="A39" s="18"/>
      <c r="B39" s="481"/>
      <c r="C39" s="482"/>
      <c r="D39" s="482"/>
      <c r="E39" s="482"/>
      <c r="F39" s="482"/>
      <c r="G39" s="482"/>
      <c r="H39" s="482"/>
      <c r="I39" s="482"/>
      <c r="J39" s="482"/>
      <c r="K39" s="482"/>
      <c r="L39" s="482"/>
      <c r="M39" s="482"/>
      <c r="N39" s="18"/>
    </row>
    <row r="40" spans="1:14">
      <c r="A40" s="18"/>
      <c r="B40" s="18"/>
      <c r="C40" s="18"/>
      <c r="D40" s="18"/>
      <c r="E40" s="18"/>
      <c r="F40" s="18"/>
      <c r="G40" s="18"/>
      <c r="H40" s="18"/>
      <c r="I40" s="18"/>
      <c r="J40" s="18"/>
      <c r="K40" s="18"/>
      <c r="L40" s="18"/>
      <c r="M40" s="18"/>
      <c r="N40" s="18"/>
    </row>
    <row r="41" spans="1:14" ht="15">
      <c r="A41" s="18"/>
      <c r="B41" s="19"/>
      <c r="C41" s="19"/>
      <c r="D41" s="19"/>
      <c r="E41" s="19"/>
      <c r="F41" s="20"/>
      <c r="G41" s="483"/>
      <c r="H41" s="483"/>
      <c r="I41" s="483"/>
      <c r="J41" s="483"/>
      <c r="K41" s="483"/>
      <c r="L41" s="483"/>
      <c r="M41" s="483"/>
      <c r="N41" s="18"/>
    </row>
    <row r="42" spans="1:14">
      <c r="A42" s="18"/>
      <c r="B42" s="18"/>
      <c r="C42" s="18"/>
      <c r="D42" s="18"/>
      <c r="E42" s="18"/>
      <c r="F42" s="18"/>
      <c r="G42" s="18"/>
      <c r="H42" s="18"/>
      <c r="I42" s="18"/>
      <c r="J42" s="18"/>
      <c r="K42" s="18"/>
      <c r="L42" s="18"/>
      <c r="M42" s="18"/>
      <c r="N42" s="18"/>
    </row>
    <row r="43" spans="1:14" ht="27" customHeight="1">
      <c r="A43" s="18"/>
      <c r="B43" s="18"/>
      <c r="C43" s="18"/>
      <c r="D43" s="179" t="s">
        <v>8</v>
      </c>
      <c r="E43" s="21"/>
      <c r="F43" s="21"/>
      <c r="G43" s="21"/>
      <c r="H43" s="21"/>
      <c r="I43" s="21"/>
      <c r="J43" s="21"/>
      <c r="K43" s="21"/>
      <c r="L43" s="18"/>
      <c r="M43" s="18"/>
      <c r="N43" s="18"/>
    </row>
    <row r="44" spans="1:14" ht="27" customHeight="1">
      <c r="A44" s="18"/>
      <c r="B44" s="18"/>
      <c r="C44" s="18"/>
      <c r="D44" s="180" t="s">
        <v>9</v>
      </c>
      <c r="E44" s="21"/>
      <c r="F44" s="21"/>
      <c r="G44" s="21"/>
      <c r="H44" s="21"/>
      <c r="I44" s="21"/>
      <c r="J44" s="21"/>
      <c r="K44" s="21"/>
      <c r="L44" s="18"/>
      <c r="M44" s="18"/>
      <c r="N44" s="18"/>
    </row>
    <row r="45" spans="1:14" ht="27" customHeight="1">
      <c r="A45" s="18"/>
      <c r="B45" s="18"/>
      <c r="C45" s="18"/>
      <c r="D45" s="180" t="s">
        <v>10</v>
      </c>
      <c r="E45" s="21"/>
      <c r="F45" s="21"/>
      <c r="G45" s="21"/>
      <c r="H45" s="21"/>
      <c r="I45" s="21"/>
      <c r="J45" s="21"/>
      <c r="K45" s="21"/>
      <c r="L45" s="18"/>
      <c r="M45" s="18"/>
      <c r="N45" s="18"/>
    </row>
    <row r="46" spans="1:14" ht="27" customHeight="1">
      <c r="A46" s="18"/>
      <c r="B46" s="18"/>
      <c r="C46" s="18"/>
      <c r="D46" s="180" t="s">
        <v>11</v>
      </c>
      <c r="E46" s="21"/>
      <c r="F46" s="21"/>
      <c r="G46" s="21"/>
      <c r="H46" s="21"/>
      <c r="I46" s="21"/>
      <c r="J46" s="21"/>
      <c r="K46" s="21"/>
      <c r="L46" s="18"/>
      <c r="M46" s="18"/>
      <c r="N46" s="18"/>
    </row>
    <row r="47" spans="1:14" ht="27" customHeight="1">
      <c r="A47" s="18"/>
      <c r="B47" s="18"/>
      <c r="C47" s="18"/>
      <c r="D47" s="180" t="s">
        <v>12</v>
      </c>
      <c r="E47" s="21"/>
      <c r="F47" s="21"/>
      <c r="G47" s="21"/>
      <c r="H47" s="21"/>
      <c r="I47" s="21"/>
      <c r="J47" s="21"/>
      <c r="K47" s="21"/>
      <c r="L47" s="18"/>
      <c r="M47" s="18"/>
      <c r="N47" s="18"/>
    </row>
    <row r="48" spans="1:14">
      <c r="A48" s="18"/>
      <c r="B48" s="18"/>
      <c r="C48" s="18"/>
      <c r="D48" s="18"/>
      <c r="E48" s="18"/>
      <c r="F48" s="18"/>
      <c r="G48" s="18"/>
      <c r="H48" s="18"/>
      <c r="I48" s="18"/>
      <c r="J48" s="18"/>
      <c r="K48" s="18"/>
      <c r="L48" s="18"/>
      <c r="M48" s="18"/>
      <c r="N48" s="18"/>
    </row>
    <row r="49" spans="1:14">
      <c r="A49" s="18"/>
      <c r="B49" s="18"/>
      <c r="C49" s="484" t="s">
        <v>13</v>
      </c>
      <c r="D49" s="484"/>
      <c r="E49" s="484"/>
      <c r="F49" s="484"/>
      <c r="G49" s="484"/>
      <c r="H49" s="484"/>
      <c r="I49" s="484"/>
      <c r="J49" s="484"/>
      <c r="K49" s="484"/>
      <c r="L49" s="484"/>
      <c r="M49" s="18"/>
      <c r="N49" s="18"/>
    </row>
    <row r="50" spans="1:14">
      <c r="A50" s="18"/>
      <c r="B50" s="18"/>
      <c r="C50" s="18"/>
      <c r="D50" s="18"/>
      <c r="E50" s="18"/>
      <c r="F50" s="18"/>
      <c r="G50" s="18"/>
      <c r="H50" s="18"/>
      <c r="I50" s="18"/>
      <c r="J50" s="18"/>
      <c r="K50" s="18"/>
      <c r="L50" s="18"/>
      <c r="M50" s="18"/>
      <c r="N50" s="18"/>
    </row>
    <row r="51" spans="1:14">
      <c r="A51" s="18"/>
      <c r="B51" s="18"/>
      <c r="C51" s="18"/>
      <c r="D51" s="18"/>
      <c r="E51" s="18"/>
      <c r="F51" s="18"/>
      <c r="G51" s="18"/>
      <c r="H51" s="18"/>
      <c r="I51" s="18"/>
      <c r="J51" s="18"/>
      <c r="K51" s="18"/>
      <c r="L51" s="18"/>
      <c r="M51" s="18"/>
      <c r="N51" s="18"/>
    </row>
    <row r="52" spans="1:14">
      <c r="A52" s="18"/>
      <c r="B52" s="18"/>
      <c r="C52" s="18"/>
      <c r="D52" s="18"/>
      <c r="E52" s="18"/>
      <c r="F52" s="18"/>
      <c r="G52" s="18"/>
      <c r="H52" s="18"/>
      <c r="I52" s="18"/>
      <c r="J52" s="18"/>
      <c r="K52" s="18"/>
      <c r="L52" s="18"/>
      <c r="M52" s="18"/>
      <c r="N52" s="18"/>
    </row>
    <row r="53" spans="1:14" ht="15" customHeight="1">
      <c r="A53" s="484"/>
      <c r="B53" s="484"/>
      <c r="C53" s="484"/>
      <c r="D53" s="484"/>
      <c r="E53" s="484"/>
      <c r="F53" s="484"/>
      <c r="G53" s="484"/>
      <c r="H53" s="484"/>
      <c r="I53" s="484"/>
      <c r="J53" s="484"/>
      <c r="K53" s="484"/>
      <c r="L53" s="484"/>
      <c r="M53" s="484"/>
      <c r="N53" s="484"/>
    </row>
    <row r="54" spans="1:14">
      <c r="A54" s="18"/>
      <c r="B54" s="18"/>
      <c r="C54" s="18"/>
      <c r="D54" s="18"/>
      <c r="E54" s="18"/>
      <c r="F54" s="18"/>
      <c r="G54" s="18"/>
      <c r="H54" s="18"/>
      <c r="I54" s="18"/>
      <c r="J54" s="18"/>
      <c r="K54" s="18"/>
      <c r="L54" s="18"/>
      <c r="M54" s="18"/>
      <c r="N54" s="18"/>
    </row>
  </sheetData>
  <sheetProtection algorithmName="SHA-512" hashValue="EIBSrzkiE9apw6ednjuWvkJGE2xidj7b0fiQdaHXeeEiMlldHRYHxmvpvmKMH+rlfZMnXsuJ0ShdQfbEhTQzTg==" saltValue="e9PinQd3VYwTnxJfjWyERg==" spinCount="100000" sheet="1" selectLockedCells="1"/>
  <mergeCells count="24">
    <mergeCell ref="G3:N3"/>
    <mergeCell ref="G4:N4"/>
    <mergeCell ref="G5:N5"/>
    <mergeCell ref="B12:M12"/>
    <mergeCell ref="B13:M13"/>
    <mergeCell ref="B14:M14"/>
    <mergeCell ref="G6:N6"/>
    <mergeCell ref="B36:M36"/>
    <mergeCell ref="B15:M15"/>
    <mergeCell ref="B16:M16"/>
    <mergeCell ref="B22:M22"/>
    <mergeCell ref="B24:M24"/>
    <mergeCell ref="B27:M27"/>
    <mergeCell ref="B28:M28"/>
    <mergeCell ref="B29:M29"/>
    <mergeCell ref="B31:M31"/>
    <mergeCell ref="B32:M32"/>
    <mergeCell ref="B34:M34"/>
    <mergeCell ref="B35:M35"/>
    <mergeCell ref="B38:M38"/>
    <mergeCell ref="B39:M39"/>
    <mergeCell ref="G41:M41"/>
    <mergeCell ref="C49:L49"/>
    <mergeCell ref="A53:N53"/>
  </mergeCells>
  <hyperlinks>
    <hyperlink ref="B32" r:id="rId1" xr:uid="{4287D8A5-DDCF-4EC4-A583-BF7D0F065DF3}"/>
    <hyperlink ref="B32:M32" r:id="rId2" display="UniSourceBES@franklinenergy.com" xr:uid="{9410CB32-6F6B-4A2A-81FB-9F09B75271CC}"/>
  </hyperlinks>
  <printOptions horizontalCentered="1" verticalCentered="1"/>
  <pageMargins left="0.25" right="0.25" top="0.4" bottom="0.4" header="0.5" footer="0.34"/>
  <pageSetup scale="71" orientation="portrait" useFirstPageNumber="1" r:id="rId3"/>
  <headerFooter scaleWithDoc="0" alignWithMargins="0"/>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6">
    <pageSetUpPr fitToPage="1"/>
  </sheetPr>
  <dimension ref="A1:ADR335"/>
  <sheetViews>
    <sheetView tabSelected="1" zoomScaleNormal="100" workbookViewId="0">
      <selection activeCell="A140" sqref="A140:XFD1048576"/>
    </sheetView>
  </sheetViews>
  <sheetFormatPr defaultColWidth="0" defaultRowHeight="12.75" zeroHeight="1"/>
  <cols>
    <col min="1" max="1" width="5.5703125" style="28" customWidth="1"/>
    <col min="2" max="4" width="4.7109375" style="28" customWidth="1"/>
    <col min="5" max="5" width="5.42578125" style="28" customWidth="1"/>
    <col min="6" max="6" width="4" style="28" customWidth="1"/>
    <col min="7" max="7" width="5.7109375" style="28" customWidth="1"/>
    <col min="8" max="8" width="6.85546875" style="28" customWidth="1"/>
    <col min="9" max="10" width="6.7109375" style="28" customWidth="1"/>
    <col min="11" max="11" width="7.7109375" style="28" customWidth="1"/>
    <col min="12" max="12" width="8.5703125" style="28" customWidth="1"/>
    <col min="13" max="13" width="6.7109375" style="28" customWidth="1"/>
    <col min="14" max="14" width="7.28515625" style="28" customWidth="1"/>
    <col min="15" max="17" width="6.7109375" style="28" customWidth="1"/>
    <col min="18" max="18" width="8.140625" style="28" customWidth="1"/>
    <col min="19" max="20" width="6.7109375" style="28" customWidth="1"/>
    <col min="21" max="21" width="7.42578125" style="28" customWidth="1"/>
    <col min="22" max="22" width="8.28515625" style="28" customWidth="1"/>
    <col min="23" max="24" width="7.42578125" style="28" customWidth="1"/>
    <col min="25" max="26" width="6.7109375" style="28" customWidth="1"/>
    <col min="27" max="27" width="10.42578125" style="28" customWidth="1"/>
    <col min="28" max="28" width="7.7109375" style="49" hidden="1" customWidth="1"/>
    <col min="29" max="29" width="12" style="49" hidden="1" customWidth="1"/>
    <col min="30" max="30" width="12.28515625" style="49" hidden="1" customWidth="1"/>
    <col min="31" max="31" width="41.140625" style="50" hidden="1" customWidth="1"/>
    <col min="32" max="32" width="16.140625" style="50" hidden="1" customWidth="1"/>
    <col min="33" max="33" width="19.85546875" style="50" hidden="1" customWidth="1"/>
    <col min="34" max="34" width="36.5703125" style="50" hidden="1" customWidth="1"/>
    <col min="35" max="35" width="9.7109375" style="50" hidden="1" customWidth="1"/>
    <col min="36" max="36" width="18.28515625" style="50" hidden="1" customWidth="1"/>
    <col min="37" max="37" width="20.42578125" style="51" hidden="1" customWidth="1"/>
    <col min="38" max="38" width="27.7109375" style="51" hidden="1" customWidth="1"/>
    <col min="39" max="39" width="66" style="50" hidden="1" customWidth="1"/>
    <col min="40" max="40" width="52.28515625" style="50" hidden="1" customWidth="1"/>
    <col min="41" max="41" width="26.5703125" style="50" hidden="1" customWidth="1"/>
    <col min="42" max="42" width="24.5703125" style="58" hidden="1" customWidth="1"/>
    <col min="43" max="43" width="26.140625" style="58" hidden="1" customWidth="1"/>
    <col min="44" max="44" width="29.42578125" style="58" hidden="1" customWidth="1"/>
    <col min="45" max="45" width="16.140625" style="58" hidden="1" customWidth="1"/>
    <col min="46" max="46" width="11.7109375" style="58" hidden="1" customWidth="1"/>
    <col min="47" max="47" width="30.42578125" style="49" hidden="1" customWidth="1"/>
    <col min="48" max="48" width="33.28515625" style="49" hidden="1" customWidth="1"/>
    <col min="49" max="49" width="19.85546875" style="55" hidden="1" customWidth="1"/>
    <col min="50" max="51" width="19.5703125" style="55" hidden="1" customWidth="1"/>
    <col min="52" max="52" width="16.140625" style="55" hidden="1" customWidth="1"/>
    <col min="53" max="53" width="12.42578125" style="55" hidden="1" customWidth="1"/>
    <col min="54" max="54" width="29" style="55" hidden="1" customWidth="1"/>
    <col min="55" max="55" width="18.7109375" style="28" hidden="1" customWidth="1"/>
    <col min="56" max="56" width="16.140625" style="28" hidden="1" customWidth="1"/>
    <col min="57" max="57" width="22.42578125" style="28" hidden="1" customWidth="1"/>
    <col min="58" max="58" width="15.7109375" style="28" hidden="1" customWidth="1"/>
    <col min="59" max="86" width="7.28515625" style="28" hidden="1" customWidth="1"/>
    <col min="87" max="255" width="9.140625" style="28" hidden="1" customWidth="1"/>
    <col min="256" max="798" width="9.28515625" style="28" hidden="1" customWidth="1"/>
    <col min="799" max="16384" width="0" style="28" hidden="1"/>
  </cols>
  <sheetData>
    <row r="1" spans="1:257" s="1" customFormat="1" ht="18" customHeight="1">
      <c r="A1" s="395" t="s">
        <v>14</v>
      </c>
      <c r="B1" s="395"/>
      <c r="C1" s="395"/>
      <c r="D1" s="395"/>
      <c r="E1" s="395"/>
      <c r="F1" s="395"/>
      <c r="G1" s="395"/>
      <c r="H1" s="395"/>
      <c r="I1" s="395"/>
      <c r="J1" s="395"/>
      <c r="K1" s="395"/>
      <c r="L1" s="395"/>
      <c r="M1" s="395"/>
      <c r="N1" s="395"/>
      <c r="O1" s="393" t="s">
        <v>15</v>
      </c>
      <c r="P1" s="394"/>
      <c r="Q1" s="394"/>
      <c r="R1" s="394"/>
      <c r="S1" s="394"/>
      <c r="T1" s="394"/>
      <c r="U1" s="394"/>
      <c r="V1" s="394"/>
      <c r="W1" s="392"/>
      <c r="X1" s="392"/>
      <c r="Y1" s="392"/>
      <c r="Z1" s="392"/>
      <c r="AA1" s="392"/>
      <c r="AB1" s="28"/>
      <c r="AC1" s="191"/>
      <c r="AD1" s="191"/>
      <c r="AE1" s="191"/>
      <c r="AF1" s="191"/>
      <c r="AG1" s="191"/>
      <c r="AH1" s="191"/>
      <c r="AI1" s="191"/>
      <c r="AJ1" s="191"/>
      <c r="AK1" s="191"/>
      <c r="AL1" s="51"/>
      <c r="AM1" s="51"/>
      <c r="AN1" s="52"/>
      <c r="AO1" s="50"/>
      <c r="AP1" s="58"/>
      <c r="AQ1" s="58"/>
      <c r="AR1" s="58"/>
      <c r="AS1" s="58"/>
      <c r="AT1" s="52"/>
      <c r="AU1" s="52"/>
      <c r="AV1" s="52"/>
      <c r="AW1" s="52"/>
      <c r="AX1" s="54"/>
      <c r="AY1" s="55"/>
      <c r="AZ1" s="55"/>
      <c r="BA1" s="55"/>
      <c r="BB1" s="55"/>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c r="FS1" s="28"/>
      <c r="FT1" s="28"/>
      <c r="FU1" s="28"/>
      <c r="FV1" s="28"/>
      <c r="FW1" s="28"/>
      <c r="FX1" s="28"/>
      <c r="FY1" s="28"/>
      <c r="FZ1" s="28"/>
      <c r="GA1" s="28"/>
      <c r="GB1" s="28"/>
      <c r="GC1" s="28"/>
      <c r="GD1" s="28"/>
      <c r="GE1" s="28"/>
      <c r="GF1" s="28"/>
      <c r="GG1" s="28"/>
      <c r="GH1" s="28"/>
      <c r="GI1" s="28"/>
      <c r="GJ1" s="28"/>
      <c r="GK1" s="28"/>
      <c r="GL1" s="28"/>
      <c r="GM1" s="28"/>
      <c r="GN1" s="28"/>
      <c r="GO1" s="28"/>
      <c r="GP1" s="28"/>
      <c r="GQ1" s="28"/>
      <c r="GR1" s="28"/>
      <c r="GS1" s="28"/>
      <c r="GT1" s="28"/>
      <c r="GU1" s="28"/>
      <c r="GV1" s="28"/>
      <c r="GW1" s="28"/>
      <c r="GX1" s="28"/>
      <c r="GY1" s="28"/>
      <c r="GZ1" s="28"/>
      <c r="HA1" s="28"/>
      <c r="HB1" s="28"/>
      <c r="HC1" s="28"/>
      <c r="HD1" s="28"/>
      <c r="HE1" s="28"/>
      <c r="HF1" s="28"/>
      <c r="HG1" s="28"/>
      <c r="HH1" s="28"/>
      <c r="HI1" s="28"/>
      <c r="HJ1" s="28"/>
      <c r="HK1" s="28"/>
      <c r="HL1" s="28"/>
      <c r="HM1" s="28"/>
      <c r="HN1" s="28"/>
      <c r="HO1" s="28"/>
      <c r="HP1" s="28"/>
      <c r="HQ1" s="28"/>
      <c r="HR1" s="28"/>
      <c r="HS1" s="28"/>
      <c r="HT1" s="28"/>
      <c r="HU1" s="28"/>
      <c r="HV1" s="28"/>
      <c r="HW1" s="28"/>
      <c r="HX1" s="28"/>
      <c r="HY1" s="28"/>
      <c r="HZ1" s="28"/>
      <c r="IA1" s="28"/>
      <c r="IB1" s="28"/>
      <c r="IC1" s="28"/>
      <c r="ID1" s="28"/>
      <c r="IE1" s="28"/>
      <c r="IF1" s="28"/>
      <c r="IG1" s="28"/>
      <c r="IH1" s="28"/>
      <c r="II1" s="28"/>
      <c r="IJ1" s="28"/>
      <c r="IK1" s="28"/>
      <c r="IL1" s="28"/>
      <c r="IM1" s="28"/>
      <c r="IN1" s="28"/>
      <c r="IO1" s="28"/>
      <c r="IP1" s="28"/>
      <c r="IQ1" s="28"/>
      <c r="IR1" s="28"/>
      <c r="IS1" s="28"/>
      <c r="IT1" s="28"/>
      <c r="IU1" s="28"/>
      <c r="IV1" s="28"/>
      <c r="IW1" s="28"/>
    </row>
    <row r="2" spans="1:257" s="1" customFormat="1" ht="36" customHeight="1" thickBot="1">
      <c r="A2" s="396" t="s">
        <v>16</v>
      </c>
      <c r="B2" s="396"/>
      <c r="C2" s="396"/>
      <c r="D2" s="396"/>
      <c r="E2" s="396"/>
      <c r="F2" s="396"/>
      <c r="G2" s="396"/>
      <c r="H2" s="396"/>
      <c r="I2" s="391">
        <v>46023</v>
      </c>
      <c r="J2" s="391"/>
      <c r="K2" s="391"/>
      <c r="L2" s="391"/>
      <c r="M2" s="391"/>
      <c r="N2" s="391"/>
      <c r="O2" s="394"/>
      <c r="P2" s="394"/>
      <c r="Q2" s="394"/>
      <c r="R2" s="394"/>
      <c r="S2" s="394"/>
      <c r="T2" s="394"/>
      <c r="U2" s="394"/>
      <c r="V2" s="394"/>
      <c r="W2" s="392"/>
      <c r="X2" s="392"/>
      <c r="Y2" s="392"/>
      <c r="Z2" s="392"/>
      <c r="AA2" s="392"/>
      <c r="AB2" s="28"/>
      <c r="AC2" s="191"/>
      <c r="AD2" s="191"/>
      <c r="AE2" s="191"/>
      <c r="AF2" s="191"/>
      <c r="AG2" s="191"/>
      <c r="AH2" s="191"/>
      <c r="AI2" s="191"/>
      <c r="AJ2" s="191"/>
      <c r="AK2" s="191"/>
      <c r="AL2" s="51"/>
      <c r="AM2" s="51"/>
      <c r="AN2" s="50"/>
      <c r="AO2" s="50"/>
      <c r="AP2" s="58"/>
      <c r="AQ2" s="58"/>
      <c r="AR2" s="58"/>
      <c r="AS2" s="58"/>
      <c r="AT2" s="58"/>
      <c r="AU2" s="58"/>
      <c r="AV2" s="49"/>
      <c r="AW2" s="49"/>
      <c r="AX2" s="55"/>
      <c r="AY2" s="55"/>
      <c r="AZ2" s="55"/>
      <c r="BA2" s="55"/>
      <c r="BB2" s="55"/>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8"/>
      <c r="IC2" s="28"/>
      <c r="ID2" s="28"/>
      <c r="IE2" s="28"/>
      <c r="IF2" s="28"/>
      <c r="IG2" s="28"/>
      <c r="IH2" s="28"/>
      <c r="II2" s="28"/>
      <c r="IJ2" s="28"/>
      <c r="IK2" s="28"/>
      <c r="IL2" s="28"/>
      <c r="IM2" s="28"/>
      <c r="IN2" s="28"/>
      <c r="IO2" s="28"/>
      <c r="IP2" s="28"/>
      <c r="IQ2" s="28"/>
      <c r="IR2" s="28"/>
      <c r="IS2" s="28"/>
      <c r="IT2" s="28"/>
      <c r="IU2" s="28"/>
      <c r="IV2" s="28"/>
      <c r="IW2" s="28"/>
    </row>
    <row r="3" spans="1:257" s="1" customFormat="1" ht="17.25" customHeight="1">
      <c r="A3" s="397" t="s">
        <v>17</v>
      </c>
      <c r="B3" s="397"/>
      <c r="C3" s="397"/>
      <c r="D3" s="399"/>
      <c r="E3" s="399"/>
      <c r="F3" s="399"/>
      <c r="G3" s="399"/>
      <c r="H3" s="399"/>
      <c r="I3" s="399"/>
      <c r="J3" s="399"/>
      <c r="K3" s="399"/>
      <c r="L3" s="399"/>
      <c r="M3" s="399"/>
      <c r="N3" s="399"/>
      <c r="O3" s="399"/>
      <c r="P3" s="399"/>
      <c r="Q3" s="398" t="s">
        <v>18</v>
      </c>
      <c r="R3" s="398"/>
      <c r="S3" s="398"/>
      <c r="T3" s="398"/>
      <c r="U3" s="403"/>
      <c r="V3" s="403"/>
      <c r="W3" s="403"/>
      <c r="X3" s="403"/>
      <c r="Y3" s="403"/>
      <c r="Z3" s="403"/>
      <c r="AA3" s="403"/>
      <c r="AB3" s="191"/>
      <c r="AC3" s="191"/>
      <c r="AD3" s="191"/>
      <c r="AE3" s="191"/>
      <c r="AF3" s="191"/>
      <c r="AG3" s="191"/>
      <c r="AH3" s="191"/>
      <c r="AI3" s="191"/>
      <c r="AJ3" s="191"/>
      <c r="AK3" s="191"/>
      <c r="AL3" s="28"/>
      <c r="AM3" s="51"/>
      <c r="AN3" s="50"/>
      <c r="AO3" s="50"/>
      <c r="AP3" s="58"/>
      <c r="AQ3" s="58"/>
      <c r="AR3" s="58"/>
      <c r="AS3" s="58"/>
      <c r="AT3" s="58"/>
      <c r="AU3" s="58"/>
      <c r="AV3" s="49"/>
      <c r="AW3" s="59"/>
      <c r="AX3" s="59"/>
      <c r="AY3" s="59"/>
      <c r="AZ3" s="59"/>
      <c r="BA3" s="59"/>
      <c r="BB3" s="59"/>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c r="FU3" s="28"/>
      <c r="FV3" s="28"/>
      <c r="FW3" s="28"/>
      <c r="FX3" s="28"/>
      <c r="FY3" s="28"/>
      <c r="FZ3" s="28"/>
      <c r="GA3" s="28"/>
      <c r="GB3" s="28"/>
      <c r="GC3" s="28"/>
      <c r="GD3" s="28"/>
      <c r="GE3" s="28"/>
      <c r="GF3" s="28"/>
      <c r="GG3" s="28"/>
      <c r="GH3" s="28"/>
      <c r="GI3" s="28"/>
      <c r="GJ3" s="28"/>
      <c r="GK3" s="28"/>
      <c r="GL3" s="28"/>
      <c r="GM3" s="28"/>
      <c r="GN3" s="28"/>
      <c r="GO3" s="28"/>
      <c r="GP3" s="28"/>
      <c r="GQ3" s="28"/>
      <c r="GR3" s="28"/>
      <c r="GS3" s="28"/>
      <c r="GT3" s="28"/>
      <c r="GU3" s="28"/>
      <c r="GV3" s="28"/>
      <c r="GW3" s="28"/>
      <c r="GX3" s="28"/>
      <c r="GY3" s="28"/>
      <c r="GZ3" s="28"/>
      <c r="HA3" s="28"/>
      <c r="HB3" s="28"/>
      <c r="HC3" s="28"/>
      <c r="HD3" s="28"/>
      <c r="HE3" s="28"/>
      <c r="HF3" s="28"/>
      <c r="HG3" s="28"/>
      <c r="HH3" s="28"/>
      <c r="HI3" s="28"/>
      <c r="HJ3" s="28"/>
      <c r="HK3" s="28"/>
      <c r="HL3" s="28"/>
      <c r="HM3" s="28"/>
      <c r="HN3" s="28"/>
      <c r="HO3" s="28"/>
      <c r="HP3" s="28"/>
      <c r="HQ3" s="28"/>
      <c r="HR3" s="28"/>
      <c r="HS3" s="28"/>
      <c r="HT3" s="28"/>
      <c r="HU3" s="28"/>
      <c r="HV3" s="28"/>
      <c r="HW3" s="28"/>
      <c r="HX3" s="28"/>
      <c r="HY3" s="28"/>
      <c r="HZ3" s="28"/>
      <c r="IA3" s="28"/>
      <c r="IB3" s="28"/>
      <c r="IC3" s="28"/>
      <c r="ID3" s="28"/>
      <c r="IE3" s="28"/>
      <c r="IF3" s="28"/>
      <c r="IG3" s="28"/>
      <c r="IH3" s="28"/>
      <c r="II3" s="28"/>
      <c r="IJ3" s="28"/>
      <c r="IK3" s="28"/>
      <c r="IL3" s="28"/>
      <c r="IM3" s="28"/>
      <c r="IN3" s="28"/>
      <c r="IO3" s="28"/>
      <c r="IP3" s="28"/>
      <c r="IQ3" s="28"/>
      <c r="IR3" s="28"/>
      <c r="IS3" s="28"/>
      <c r="IT3" s="28"/>
      <c r="IU3" s="28"/>
      <c r="IV3" s="28"/>
      <c r="IW3" s="28"/>
    </row>
    <row r="4" spans="1:257" s="1" customFormat="1" ht="17.25" customHeight="1">
      <c r="A4" s="351" t="s">
        <v>19</v>
      </c>
      <c r="B4" s="351"/>
      <c r="C4" s="351"/>
      <c r="D4" s="351"/>
      <c r="E4" s="351"/>
      <c r="F4" s="351"/>
      <c r="G4" s="351"/>
      <c r="H4" s="351"/>
      <c r="I4" s="351"/>
      <c r="J4" s="351"/>
      <c r="K4" s="351"/>
      <c r="L4" s="351"/>
      <c r="M4" s="351"/>
      <c r="N4" s="351"/>
      <c r="O4" s="351"/>
      <c r="P4" s="351"/>
      <c r="Q4" s="351"/>
      <c r="R4" s="351"/>
      <c r="S4" s="351"/>
      <c r="T4" s="351"/>
      <c r="U4" s="351"/>
      <c r="V4" s="351"/>
      <c r="W4" s="351"/>
      <c r="X4" s="351"/>
      <c r="Y4" s="351"/>
      <c r="Z4" s="351"/>
      <c r="AA4" s="351"/>
      <c r="AB4" s="191"/>
      <c r="AC4" s="191"/>
      <c r="AD4" s="191"/>
      <c r="AE4" s="191"/>
      <c r="AF4" s="191"/>
      <c r="AG4" s="191"/>
      <c r="AH4" s="191"/>
      <c r="AI4" s="191"/>
      <c r="AJ4" s="191"/>
      <c r="AK4" s="191"/>
      <c r="AL4" s="28"/>
      <c r="AM4" s="51"/>
      <c r="AN4" s="50"/>
      <c r="AO4" s="50"/>
      <c r="AP4" s="58"/>
      <c r="AQ4" s="58"/>
      <c r="AR4" s="58"/>
      <c r="AS4" s="58"/>
      <c r="AT4" s="58"/>
      <c r="AU4" s="58"/>
      <c r="AV4" s="49"/>
      <c r="AW4" s="59"/>
      <c r="AX4" s="59"/>
      <c r="AY4" s="59"/>
      <c r="AZ4" s="59"/>
      <c r="BA4" s="59"/>
      <c r="BB4" s="59"/>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c r="FQ4" s="28"/>
      <c r="FR4" s="28"/>
      <c r="FS4" s="28"/>
      <c r="FT4" s="28"/>
      <c r="FU4" s="28"/>
      <c r="FV4" s="28"/>
      <c r="FW4" s="28"/>
      <c r="FX4" s="28"/>
      <c r="FY4" s="28"/>
      <c r="FZ4" s="28"/>
      <c r="GA4" s="28"/>
      <c r="GB4" s="28"/>
      <c r="GC4" s="28"/>
      <c r="GD4" s="28"/>
      <c r="GE4" s="28"/>
      <c r="GF4" s="28"/>
      <c r="GG4" s="28"/>
      <c r="GH4" s="28"/>
      <c r="GI4" s="28"/>
      <c r="GJ4" s="28"/>
      <c r="GK4" s="28"/>
      <c r="GL4" s="28"/>
      <c r="GM4" s="28"/>
      <c r="GN4" s="28"/>
      <c r="GO4" s="28"/>
      <c r="GP4" s="28"/>
      <c r="GQ4" s="28"/>
      <c r="GR4" s="28"/>
      <c r="GS4" s="28"/>
      <c r="GT4" s="28"/>
      <c r="GU4" s="28"/>
      <c r="GV4" s="28"/>
      <c r="GW4" s="28"/>
      <c r="GX4" s="28"/>
      <c r="GY4" s="28"/>
      <c r="GZ4" s="28"/>
      <c r="HA4" s="28"/>
      <c r="HB4" s="28"/>
      <c r="HC4" s="28"/>
      <c r="HD4" s="28"/>
      <c r="HE4" s="28"/>
      <c r="HF4" s="28"/>
      <c r="HG4" s="28"/>
      <c r="HH4" s="28"/>
      <c r="HI4" s="28"/>
      <c r="HJ4" s="28"/>
      <c r="HK4" s="28"/>
      <c r="HL4" s="28"/>
      <c r="HM4" s="28"/>
      <c r="HN4" s="28"/>
      <c r="HO4" s="28"/>
      <c r="HP4" s="28"/>
      <c r="HQ4" s="28"/>
      <c r="HR4" s="28"/>
      <c r="HS4" s="28"/>
      <c r="HT4" s="28"/>
      <c r="HU4" s="28"/>
      <c r="HV4" s="28"/>
      <c r="HW4" s="28"/>
      <c r="HX4" s="28"/>
      <c r="HY4" s="28"/>
      <c r="HZ4" s="28"/>
      <c r="IA4" s="28"/>
      <c r="IB4" s="28"/>
      <c r="IC4" s="28"/>
      <c r="ID4" s="28"/>
      <c r="IE4" s="28"/>
      <c r="IF4" s="28"/>
      <c r="IG4" s="28"/>
      <c r="IH4" s="28"/>
      <c r="II4" s="28"/>
      <c r="IJ4" s="28"/>
      <c r="IK4" s="28"/>
      <c r="IL4" s="28"/>
      <c r="IM4" s="28"/>
      <c r="IN4" s="28"/>
      <c r="IO4" s="28"/>
      <c r="IP4" s="28"/>
      <c r="IQ4" s="28"/>
      <c r="IR4" s="28"/>
      <c r="IS4" s="28"/>
      <c r="IT4" s="28"/>
      <c r="IU4" s="28"/>
      <c r="IV4" s="28"/>
      <c r="IW4" s="28"/>
    </row>
    <row r="5" spans="1:257" s="1" customFormat="1" ht="17.25" customHeight="1">
      <c r="A5" s="369" t="s">
        <v>20</v>
      </c>
      <c r="B5" s="369"/>
      <c r="C5" s="369"/>
      <c r="D5" s="369"/>
      <c r="E5" s="369"/>
      <c r="F5" s="369"/>
      <c r="G5" s="367" t="s">
        <v>21</v>
      </c>
      <c r="H5" s="367"/>
      <c r="I5" s="354" t="s">
        <v>22</v>
      </c>
      <c r="J5" s="354"/>
      <c r="K5" s="354"/>
      <c r="L5" s="354"/>
      <c r="M5" s="354"/>
      <c r="N5" s="354"/>
      <c r="O5" s="354"/>
      <c r="P5" s="354"/>
      <c r="Q5" s="354"/>
      <c r="R5" s="354"/>
      <c r="S5" s="354"/>
      <c r="T5" s="354"/>
      <c r="U5" s="354"/>
      <c r="V5" s="354"/>
      <c r="W5" s="354"/>
      <c r="X5" s="354"/>
      <c r="Y5" s="354"/>
      <c r="Z5" s="354"/>
      <c r="AA5" s="354"/>
      <c r="AB5" s="191"/>
      <c r="AC5" s="24"/>
      <c r="AD5" s="24"/>
      <c r="AE5" s="24"/>
      <c r="AF5" s="24"/>
      <c r="AG5" s="24"/>
      <c r="AH5" s="24"/>
      <c r="AI5" s="24"/>
      <c r="AJ5" s="24"/>
      <c r="AK5" s="24"/>
      <c r="AL5" s="28"/>
      <c r="AM5" s="51"/>
      <c r="AN5" s="50"/>
      <c r="AO5" s="50"/>
      <c r="AP5" s="58"/>
      <c r="AQ5" s="58"/>
      <c r="AR5" s="58"/>
      <c r="AS5" s="58"/>
      <c r="AT5" s="58"/>
      <c r="AU5" s="58"/>
      <c r="AV5" s="49"/>
      <c r="AW5" s="59"/>
      <c r="AX5" s="59"/>
      <c r="AY5" s="59"/>
      <c r="AZ5" s="59"/>
      <c r="BA5" s="59"/>
      <c r="BB5" s="59"/>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c r="IG5" s="28"/>
      <c r="IH5" s="28"/>
      <c r="II5" s="28"/>
      <c r="IJ5" s="28"/>
      <c r="IK5" s="28"/>
      <c r="IL5" s="28"/>
      <c r="IM5" s="28"/>
      <c r="IN5" s="28"/>
      <c r="IO5" s="28"/>
      <c r="IP5" s="28"/>
      <c r="IQ5" s="28"/>
      <c r="IR5" s="28"/>
      <c r="IS5" s="28"/>
      <c r="IT5" s="28"/>
      <c r="IU5" s="28"/>
      <c r="IV5" s="28"/>
      <c r="IW5" s="28"/>
    </row>
    <row r="6" spans="1:257" s="1" customFormat="1" ht="24" customHeight="1">
      <c r="A6" s="370"/>
      <c r="B6" s="370"/>
      <c r="C6" s="370"/>
      <c r="D6" s="370"/>
      <c r="E6" s="370"/>
      <c r="F6" s="370"/>
      <c r="G6" s="368"/>
      <c r="H6" s="368"/>
      <c r="I6" s="268">
        <v>0.75</v>
      </c>
      <c r="J6" s="268">
        <v>1</v>
      </c>
      <c r="K6" s="268">
        <v>1.25</v>
      </c>
      <c r="L6" s="268">
        <v>2</v>
      </c>
      <c r="M6" s="268">
        <v>2.5</v>
      </c>
      <c r="N6" s="268">
        <v>3</v>
      </c>
      <c r="O6" s="268">
        <v>3.5</v>
      </c>
      <c r="P6" s="268">
        <v>4</v>
      </c>
      <c r="Q6" s="268">
        <v>5</v>
      </c>
      <c r="R6" s="268" t="s">
        <v>23</v>
      </c>
      <c r="S6" s="268" t="s">
        <v>24</v>
      </c>
      <c r="T6" s="268" t="s">
        <v>25</v>
      </c>
      <c r="U6" s="268" t="s">
        <v>26</v>
      </c>
      <c r="V6" s="268" t="s">
        <v>27</v>
      </c>
      <c r="W6" s="268" t="s">
        <v>28</v>
      </c>
      <c r="X6" s="294" t="s">
        <v>29</v>
      </c>
      <c r="Y6" s="294" t="s">
        <v>30</v>
      </c>
      <c r="Z6" s="294" t="s">
        <v>31</v>
      </c>
      <c r="AA6" s="268" t="s">
        <v>32</v>
      </c>
      <c r="AB6" s="191"/>
      <c r="AC6" s="24"/>
      <c r="AD6" s="24"/>
      <c r="AE6" s="24"/>
      <c r="AF6" s="24"/>
      <c r="AG6" s="24"/>
      <c r="AH6" s="24"/>
      <c r="AI6" s="24"/>
      <c r="AJ6" s="24"/>
      <c r="AK6" s="24"/>
      <c r="AL6" s="28"/>
      <c r="AM6" s="51"/>
      <c r="AN6" s="50"/>
      <c r="AO6" s="50"/>
      <c r="AP6" s="58"/>
      <c r="AQ6" s="58"/>
      <c r="AR6" s="58"/>
      <c r="AS6" s="58"/>
      <c r="AT6" s="58"/>
      <c r="AU6" s="58"/>
      <c r="AV6" s="49"/>
      <c r="AW6" s="59"/>
      <c r="AX6" s="59"/>
      <c r="AY6" s="59"/>
      <c r="AZ6" s="59"/>
      <c r="BA6" s="59"/>
      <c r="BB6" s="59"/>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c r="IK6" s="28"/>
      <c r="IL6" s="28"/>
      <c r="IM6" s="28"/>
      <c r="IN6" s="28"/>
      <c r="IO6" s="28"/>
      <c r="IP6" s="28"/>
      <c r="IQ6" s="28"/>
      <c r="IR6" s="28"/>
      <c r="IS6" s="28"/>
      <c r="IT6" s="28"/>
      <c r="IU6" s="28"/>
      <c r="IV6" s="28"/>
      <c r="IW6" s="28"/>
    </row>
    <row r="7" spans="1:257" s="1" customFormat="1" ht="25.5" customHeight="1">
      <c r="A7" s="376" t="s">
        <v>33</v>
      </c>
      <c r="B7" s="377"/>
      <c r="C7" s="377"/>
      <c r="D7" s="377"/>
      <c r="E7" s="377"/>
      <c r="F7" s="377"/>
      <c r="G7" s="352" t="s">
        <v>34</v>
      </c>
      <c r="H7" s="353"/>
      <c r="I7" s="169"/>
      <c r="J7" s="169"/>
      <c r="K7" s="169"/>
      <c r="L7" s="366" t="s">
        <v>35</v>
      </c>
      <c r="M7" s="366"/>
      <c r="N7" s="366"/>
      <c r="O7" s="366"/>
      <c r="P7" s="366"/>
      <c r="Q7" s="366"/>
      <c r="R7" s="295"/>
      <c r="S7" s="169"/>
      <c r="T7" s="169"/>
      <c r="U7" s="24"/>
      <c r="V7" s="169"/>
      <c r="W7" s="169"/>
      <c r="X7" s="169"/>
      <c r="Y7" s="169"/>
      <c r="Z7" s="169"/>
      <c r="AA7" s="226"/>
      <c r="AB7" s="191"/>
      <c r="AC7" s="24"/>
      <c r="AD7" s="24"/>
      <c r="AE7" s="24"/>
      <c r="AF7" s="24"/>
      <c r="AG7" s="24"/>
      <c r="AH7" s="24"/>
      <c r="AI7" s="24"/>
      <c r="AJ7" s="24"/>
      <c r="AK7" s="24"/>
      <c r="AL7" s="28"/>
      <c r="AM7" s="51"/>
      <c r="AN7" s="50"/>
      <c r="AO7" s="50"/>
      <c r="AP7" s="58"/>
      <c r="AQ7" s="58"/>
      <c r="AR7" s="58"/>
      <c r="AS7" s="58"/>
      <c r="AT7" s="58"/>
      <c r="AU7" s="58"/>
      <c r="AV7" s="49"/>
      <c r="AW7" s="59"/>
      <c r="AX7" s="59"/>
      <c r="AY7" s="59"/>
      <c r="AZ7" s="59"/>
      <c r="BA7" s="59"/>
      <c r="BB7" s="59"/>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c r="HL7" s="28"/>
      <c r="HM7" s="28"/>
      <c r="HN7" s="28"/>
      <c r="HO7" s="28"/>
      <c r="HP7" s="28"/>
      <c r="HQ7" s="28"/>
      <c r="HR7" s="28"/>
      <c r="HS7" s="28"/>
      <c r="HT7" s="28"/>
      <c r="HU7" s="28"/>
      <c r="HV7" s="28"/>
      <c r="HW7" s="28"/>
      <c r="HX7" s="28"/>
      <c r="HY7" s="28"/>
      <c r="HZ7" s="28"/>
      <c r="IA7" s="28"/>
      <c r="IB7" s="28"/>
      <c r="IC7" s="28"/>
      <c r="ID7" s="28"/>
      <c r="IE7" s="28"/>
      <c r="IF7" s="28"/>
      <c r="IG7" s="28"/>
      <c r="IH7" s="28"/>
      <c r="II7" s="28"/>
      <c r="IJ7" s="28"/>
      <c r="IK7" s="28"/>
      <c r="IL7" s="28"/>
      <c r="IM7" s="28"/>
      <c r="IN7" s="28"/>
      <c r="IO7" s="28"/>
      <c r="IP7" s="28"/>
      <c r="IQ7" s="28"/>
      <c r="IR7" s="28"/>
      <c r="IS7" s="28"/>
      <c r="IT7" s="28"/>
      <c r="IU7" s="28"/>
      <c r="IV7" s="28"/>
      <c r="IW7" s="28"/>
    </row>
    <row r="8" spans="1:257" s="24" customFormat="1" ht="25.5" customHeight="1">
      <c r="A8" s="357" t="s">
        <v>33</v>
      </c>
      <c r="B8" s="349"/>
      <c r="C8" s="349"/>
      <c r="D8" s="349"/>
      <c r="E8" s="349"/>
      <c r="F8" s="349"/>
      <c r="G8" s="362" t="s">
        <v>36</v>
      </c>
      <c r="H8" s="363"/>
      <c r="I8" s="169"/>
      <c r="J8" s="169"/>
      <c r="K8" s="169"/>
      <c r="L8" s="366" t="s">
        <v>37</v>
      </c>
      <c r="M8" s="366"/>
      <c r="N8" s="366"/>
      <c r="O8" s="366"/>
      <c r="P8" s="366"/>
      <c r="Q8" s="366"/>
      <c r="R8" s="295"/>
      <c r="S8" s="169"/>
      <c r="T8" s="169"/>
      <c r="V8" s="169"/>
      <c r="W8" s="169"/>
      <c r="X8" s="169"/>
      <c r="Y8" s="169"/>
      <c r="Z8" s="169"/>
      <c r="AA8" s="226"/>
      <c r="AB8" s="192"/>
      <c r="AM8" s="56"/>
      <c r="AN8" s="60"/>
      <c r="AT8" s="60"/>
      <c r="AU8" s="60"/>
      <c r="AV8" s="60"/>
      <c r="AW8" s="61"/>
      <c r="AX8" s="61"/>
      <c r="AY8" s="61"/>
      <c r="AZ8" s="61"/>
      <c r="BA8" s="61"/>
      <c r="BB8" s="61"/>
    </row>
    <row r="9" spans="1:257" s="24" customFormat="1" ht="25.5" customHeight="1" thickBot="1">
      <c r="A9" s="379" t="s">
        <v>33</v>
      </c>
      <c r="B9" s="350"/>
      <c r="C9" s="350"/>
      <c r="D9" s="350"/>
      <c r="E9" s="350"/>
      <c r="F9" s="350"/>
      <c r="G9" s="380" t="s">
        <v>38</v>
      </c>
      <c r="H9" s="404"/>
      <c r="I9" s="169"/>
      <c r="J9" s="169"/>
      <c r="K9" s="169"/>
      <c r="L9" s="366" t="s">
        <v>39</v>
      </c>
      <c r="M9" s="366"/>
      <c r="N9" s="366"/>
      <c r="O9" s="366"/>
      <c r="P9" s="366"/>
      <c r="Q9" s="366"/>
      <c r="R9" s="295"/>
      <c r="S9" s="169"/>
      <c r="T9" s="169"/>
      <c r="V9" s="169"/>
      <c r="W9" s="169"/>
      <c r="X9" s="169"/>
      <c r="Y9" s="169"/>
      <c r="Z9" s="169"/>
      <c r="AA9" s="226"/>
      <c r="AB9" s="192"/>
      <c r="AM9" s="56"/>
      <c r="AN9" s="60"/>
      <c r="AT9" s="60"/>
      <c r="AU9" s="60"/>
      <c r="AV9" s="60"/>
      <c r="AW9" s="61"/>
      <c r="AX9" s="61"/>
      <c r="AY9" s="61"/>
      <c r="AZ9" s="61"/>
      <c r="BA9" s="61"/>
      <c r="BB9" s="61"/>
    </row>
    <row r="10" spans="1:257" s="24" customFormat="1" ht="25.5" customHeight="1">
      <c r="A10" s="355" t="s">
        <v>40</v>
      </c>
      <c r="B10" s="356"/>
      <c r="C10" s="356"/>
      <c r="D10" s="356"/>
      <c r="E10" s="356"/>
      <c r="F10" s="356"/>
      <c r="G10" s="360" t="s">
        <v>34</v>
      </c>
      <c r="H10" s="361"/>
      <c r="I10" s="169"/>
      <c r="J10" s="169"/>
      <c r="K10" s="169"/>
      <c r="L10" s="366" t="s">
        <v>35</v>
      </c>
      <c r="M10" s="366"/>
      <c r="N10" s="366"/>
      <c r="O10" s="366"/>
      <c r="P10" s="366"/>
      <c r="Q10" s="366"/>
      <c r="R10" s="295"/>
      <c r="S10" s="169"/>
      <c r="T10" s="169"/>
      <c r="V10" s="169"/>
      <c r="W10" s="169"/>
      <c r="X10" s="169"/>
      <c r="Y10" s="169"/>
      <c r="Z10" s="169"/>
      <c r="AA10" s="226"/>
      <c r="AB10" s="193"/>
      <c r="AC10" s="212" t="s">
        <v>41</v>
      </c>
      <c r="AD10" s="213" t="s">
        <v>42</v>
      </c>
      <c r="AE10" s="212" t="s">
        <v>43</v>
      </c>
      <c r="AF10" s="212" t="str">
        <f t="shared" ref="AF10:AF28" si="0">AP30</f>
        <v>Base</v>
      </c>
      <c r="AG10" s="212" t="s">
        <v>44</v>
      </c>
      <c r="AH10" s="212" t="s">
        <v>45</v>
      </c>
      <c r="AI10" s="212" t="s">
        <v>46</v>
      </c>
      <c r="AJ10" s="212" t="s">
        <v>47</v>
      </c>
      <c r="AK10" s="212" t="s">
        <v>48</v>
      </c>
      <c r="AM10" s="56"/>
      <c r="AN10" s="60"/>
      <c r="AT10" s="60"/>
      <c r="AU10" s="60"/>
      <c r="AV10" s="60"/>
      <c r="AW10" s="62"/>
      <c r="AX10" s="62"/>
      <c r="AY10" s="62"/>
      <c r="AZ10" s="62"/>
      <c r="BA10" s="62"/>
      <c r="BB10" s="62"/>
    </row>
    <row r="11" spans="1:257" s="24" customFormat="1" ht="25.5" customHeight="1">
      <c r="A11" s="357" t="s">
        <v>40</v>
      </c>
      <c r="B11" s="349"/>
      <c r="C11" s="349"/>
      <c r="D11" s="349"/>
      <c r="E11" s="349"/>
      <c r="F11" s="349"/>
      <c r="G11" s="362" t="s">
        <v>36</v>
      </c>
      <c r="H11" s="363"/>
      <c r="I11" s="169"/>
      <c r="J11" s="169"/>
      <c r="K11" s="169"/>
      <c r="L11" s="366" t="s">
        <v>37</v>
      </c>
      <c r="M11" s="366"/>
      <c r="N11" s="366"/>
      <c r="O11" s="366"/>
      <c r="P11" s="366"/>
      <c r="Q11" s="366"/>
      <c r="R11" s="295"/>
      <c r="S11" s="169"/>
      <c r="T11" s="169"/>
      <c r="V11" s="169"/>
      <c r="W11" s="169"/>
      <c r="X11" s="169"/>
      <c r="Y11" s="169"/>
      <c r="Z11" s="169"/>
      <c r="AA11" s="226"/>
      <c r="AB11" s="193"/>
      <c r="AC11" s="214" t="e">
        <f t="shared" ref="AC11:AC28" si="1">Y31/Q31/W31</f>
        <v>#VALUE!</v>
      </c>
      <c r="AD11" s="215" t="str">
        <f t="shared" ref="AD11:AD28" si="2">IF(AS31&lt;&gt;"",IF(AK11&lt;&gt;Y31,Y31/Q31/W31,""),"")</f>
        <v/>
      </c>
      <c r="AE11" s="175" t="str">
        <f t="shared" ref="AE11:AE28" si="3">IF(A31="Add_Economizers","",IF(AB31="C",IF(AU31="Tier1",VLOOKUP(CONCATENATE(A31,G31),$AE$150:$AK$161,7,FALSE),VLOOKUP(CONCATENATE(A31,G31),$AE$150:$AM$161,9,FALSE)),IF(AJ31&lt;&gt;"",VLOOKUP(CONCATENATE(A31,AJ31),$AV$27:$AY$36,4,FALSE),"")))</f>
        <v/>
      </c>
      <c r="AF11" s="216" t="str">
        <f t="shared" si="0"/>
        <v xml:space="preserve"> </v>
      </c>
      <c r="AG11" s="212" t="e">
        <f t="shared" ref="AG11:AG28" si="4">AF11*Q31*W31</f>
        <v>#VALUE!</v>
      </c>
      <c r="AH11" s="227" t="e">
        <f t="shared" ref="AH11:AH28" si="5">IF(AB31="C",ABS(U31-AL31),ABS(AK31-U31))</f>
        <v>#N/A</v>
      </c>
      <c r="AI11" s="217" t="str">
        <f t="shared" ref="AI11:AI28" si="6">AQ31</f>
        <v xml:space="preserve"> </v>
      </c>
      <c r="AJ11" s="218" t="e">
        <f t="shared" ref="AJ11:AJ28" si="7">AI11*AH11*Q31*W31</f>
        <v>#VALUE!</v>
      </c>
      <c r="AK11" s="107" t="e">
        <f t="shared" ref="AK11" si="8">AJ11+AG11</f>
        <v>#VALUE!</v>
      </c>
      <c r="AM11" s="60"/>
      <c r="AN11" s="60"/>
      <c r="AT11" s="60"/>
      <c r="AU11" s="60"/>
      <c r="AV11" s="60"/>
      <c r="AW11" s="62"/>
      <c r="AX11" s="62"/>
      <c r="AY11" s="62"/>
      <c r="AZ11" s="62"/>
      <c r="BA11" s="62"/>
      <c r="BB11" s="62"/>
    </row>
    <row r="12" spans="1:257" s="24" customFormat="1" ht="25.5" customHeight="1">
      <c r="A12" s="358" t="s">
        <v>40</v>
      </c>
      <c r="B12" s="359"/>
      <c r="C12" s="359"/>
      <c r="D12" s="359"/>
      <c r="E12" s="359"/>
      <c r="F12" s="359"/>
      <c r="G12" s="364" t="s">
        <v>38</v>
      </c>
      <c r="H12" s="365"/>
      <c r="I12" s="169"/>
      <c r="J12" s="169"/>
      <c r="K12" s="169"/>
      <c r="L12" s="366" t="s">
        <v>39</v>
      </c>
      <c r="M12" s="366"/>
      <c r="N12" s="366"/>
      <c r="O12" s="366"/>
      <c r="P12" s="366"/>
      <c r="Q12" s="366"/>
      <c r="R12" s="340"/>
      <c r="S12" s="169"/>
      <c r="T12" s="169"/>
      <c r="V12" s="169"/>
      <c r="W12" s="169"/>
      <c r="X12" s="169"/>
      <c r="Y12" s="169"/>
      <c r="Z12" s="169"/>
      <c r="AA12" s="226"/>
      <c r="AB12" s="193"/>
      <c r="AC12" s="214" t="e">
        <f t="shared" si="1"/>
        <v>#VALUE!</v>
      </c>
      <c r="AD12" s="215" t="str">
        <f t="shared" si="2"/>
        <v/>
      </c>
      <c r="AE12" s="175" t="str">
        <f t="shared" si="3"/>
        <v/>
      </c>
      <c r="AF12" s="216" t="str">
        <f t="shared" si="0"/>
        <v xml:space="preserve"> </v>
      </c>
      <c r="AG12" s="212" t="e">
        <f t="shared" si="4"/>
        <v>#VALUE!</v>
      </c>
      <c r="AH12" s="227" t="e">
        <f t="shared" si="5"/>
        <v>#N/A</v>
      </c>
      <c r="AI12" s="217" t="str">
        <f t="shared" si="6"/>
        <v xml:space="preserve"> </v>
      </c>
      <c r="AJ12" s="218" t="e">
        <f t="shared" si="7"/>
        <v>#VALUE!</v>
      </c>
      <c r="AK12" s="107" t="e">
        <f t="shared" ref="AK12:AK28" si="9">AJ12+AG12</f>
        <v>#VALUE!</v>
      </c>
      <c r="AM12" s="56"/>
      <c r="AN12" s="60"/>
      <c r="AT12" s="60"/>
      <c r="AU12" s="60"/>
      <c r="AV12" s="60"/>
      <c r="AW12" s="62"/>
      <c r="AX12" s="62"/>
      <c r="AY12" s="62"/>
      <c r="AZ12" s="62"/>
      <c r="BA12" s="62"/>
      <c r="BB12" s="62"/>
    </row>
    <row r="13" spans="1:257" s="24" customFormat="1">
      <c r="A13" s="356" t="s">
        <v>49</v>
      </c>
      <c r="B13" s="356"/>
      <c r="C13" s="356"/>
      <c r="D13" s="356"/>
      <c r="E13" s="356"/>
      <c r="F13" s="356"/>
      <c r="G13" s="360" t="s">
        <v>50</v>
      </c>
      <c r="H13" s="360"/>
      <c r="I13" s="295"/>
      <c r="J13" s="169"/>
      <c r="K13" s="169"/>
      <c r="L13" s="169"/>
      <c r="M13" s="169"/>
      <c r="N13" s="228"/>
      <c r="O13" s="228"/>
      <c r="P13" s="341"/>
      <c r="Q13" s="228"/>
      <c r="R13" s="342" t="s">
        <v>51</v>
      </c>
      <c r="S13" s="340"/>
      <c r="T13" s="340"/>
      <c r="V13" s="228"/>
      <c r="W13" s="169"/>
      <c r="X13" s="169"/>
      <c r="Y13" s="169"/>
      <c r="Z13" s="169"/>
      <c r="AA13" s="226"/>
      <c r="AB13" s="193"/>
      <c r="AC13" s="214" t="e">
        <f t="shared" si="1"/>
        <v>#VALUE!</v>
      </c>
      <c r="AD13" s="215" t="str">
        <f t="shared" si="2"/>
        <v/>
      </c>
      <c r="AE13" s="175" t="str">
        <f t="shared" si="3"/>
        <v/>
      </c>
      <c r="AF13" s="216" t="str">
        <f t="shared" si="0"/>
        <v xml:space="preserve"> </v>
      </c>
      <c r="AG13" s="212" t="e">
        <f t="shared" si="4"/>
        <v>#VALUE!</v>
      </c>
      <c r="AH13" s="227" t="e">
        <f t="shared" si="5"/>
        <v>#N/A</v>
      </c>
      <c r="AI13" s="217" t="str">
        <f t="shared" si="6"/>
        <v xml:space="preserve"> </v>
      </c>
      <c r="AJ13" s="218" t="e">
        <f t="shared" si="7"/>
        <v>#VALUE!</v>
      </c>
      <c r="AK13" s="107" t="e">
        <f t="shared" si="9"/>
        <v>#VALUE!</v>
      </c>
      <c r="AM13" s="56"/>
      <c r="AN13" s="60"/>
      <c r="AT13" s="60"/>
      <c r="AU13" s="60"/>
      <c r="AV13" s="60"/>
      <c r="AW13" s="62"/>
      <c r="AX13" s="62"/>
      <c r="AY13" s="62"/>
      <c r="AZ13" s="62"/>
      <c r="BA13" s="62"/>
      <c r="BB13" s="62"/>
    </row>
    <row r="14" spans="1:257" s="24" customFormat="1">
      <c r="A14" s="349" t="s">
        <v>52</v>
      </c>
      <c r="B14" s="349"/>
      <c r="C14" s="349"/>
      <c r="D14" s="349"/>
      <c r="E14" s="349"/>
      <c r="F14" s="349"/>
      <c r="G14" s="362" t="s">
        <v>53</v>
      </c>
      <c r="H14" s="362"/>
      <c r="I14" s="295"/>
      <c r="J14" s="169"/>
      <c r="K14" s="169"/>
      <c r="L14" s="169"/>
      <c r="M14" s="169"/>
      <c r="N14" s="228"/>
      <c r="O14" s="228"/>
      <c r="P14" s="341"/>
      <c r="Q14" s="228"/>
      <c r="S14" s="342" t="s">
        <v>54</v>
      </c>
      <c r="T14" s="340"/>
      <c r="V14" s="228"/>
      <c r="W14" s="169"/>
      <c r="X14" s="169"/>
      <c r="Y14" s="169"/>
      <c r="Z14" s="169"/>
      <c r="AA14" s="226"/>
      <c r="AB14" s="193"/>
      <c r="AC14" s="214" t="e">
        <f t="shared" si="1"/>
        <v>#VALUE!</v>
      </c>
      <c r="AD14" s="215" t="str">
        <f t="shared" si="2"/>
        <v/>
      </c>
      <c r="AE14" s="175" t="str">
        <f t="shared" si="3"/>
        <v/>
      </c>
      <c r="AF14" s="216" t="str">
        <f t="shared" si="0"/>
        <v xml:space="preserve"> </v>
      </c>
      <c r="AG14" s="212" t="e">
        <f t="shared" si="4"/>
        <v>#VALUE!</v>
      </c>
      <c r="AH14" s="227" t="e">
        <f t="shared" si="5"/>
        <v>#N/A</v>
      </c>
      <c r="AI14" s="217" t="str">
        <f t="shared" si="6"/>
        <v xml:space="preserve"> </v>
      </c>
      <c r="AJ14" s="218" t="e">
        <f t="shared" si="7"/>
        <v>#VALUE!</v>
      </c>
      <c r="AK14" s="107" t="e">
        <f t="shared" si="9"/>
        <v>#VALUE!</v>
      </c>
      <c r="AM14" s="56"/>
      <c r="AN14" s="60"/>
      <c r="AT14" s="60"/>
      <c r="AU14" s="60"/>
      <c r="AV14" s="60"/>
      <c r="AW14" s="62"/>
      <c r="AX14" s="62"/>
      <c r="AY14" s="62"/>
      <c r="AZ14" s="62"/>
      <c r="BA14" s="62"/>
      <c r="BB14" s="62"/>
    </row>
    <row r="15" spans="1:257" s="24" customFormat="1">
      <c r="A15" s="349" t="s">
        <v>52</v>
      </c>
      <c r="B15" s="349"/>
      <c r="C15" s="349"/>
      <c r="D15" s="349"/>
      <c r="E15" s="349"/>
      <c r="F15" s="349"/>
      <c r="G15" s="362" t="s">
        <v>55</v>
      </c>
      <c r="H15" s="362"/>
      <c r="I15" s="295"/>
      <c r="J15" s="169"/>
      <c r="K15" s="169"/>
      <c r="L15" s="169"/>
      <c r="M15" s="340"/>
      <c r="N15" s="228"/>
      <c r="O15" s="343"/>
      <c r="P15" s="228"/>
      <c r="Q15" s="169"/>
      <c r="R15" s="340"/>
      <c r="T15" s="342" t="s">
        <v>54</v>
      </c>
      <c r="V15" s="169"/>
      <c r="W15" s="228"/>
      <c r="X15" s="228"/>
      <c r="Y15" s="228"/>
      <c r="Z15" s="228"/>
      <c r="AA15" s="225"/>
      <c r="AB15" s="193"/>
      <c r="AC15" s="339" t="e">
        <f t="shared" si="1"/>
        <v>#VALUE!</v>
      </c>
      <c r="AD15" s="215" t="str">
        <f t="shared" si="2"/>
        <v/>
      </c>
      <c r="AE15" s="175" t="str">
        <f t="shared" si="3"/>
        <v/>
      </c>
      <c r="AF15" s="216" t="str">
        <f t="shared" si="0"/>
        <v xml:space="preserve"> </v>
      </c>
      <c r="AG15" s="212" t="e">
        <f t="shared" si="4"/>
        <v>#VALUE!</v>
      </c>
      <c r="AH15" s="227" t="e">
        <f t="shared" si="5"/>
        <v>#N/A</v>
      </c>
      <c r="AI15" s="217" t="str">
        <f t="shared" si="6"/>
        <v xml:space="preserve"> </v>
      </c>
      <c r="AJ15" s="218" t="e">
        <f t="shared" si="7"/>
        <v>#VALUE!</v>
      </c>
      <c r="AK15" s="107" t="e">
        <f t="shared" si="9"/>
        <v>#VALUE!</v>
      </c>
      <c r="AM15" s="56"/>
      <c r="AN15" s="60"/>
      <c r="AT15" s="60"/>
      <c r="AU15" s="60"/>
      <c r="AV15" s="60"/>
      <c r="AW15" s="62"/>
      <c r="AX15" s="62"/>
      <c r="AY15" s="62"/>
      <c r="AZ15" s="62"/>
      <c r="BA15" s="62"/>
      <c r="BB15" s="62"/>
    </row>
    <row r="16" spans="1:257" s="24" customFormat="1" ht="13.5" thickBot="1">
      <c r="A16" s="350" t="s">
        <v>52</v>
      </c>
      <c r="B16" s="350"/>
      <c r="C16" s="350"/>
      <c r="D16" s="350"/>
      <c r="E16" s="350"/>
      <c r="F16" s="350"/>
      <c r="G16" s="380" t="s">
        <v>56</v>
      </c>
      <c r="H16" s="380"/>
      <c r="I16" s="295"/>
      <c r="J16" s="169"/>
      <c r="K16" s="169"/>
      <c r="L16" s="169"/>
      <c r="M16" s="340"/>
      <c r="N16" s="228"/>
      <c r="O16" s="343"/>
      <c r="P16" s="228"/>
      <c r="Q16" s="169"/>
      <c r="R16" s="340"/>
      <c r="T16" s="340"/>
      <c r="U16" s="342" t="s">
        <v>54</v>
      </c>
      <c r="V16" s="169"/>
      <c r="W16" s="228"/>
      <c r="X16" s="228"/>
      <c r="Y16" s="228"/>
      <c r="Z16" s="228"/>
      <c r="AA16" s="225"/>
      <c r="AB16" s="193"/>
      <c r="AC16" s="214" t="e">
        <f t="shared" si="1"/>
        <v>#VALUE!</v>
      </c>
      <c r="AD16" s="215" t="str">
        <f t="shared" si="2"/>
        <v/>
      </c>
      <c r="AE16" s="175" t="str">
        <f t="shared" si="3"/>
        <v/>
      </c>
      <c r="AF16" s="216" t="str">
        <f t="shared" si="0"/>
        <v xml:space="preserve"> </v>
      </c>
      <c r="AG16" s="212" t="e">
        <f t="shared" si="4"/>
        <v>#VALUE!</v>
      </c>
      <c r="AH16" s="227" t="e">
        <f t="shared" si="5"/>
        <v>#N/A</v>
      </c>
      <c r="AI16" s="217" t="str">
        <f t="shared" si="6"/>
        <v xml:space="preserve"> </v>
      </c>
      <c r="AJ16" s="218" t="e">
        <f t="shared" si="7"/>
        <v>#VALUE!</v>
      </c>
      <c r="AK16" s="107" t="e">
        <f t="shared" si="9"/>
        <v>#VALUE!</v>
      </c>
      <c r="AM16" s="56"/>
      <c r="AN16" s="60"/>
      <c r="AT16" s="60"/>
      <c r="AU16" s="60"/>
      <c r="AV16" s="60"/>
      <c r="AW16" s="62"/>
      <c r="AX16" s="62"/>
      <c r="AY16" s="62"/>
      <c r="AZ16" s="62"/>
      <c r="BA16" s="62"/>
      <c r="BB16" s="62"/>
    </row>
    <row r="17" spans="1:85" s="24" customFormat="1">
      <c r="A17" s="356" t="s">
        <v>57</v>
      </c>
      <c r="B17" s="356"/>
      <c r="C17" s="356"/>
      <c r="D17" s="356"/>
      <c r="E17" s="356"/>
      <c r="F17" s="356"/>
      <c r="G17" s="360" t="s">
        <v>58</v>
      </c>
      <c r="H17" s="360"/>
      <c r="I17" s="295"/>
      <c r="J17" s="169"/>
      <c r="K17" s="169"/>
      <c r="L17" s="169"/>
      <c r="M17" s="340"/>
      <c r="N17" s="228"/>
      <c r="O17" s="343"/>
      <c r="P17" s="228"/>
      <c r="Q17" s="169"/>
      <c r="R17" s="342" t="s">
        <v>51</v>
      </c>
      <c r="S17" s="340"/>
      <c r="V17" s="169"/>
      <c r="W17" s="228"/>
      <c r="X17" s="228"/>
      <c r="Y17" s="228"/>
      <c r="Z17" s="228"/>
      <c r="AA17" s="225"/>
      <c r="AB17" s="193"/>
      <c r="AC17" s="214" t="e">
        <f t="shared" si="1"/>
        <v>#VALUE!</v>
      </c>
      <c r="AD17" s="215" t="str">
        <f t="shared" si="2"/>
        <v/>
      </c>
      <c r="AE17" s="175" t="str">
        <f t="shared" si="3"/>
        <v/>
      </c>
      <c r="AF17" s="216" t="str">
        <f t="shared" si="0"/>
        <v xml:space="preserve"> </v>
      </c>
      <c r="AG17" s="212" t="e">
        <f t="shared" si="4"/>
        <v>#VALUE!</v>
      </c>
      <c r="AH17" s="227" t="e">
        <f t="shared" si="5"/>
        <v>#N/A</v>
      </c>
      <c r="AI17" s="217" t="str">
        <f t="shared" si="6"/>
        <v xml:space="preserve"> </v>
      </c>
      <c r="AJ17" s="218" t="e">
        <f t="shared" si="7"/>
        <v>#VALUE!</v>
      </c>
      <c r="AK17" s="107" t="e">
        <f t="shared" si="9"/>
        <v>#VALUE!</v>
      </c>
      <c r="AM17" s="56"/>
      <c r="AN17" s="60"/>
      <c r="AT17" s="60"/>
      <c r="AU17" s="60"/>
      <c r="AV17" s="60"/>
      <c r="AW17" s="62"/>
      <c r="AX17" s="62"/>
      <c r="AY17" s="62"/>
      <c r="AZ17" s="62"/>
      <c r="BA17" s="62"/>
      <c r="BB17" s="62"/>
    </row>
    <row r="18" spans="1:85" s="24" customFormat="1">
      <c r="A18" s="349" t="s">
        <v>57</v>
      </c>
      <c r="B18" s="349"/>
      <c r="C18" s="349"/>
      <c r="D18" s="349"/>
      <c r="E18" s="349"/>
      <c r="F18" s="349"/>
      <c r="G18" s="362" t="s">
        <v>59</v>
      </c>
      <c r="H18" s="362"/>
      <c r="I18" s="295"/>
      <c r="J18" s="169"/>
      <c r="K18" s="169"/>
      <c r="L18" s="169"/>
      <c r="M18" s="340"/>
      <c r="N18" s="228"/>
      <c r="O18" s="343"/>
      <c r="P18" s="228"/>
      <c r="Q18" s="169"/>
      <c r="R18" s="340"/>
      <c r="S18" s="342" t="s">
        <v>54</v>
      </c>
      <c r="T18" s="340"/>
      <c r="V18" s="169"/>
      <c r="W18" s="228"/>
      <c r="X18" s="228"/>
      <c r="Y18" s="228"/>
      <c r="Z18" s="228"/>
      <c r="AA18" s="225"/>
      <c r="AB18" s="193"/>
      <c r="AC18" s="214" t="e">
        <f t="shared" si="1"/>
        <v>#VALUE!</v>
      </c>
      <c r="AD18" s="215" t="str">
        <f t="shared" si="2"/>
        <v/>
      </c>
      <c r="AE18" s="175" t="str">
        <f t="shared" si="3"/>
        <v/>
      </c>
      <c r="AF18" s="216" t="str">
        <f t="shared" si="0"/>
        <v xml:space="preserve"> </v>
      </c>
      <c r="AG18" s="212" t="e">
        <f t="shared" si="4"/>
        <v>#VALUE!</v>
      </c>
      <c r="AH18" s="227" t="e">
        <f t="shared" si="5"/>
        <v>#N/A</v>
      </c>
      <c r="AI18" s="217" t="str">
        <f t="shared" si="6"/>
        <v xml:space="preserve"> </v>
      </c>
      <c r="AJ18" s="218" t="e">
        <f t="shared" si="7"/>
        <v>#VALUE!</v>
      </c>
      <c r="AK18" s="107" t="e">
        <f t="shared" si="9"/>
        <v>#VALUE!</v>
      </c>
      <c r="AM18" s="56"/>
      <c r="AN18" s="60"/>
      <c r="AT18" s="60"/>
      <c r="AU18" s="60"/>
      <c r="AV18" s="60"/>
      <c r="AW18" s="62"/>
      <c r="AX18" s="62"/>
      <c r="AY18" s="62"/>
      <c r="AZ18" s="62"/>
      <c r="BA18" s="62"/>
      <c r="BB18" s="62"/>
    </row>
    <row r="19" spans="1:85" s="24" customFormat="1" ht="13.5" thickBot="1">
      <c r="A19" s="350" t="s">
        <v>57</v>
      </c>
      <c r="B19" s="350"/>
      <c r="C19" s="350"/>
      <c r="D19" s="350"/>
      <c r="E19" s="350"/>
      <c r="F19" s="350"/>
      <c r="G19" s="380" t="s">
        <v>60</v>
      </c>
      <c r="H19" s="380"/>
      <c r="I19" s="295"/>
      <c r="J19" s="169"/>
      <c r="K19" s="169"/>
      <c r="L19" s="169"/>
      <c r="M19" s="169"/>
      <c r="N19" s="169"/>
      <c r="O19" s="340"/>
      <c r="P19" s="340"/>
      <c r="Q19" s="340"/>
      <c r="R19" s="340"/>
      <c r="S19" s="340"/>
      <c r="T19" s="342" t="s">
        <v>54</v>
      </c>
      <c r="V19" s="340"/>
      <c r="W19" s="169"/>
      <c r="X19" s="169"/>
      <c r="Y19" s="169"/>
      <c r="Z19" s="169"/>
      <c r="AA19" s="226"/>
      <c r="AB19" s="193"/>
      <c r="AC19" s="214" t="e">
        <f t="shared" si="1"/>
        <v>#VALUE!</v>
      </c>
      <c r="AD19" s="215" t="str">
        <f t="shared" si="2"/>
        <v/>
      </c>
      <c r="AE19" s="175" t="str">
        <f t="shared" si="3"/>
        <v/>
      </c>
      <c r="AF19" s="216" t="str">
        <f t="shared" si="0"/>
        <v xml:space="preserve"> </v>
      </c>
      <c r="AG19" s="212" t="e">
        <f t="shared" si="4"/>
        <v>#VALUE!</v>
      </c>
      <c r="AH19" s="227" t="e">
        <f t="shared" si="5"/>
        <v>#N/A</v>
      </c>
      <c r="AI19" s="217" t="str">
        <f t="shared" si="6"/>
        <v xml:space="preserve"> </v>
      </c>
      <c r="AJ19" s="218" t="e">
        <f t="shared" si="7"/>
        <v>#VALUE!</v>
      </c>
      <c r="AK19" s="107" t="e">
        <f t="shared" si="9"/>
        <v>#VALUE!</v>
      </c>
      <c r="AM19" s="56"/>
      <c r="AN19" s="60"/>
      <c r="AT19" s="60"/>
      <c r="AU19" s="60"/>
      <c r="AV19" s="60"/>
      <c r="AW19" s="62"/>
      <c r="AX19" s="62"/>
      <c r="AY19" s="62"/>
      <c r="AZ19" s="62"/>
      <c r="BA19" s="62"/>
      <c r="BB19" s="62"/>
    </row>
    <row r="20" spans="1:85" s="24" customFormat="1" ht="12.75" customHeight="1">
      <c r="A20" s="110"/>
      <c r="B20" s="110"/>
      <c r="C20" s="110"/>
      <c r="D20" s="110"/>
      <c r="E20" s="110"/>
      <c r="F20" s="110"/>
      <c r="G20" s="296"/>
      <c r="H20" s="296"/>
      <c r="I20" s="297"/>
      <c r="J20" s="297"/>
      <c r="K20" s="297"/>
      <c r="L20" s="297"/>
      <c r="M20" s="297"/>
      <c r="N20" s="297"/>
      <c r="O20" s="297"/>
      <c r="P20" s="297"/>
      <c r="Q20" s="297"/>
      <c r="R20" s="297"/>
      <c r="S20" s="297"/>
      <c r="T20" s="297"/>
      <c r="U20" s="297"/>
      <c r="V20" s="297"/>
      <c r="W20" s="297"/>
      <c r="X20" s="297"/>
      <c r="Y20" s="297"/>
      <c r="Z20" s="297"/>
      <c r="AA20" s="298"/>
      <c r="AC20" s="214" t="e">
        <f t="shared" si="1"/>
        <v>#VALUE!</v>
      </c>
      <c r="AD20" s="215" t="str">
        <f t="shared" si="2"/>
        <v/>
      </c>
      <c r="AE20" s="175" t="str">
        <f t="shared" si="3"/>
        <v/>
      </c>
      <c r="AF20" s="216" t="str">
        <f t="shared" si="0"/>
        <v xml:space="preserve"> </v>
      </c>
      <c r="AG20" s="212" t="e">
        <f t="shared" si="4"/>
        <v>#VALUE!</v>
      </c>
      <c r="AH20" s="227" t="e">
        <f t="shared" si="5"/>
        <v>#N/A</v>
      </c>
      <c r="AI20" s="217" t="str">
        <f t="shared" si="6"/>
        <v xml:space="preserve"> </v>
      </c>
      <c r="AJ20" s="218" t="e">
        <f t="shared" si="7"/>
        <v>#VALUE!</v>
      </c>
      <c r="AK20" s="107" t="e">
        <f t="shared" si="9"/>
        <v>#VALUE!</v>
      </c>
      <c r="AL20" s="63"/>
      <c r="AM20" s="56"/>
      <c r="AN20" s="60"/>
      <c r="AT20" s="60"/>
      <c r="AU20" s="66"/>
      <c r="AV20" s="62"/>
      <c r="AW20" s="56"/>
      <c r="AX20" s="56"/>
      <c r="AY20" s="62"/>
      <c r="AZ20" s="62"/>
      <c r="BA20" s="62"/>
    </row>
    <row r="21" spans="1:85" s="24" customFormat="1" ht="12.75" customHeight="1">
      <c r="A21" s="378" t="s">
        <v>61</v>
      </c>
      <c r="B21" s="378"/>
      <c r="C21" s="378"/>
      <c r="D21" s="378"/>
      <c r="E21" s="378"/>
      <c r="F21" s="378"/>
      <c r="G21" s="382" t="s">
        <v>62</v>
      </c>
      <c r="H21" s="382"/>
      <c r="I21" s="382"/>
      <c r="J21" s="382"/>
      <c r="K21" s="37"/>
      <c r="L21" s="37"/>
      <c r="M21" s="37"/>
      <c r="N21" s="37"/>
      <c r="O21" s="37"/>
      <c r="P21" s="37"/>
      <c r="Q21" s="383" t="s">
        <v>63</v>
      </c>
      <c r="R21" s="383"/>
      <c r="S21" s="383"/>
      <c r="T21" s="383"/>
      <c r="U21" s="383"/>
      <c r="V21" s="383"/>
      <c r="W21" s="383"/>
      <c r="X21" s="383"/>
      <c r="Y21" s="383"/>
      <c r="Z21" s="383"/>
      <c r="AA21" s="383"/>
      <c r="AC21" s="214" t="e">
        <f t="shared" si="1"/>
        <v>#VALUE!</v>
      </c>
      <c r="AD21" s="215" t="str">
        <f t="shared" si="2"/>
        <v/>
      </c>
      <c r="AE21" s="175" t="str">
        <f t="shared" si="3"/>
        <v/>
      </c>
      <c r="AF21" s="216" t="str">
        <f t="shared" si="0"/>
        <v xml:space="preserve"> </v>
      </c>
      <c r="AG21" s="212" t="e">
        <f t="shared" si="4"/>
        <v>#VALUE!</v>
      </c>
      <c r="AH21" s="227" t="e">
        <f t="shared" si="5"/>
        <v>#N/A</v>
      </c>
      <c r="AI21" s="217" t="str">
        <f t="shared" si="6"/>
        <v xml:space="preserve"> </v>
      </c>
      <c r="AJ21" s="218" t="e">
        <f t="shared" si="7"/>
        <v>#VALUE!</v>
      </c>
      <c r="AK21" s="107" t="e">
        <f t="shared" si="9"/>
        <v>#VALUE!</v>
      </c>
      <c r="AL21" s="64"/>
      <c r="AM21" s="56"/>
      <c r="AN21" s="60"/>
      <c r="AT21" s="60"/>
      <c r="AU21" s="66"/>
      <c r="AV21" s="62"/>
      <c r="AW21" s="56"/>
      <c r="AX21" s="56"/>
      <c r="AY21" s="62"/>
      <c r="AZ21" s="62"/>
      <c r="BA21" s="62"/>
    </row>
    <row r="22" spans="1:85" s="24" customFormat="1" ht="12.75" customHeight="1">
      <c r="A22" s="378" t="s">
        <v>64</v>
      </c>
      <c r="B22" s="378"/>
      <c r="C22" s="378"/>
      <c r="D22" s="378"/>
      <c r="E22" s="378"/>
      <c r="F22" s="378"/>
      <c r="G22" s="382" t="s">
        <v>65</v>
      </c>
      <c r="H22" s="382"/>
      <c r="I22" s="382"/>
      <c r="J22" s="382"/>
      <c r="K22" s="37"/>
      <c r="L22" s="37"/>
      <c r="M22" s="37"/>
      <c r="N22" s="37"/>
      <c r="O22" s="37"/>
      <c r="P22" s="37"/>
      <c r="Q22" s="383" t="s">
        <v>66</v>
      </c>
      <c r="R22" s="383"/>
      <c r="S22" s="383"/>
      <c r="T22" s="383"/>
      <c r="U22" s="383"/>
      <c r="V22" s="383"/>
      <c r="W22" s="383"/>
      <c r="X22" s="383"/>
      <c r="Y22" s="383"/>
      <c r="Z22" s="383"/>
      <c r="AA22" s="383"/>
      <c r="AB22" s="194"/>
      <c r="AC22" s="214" t="e">
        <f t="shared" si="1"/>
        <v>#VALUE!</v>
      </c>
      <c r="AD22" s="215" t="str">
        <f t="shared" si="2"/>
        <v/>
      </c>
      <c r="AE22" s="175" t="str">
        <f t="shared" si="3"/>
        <v/>
      </c>
      <c r="AF22" s="216" t="str">
        <f t="shared" si="0"/>
        <v xml:space="preserve"> </v>
      </c>
      <c r="AG22" s="212" t="e">
        <f t="shared" si="4"/>
        <v>#VALUE!</v>
      </c>
      <c r="AH22" s="227" t="e">
        <f t="shared" si="5"/>
        <v>#N/A</v>
      </c>
      <c r="AI22" s="217" t="str">
        <f t="shared" si="6"/>
        <v xml:space="preserve"> </v>
      </c>
      <c r="AJ22" s="218" t="e">
        <f t="shared" si="7"/>
        <v>#VALUE!</v>
      </c>
      <c r="AK22" s="107" t="e">
        <f t="shared" si="9"/>
        <v>#VALUE!</v>
      </c>
      <c r="AL22" s="64"/>
      <c r="AM22" s="56"/>
      <c r="AN22" s="60"/>
      <c r="AT22" s="60"/>
      <c r="AU22" s="66"/>
      <c r="AV22" s="62"/>
      <c r="AW22" s="56"/>
      <c r="AX22" s="56"/>
      <c r="AY22" s="62"/>
      <c r="AZ22" s="62"/>
      <c r="BA22" s="62"/>
    </row>
    <row r="23" spans="1:85" s="24" customFormat="1" hidden="1">
      <c r="A23" s="297"/>
      <c r="B23" s="297"/>
      <c r="C23" s="297"/>
      <c r="D23" s="297"/>
      <c r="E23" s="297"/>
      <c r="F23" s="297"/>
      <c r="G23" s="297"/>
      <c r="H23" s="297"/>
      <c r="I23" s="297"/>
      <c r="J23" s="297"/>
      <c r="K23" s="37"/>
      <c r="L23" s="37"/>
      <c r="M23" s="37"/>
      <c r="N23" s="37"/>
      <c r="O23" s="37"/>
      <c r="P23" s="37"/>
      <c r="Q23" s="383"/>
      <c r="R23" s="383"/>
      <c r="S23" s="383"/>
      <c r="T23" s="383"/>
      <c r="U23" s="383"/>
      <c r="V23" s="383"/>
      <c r="W23" s="383"/>
      <c r="X23" s="383"/>
      <c r="Y23" s="383"/>
      <c r="Z23" s="383"/>
      <c r="AA23" s="383"/>
      <c r="AC23" s="214" t="e">
        <f t="shared" si="1"/>
        <v>#VALUE!</v>
      </c>
      <c r="AD23" s="215" t="str">
        <f t="shared" si="2"/>
        <v/>
      </c>
      <c r="AE23" s="175" t="str">
        <f t="shared" si="3"/>
        <v/>
      </c>
      <c r="AF23" s="216" t="str">
        <f t="shared" si="0"/>
        <v xml:space="preserve"> </v>
      </c>
      <c r="AG23" s="212" t="e">
        <f t="shared" si="4"/>
        <v>#VALUE!</v>
      </c>
      <c r="AH23" s="227" t="e">
        <f t="shared" si="5"/>
        <v>#N/A</v>
      </c>
      <c r="AI23" s="217" t="str">
        <f t="shared" si="6"/>
        <v xml:space="preserve"> </v>
      </c>
      <c r="AJ23" s="218" t="e">
        <f t="shared" si="7"/>
        <v>#VALUE!</v>
      </c>
      <c r="AK23" s="107" t="e">
        <f t="shared" si="9"/>
        <v>#VALUE!</v>
      </c>
      <c r="AM23" s="56"/>
      <c r="AN23" s="60"/>
      <c r="AT23" s="60"/>
      <c r="AU23" s="66"/>
      <c r="AV23" s="56"/>
      <c r="AW23" s="56"/>
      <c r="AX23" s="56"/>
      <c r="AY23" s="56"/>
      <c r="AZ23" s="56"/>
      <c r="BA23" s="56"/>
    </row>
    <row r="24" spans="1:85" s="24" customFormat="1" ht="16.5" hidden="1" customHeight="1">
      <c r="A24" s="109"/>
      <c r="B24" s="109"/>
      <c r="C24" s="109"/>
      <c r="D24" s="109"/>
      <c r="E24" s="109"/>
      <c r="F24" s="109"/>
      <c r="G24" s="109"/>
      <c r="H24" s="109"/>
      <c r="I24" s="109"/>
      <c r="J24" s="109"/>
      <c r="K24" s="109"/>
      <c r="L24" s="109"/>
      <c r="M24" s="109"/>
      <c r="N24" s="109"/>
      <c r="O24" s="109"/>
      <c r="P24" s="109"/>
      <c r="Q24" s="109"/>
      <c r="R24" s="109"/>
      <c r="S24" s="109"/>
      <c r="T24" s="109"/>
      <c r="U24" s="109"/>
      <c r="V24" s="109"/>
      <c r="W24" s="109"/>
      <c r="X24" s="109"/>
      <c r="Y24" s="109"/>
      <c r="Z24" s="109"/>
      <c r="AA24" s="22"/>
      <c r="AC24" s="214" t="e">
        <f t="shared" si="1"/>
        <v>#VALUE!</v>
      </c>
      <c r="AD24" s="215" t="str">
        <f t="shared" si="2"/>
        <v/>
      </c>
      <c r="AE24" s="175" t="str">
        <f t="shared" si="3"/>
        <v/>
      </c>
      <c r="AF24" s="216" t="str">
        <f t="shared" si="0"/>
        <v xml:space="preserve"> </v>
      </c>
      <c r="AG24" s="212" t="e">
        <f t="shared" si="4"/>
        <v>#VALUE!</v>
      </c>
      <c r="AH24" s="227" t="e">
        <f t="shared" si="5"/>
        <v>#N/A</v>
      </c>
      <c r="AI24" s="217" t="str">
        <f t="shared" si="6"/>
        <v xml:space="preserve"> </v>
      </c>
      <c r="AJ24" s="218" t="e">
        <f t="shared" si="7"/>
        <v>#VALUE!</v>
      </c>
      <c r="AK24" s="107" t="e">
        <f t="shared" si="9"/>
        <v>#VALUE!</v>
      </c>
      <c r="AM24" s="56"/>
      <c r="AN24" s="60"/>
      <c r="AV24" s="163"/>
      <c r="AX24" s="164"/>
      <c r="AY24" s="56"/>
      <c r="AZ24" s="56"/>
      <c r="BA24" s="56"/>
    </row>
    <row r="25" spans="1:85" s="24" customFormat="1" ht="12.75" hidden="1" customHeight="1">
      <c r="A25" s="109"/>
      <c r="B25" s="109"/>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22"/>
      <c r="AC25" s="214" t="e">
        <f t="shared" si="1"/>
        <v>#VALUE!</v>
      </c>
      <c r="AD25" s="215" t="str">
        <f t="shared" si="2"/>
        <v/>
      </c>
      <c r="AE25" s="175" t="str">
        <f t="shared" si="3"/>
        <v/>
      </c>
      <c r="AF25" s="216" t="str">
        <f t="shared" si="0"/>
        <v xml:space="preserve"> </v>
      </c>
      <c r="AG25" s="212" t="e">
        <f t="shared" si="4"/>
        <v>#VALUE!</v>
      </c>
      <c r="AH25" s="227" t="e">
        <f t="shared" si="5"/>
        <v>#N/A</v>
      </c>
      <c r="AI25" s="217" t="str">
        <f t="shared" si="6"/>
        <v xml:space="preserve"> </v>
      </c>
      <c r="AJ25" s="218" t="e">
        <f t="shared" si="7"/>
        <v>#VALUE!</v>
      </c>
      <c r="AK25" s="107" t="e">
        <f t="shared" si="9"/>
        <v>#VALUE!</v>
      </c>
      <c r="AM25" s="56"/>
      <c r="AN25" s="60"/>
      <c r="AV25" s="163"/>
      <c r="AX25" s="164"/>
      <c r="AY25" s="56" t="s">
        <v>67</v>
      </c>
      <c r="AZ25" s="56"/>
      <c r="BA25" s="56"/>
    </row>
    <row r="26" spans="1:85" s="24" customFormat="1" ht="12.75" customHeight="1" thickBot="1">
      <c r="A26" s="109"/>
      <c r="B26" s="109"/>
      <c r="C26" s="109"/>
      <c r="D26" s="109"/>
      <c r="E26" s="109"/>
      <c r="F26" s="109"/>
      <c r="G26" s="109"/>
      <c r="H26" s="109"/>
      <c r="I26" s="109"/>
      <c r="J26" s="109"/>
      <c r="K26" s="109"/>
      <c r="L26" s="109"/>
      <c r="M26" s="109"/>
      <c r="N26" s="109"/>
      <c r="O26" s="109"/>
      <c r="P26" s="109"/>
      <c r="Q26" s="109"/>
      <c r="R26" s="109"/>
      <c r="S26" s="109"/>
      <c r="T26" s="109"/>
      <c r="U26" s="109"/>
      <c r="V26" s="109"/>
      <c r="W26" s="109"/>
      <c r="X26" s="109"/>
      <c r="Y26" s="109"/>
      <c r="Z26" s="109"/>
      <c r="AA26" s="22"/>
      <c r="AC26" s="214" t="e">
        <f t="shared" si="1"/>
        <v>#VALUE!</v>
      </c>
      <c r="AD26" s="215" t="str">
        <f t="shared" si="2"/>
        <v/>
      </c>
      <c r="AE26" s="175" t="str">
        <f t="shared" si="3"/>
        <v/>
      </c>
      <c r="AF26" s="216" t="str">
        <f t="shared" si="0"/>
        <v xml:space="preserve"> </v>
      </c>
      <c r="AG26" s="212" t="e">
        <f t="shared" si="4"/>
        <v>#VALUE!</v>
      </c>
      <c r="AH26" s="227" t="e">
        <f t="shared" si="5"/>
        <v>#N/A</v>
      </c>
      <c r="AI26" s="217" t="str">
        <f t="shared" si="6"/>
        <v xml:space="preserve"> </v>
      </c>
      <c r="AJ26" s="218" t="e">
        <f t="shared" si="7"/>
        <v>#VALUE!</v>
      </c>
      <c r="AK26" s="107" t="e">
        <f t="shared" si="9"/>
        <v>#VALUE!</v>
      </c>
      <c r="AM26" s="56"/>
      <c r="AN26" s="60"/>
      <c r="AV26" s="163"/>
      <c r="AX26" s="164" t="s">
        <v>68</v>
      </c>
      <c r="AY26" s="230">
        <v>0.75</v>
      </c>
      <c r="AZ26" s="56"/>
      <c r="BA26" s="56"/>
      <c r="BE26" s="327" t="s">
        <v>69</v>
      </c>
      <c r="BF26" s="327" t="s">
        <v>70</v>
      </c>
    </row>
    <row r="27" spans="1:85" s="24" customFormat="1" ht="13.5" thickBot="1">
      <c r="A27" s="405" t="s">
        <v>71</v>
      </c>
      <c r="B27" s="405"/>
      <c r="C27" s="405"/>
      <c r="D27" s="405"/>
      <c r="E27" s="405"/>
      <c r="F27" s="405"/>
      <c r="G27" s="405"/>
      <c r="H27" s="405"/>
      <c r="I27" s="405"/>
      <c r="J27" s="405"/>
      <c r="K27" s="405"/>
      <c r="L27" s="406" t="s">
        <v>72</v>
      </c>
      <c r="M27" s="406"/>
      <c r="N27" s="406"/>
      <c r="O27" s="406"/>
      <c r="P27" s="406"/>
      <c r="Q27" s="406"/>
      <c r="R27" s="406"/>
      <c r="S27" s="400" t="s">
        <v>73</v>
      </c>
      <c r="T27" s="400"/>
      <c r="U27" s="400"/>
      <c r="V27" s="400"/>
      <c r="W27" s="400"/>
      <c r="X27" s="400"/>
      <c r="Y27" s="400"/>
      <c r="Z27" s="400"/>
      <c r="AA27" s="400"/>
      <c r="AC27" s="214" t="e">
        <f t="shared" si="1"/>
        <v>#VALUE!</v>
      </c>
      <c r="AD27" s="215" t="str">
        <f t="shared" si="2"/>
        <v/>
      </c>
      <c r="AE27" s="175" t="str">
        <f t="shared" si="3"/>
        <v/>
      </c>
      <c r="AF27" s="216" t="str">
        <f t="shared" si="0"/>
        <v xml:space="preserve"> </v>
      </c>
      <c r="AG27" s="212" t="e">
        <f t="shared" si="4"/>
        <v>#VALUE!</v>
      </c>
      <c r="AH27" s="227" t="e">
        <f t="shared" si="5"/>
        <v>#N/A</v>
      </c>
      <c r="AI27" s="217" t="str">
        <f t="shared" si="6"/>
        <v xml:space="preserve"> </v>
      </c>
      <c r="AJ27" s="218" t="e">
        <f t="shared" si="7"/>
        <v>#VALUE!</v>
      </c>
      <c r="AK27" s="107" t="e">
        <f t="shared" si="9"/>
        <v>#VALUE!</v>
      </c>
      <c r="AM27" s="56"/>
      <c r="AN27" s="60"/>
      <c r="AV27" s="57" t="s">
        <v>74</v>
      </c>
      <c r="AW27" s="171">
        <v>5.39</v>
      </c>
      <c r="AX27" s="172">
        <v>46.15</v>
      </c>
      <c r="AY27" s="261">
        <f>$AY$26*AX27</f>
        <v>34.612499999999997</v>
      </c>
      <c r="AZ27" s="174" t="s">
        <v>75</v>
      </c>
      <c r="BA27" s="55"/>
      <c r="BB27" s="53" t="s">
        <v>76</v>
      </c>
      <c r="BC27" s="53" t="s">
        <v>77</v>
      </c>
      <c r="BD27" s="53" t="s">
        <v>78</v>
      </c>
      <c r="BE27" s="53" t="s">
        <v>79</v>
      </c>
      <c r="BF27" s="53" t="s">
        <v>80</v>
      </c>
    </row>
    <row r="28" spans="1:85" s="24" customFormat="1" ht="17.25" customHeight="1" thickBot="1">
      <c r="A28" s="108"/>
      <c r="B28" s="108"/>
      <c r="C28" s="108"/>
      <c r="D28" s="108"/>
      <c r="E28" s="108"/>
      <c r="F28" s="108"/>
      <c r="G28" s="108"/>
      <c r="H28" s="108"/>
      <c r="I28" s="108"/>
      <c r="J28" s="108"/>
      <c r="K28" s="108"/>
      <c r="L28" s="108"/>
      <c r="M28" s="108"/>
      <c r="N28" s="108"/>
      <c r="O28" s="108"/>
      <c r="P28" s="108"/>
      <c r="Q28" s="108"/>
      <c r="R28" s="108"/>
      <c r="S28" s="108"/>
      <c r="T28" s="108"/>
      <c r="U28" s="108"/>
      <c r="V28" s="108"/>
      <c r="W28" s="108"/>
      <c r="X28" s="108"/>
      <c r="Y28" s="108"/>
      <c r="Z28" s="108"/>
      <c r="AA28" s="108"/>
      <c r="AC28" s="214" t="e">
        <f t="shared" si="1"/>
        <v>#VALUE!</v>
      </c>
      <c r="AD28" s="215" t="str">
        <f t="shared" si="2"/>
        <v/>
      </c>
      <c r="AE28" s="175" t="str">
        <f t="shared" si="3"/>
        <v/>
      </c>
      <c r="AF28" s="216" t="str">
        <f t="shared" si="0"/>
        <v xml:space="preserve"> </v>
      </c>
      <c r="AG28" s="212" t="e">
        <f t="shared" si="4"/>
        <v>#VALUE!</v>
      </c>
      <c r="AH28" s="227" t="e">
        <f t="shared" si="5"/>
        <v>#N/A</v>
      </c>
      <c r="AI28" s="217" t="str">
        <f t="shared" si="6"/>
        <v xml:space="preserve"> </v>
      </c>
      <c r="AJ28" s="218" t="e">
        <f t="shared" si="7"/>
        <v>#VALUE!</v>
      </c>
      <c r="AK28" s="107" t="e">
        <f t="shared" si="9"/>
        <v>#VALUE!</v>
      </c>
      <c r="AM28" s="56"/>
      <c r="AN28" s="60"/>
      <c r="AV28" s="57" t="s">
        <v>81</v>
      </c>
      <c r="AW28" s="171">
        <v>11.249000000000001</v>
      </c>
      <c r="AX28" s="261">
        <v>85.326080726876171</v>
      </c>
      <c r="AY28" s="261">
        <f>$AY$26*AX28</f>
        <v>63.994560545157128</v>
      </c>
      <c r="AZ28" s="174" t="s">
        <v>82</v>
      </c>
      <c r="BA28" s="55"/>
      <c r="BB28" s="57" t="s">
        <v>83</v>
      </c>
      <c r="BC28" s="266">
        <v>0.57999999999999996</v>
      </c>
      <c r="BD28" s="266">
        <v>0.74</v>
      </c>
      <c r="BE28" s="24">
        <f>BC28*0.9*12000</f>
        <v>6264</v>
      </c>
      <c r="BF28" s="24">
        <f>BD28*1.1*12000</f>
        <v>9768</v>
      </c>
    </row>
    <row r="29" spans="1:85" s="24" customFormat="1" ht="15.75" thickBot="1">
      <c r="A29" s="384" t="s">
        <v>84</v>
      </c>
      <c r="B29" s="384"/>
      <c r="C29" s="384"/>
      <c r="D29" s="384"/>
      <c r="E29" s="384"/>
      <c r="F29" s="384"/>
      <c r="G29" s="384"/>
      <c r="H29" s="384"/>
      <c r="I29" s="384"/>
      <c r="J29" s="384"/>
      <c r="K29" s="384"/>
      <c r="L29" s="384"/>
      <c r="M29" s="384"/>
      <c r="N29" s="384"/>
      <c r="O29" s="384"/>
      <c r="P29" s="384"/>
      <c r="Q29" s="384"/>
      <c r="R29" s="384"/>
      <c r="S29" s="384"/>
      <c r="T29" s="384"/>
      <c r="U29" s="384"/>
      <c r="V29" s="384"/>
      <c r="W29" s="384"/>
      <c r="X29" s="384"/>
      <c r="Y29" s="384"/>
      <c r="Z29" s="384"/>
      <c r="AA29" s="384"/>
      <c r="AB29" s="195"/>
      <c r="AC29" s="196"/>
      <c r="AD29" s="196"/>
      <c r="AV29" s="57" t="s">
        <v>85</v>
      </c>
      <c r="AW29" s="171">
        <v>19.989999999999998</v>
      </c>
      <c r="AX29" s="261">
        <v>56.33475799169446</v>
      </c>
      <c r="AY29" s="261">
        <f t="shared" ref="AY29" si="10">$AY$26*AX29</f>
        <v>42.251068493770845</v>
      </c>
      <c r="AZ29" s="174" t="s">
        <v>86</v>
      </c>
      <c r="BA29" s="69"/>
      <c r="BB29" s="57" t="s">
        <v>87</v>
      </c>
      <c r="BC29" s="266">
        <v>0.75</v>
      </c>
      <c r="BD29" s="266">
        <v>0.99</v>
      </c>
      <c r="BE29" s="24">
        <f t="shared" ref="BE29:BE70" si="11">BC29*0.9*12000</f>
        <v>8100.0000000000009</v>
      </c>
      <c r="BF29" s="24">
        <f t="shared" ref="BF29:BF70" si="12">BD29*1.1*12000</f>
        <v>13068</v>
      </c>
      <c r="BT29" s="24" t="s">
        <v>88</v>
      </c>
      <c r="BV29" s="24" t="s">
        <v>89</v>
      </c>
    </row>
    <row r="30" spans="1:85" s="24" customFormat="1" ht="47.25" customHeight="1">
      <c r="A30" s="402" t="s">
        <v>20</v>
      </c>
      <c r="B30" s="402"/>
      <c r="C30" s="402"/>
      <c r="D30" s="402"/>
      <c r="E30" s="402"/>
      <c r="F30" s="402"/>
      <c r="G30" s="401" t="s">
        <v>90</v>
      </c>
      <c r="H30" s="401"/>
      <c r="I30" s="401"/>
      <c r="J30" s="401"/>
      <c r="K30" s="386" t="s">
        <v>91</v>
      </c>
      <c r="L30" s="386"/>
      <c r="M30" s="386" t="s">
        <v>92</v>
      </c>
      <c r="N30" s="386"/>
      <c r="O30" s="388" t="s">
        <v>93</v>
      </c>
      <c r="P30" s="389"/>
      <c r="Q30" s="388" t="s">
        <v>94</v>
      </c>
      <c r="R30" s="389"/>
      <c r="S30" s="386" t="s">
        <v>21</v>
      </c>
      <c r="T30" s="386"/>
      <c r="U30" s="386" t="s">
        <v>95</v>
      </c>
      <c r="V30" s="386"/>
      <c r="W30" s="386" t="s">
        <v>96</v>
      </c>
      <c r="X30" s="386"/>
      <c r="Y30" s="386" t="s">
        <v>97</v>
      </c>
      <c r="Z30" s="386"/>
      <c r="AA30" s="386"/>
      <c r="AB30" s="197" t="s">
        <v>98</v>
      </c>
      <c r="AC30" s="198" t="s">
        <v>99</v>
      </c>
      <c r="AD30" s="198" t="s">
        <v>100</v>
      </c>
      <c r="AE30" s="199" t="s">
        <v>101</v>
      </c>
      <c r="AF30" s="199" t="s">
        <v>102</v>
      </c>
      <c r="AG30" s="107" t="s">
        <v>103</v>
      </c>
      <c r="AH30" s="292" t="s">
        <v>104</v>
      </c>
      <c r="AI30" s="107"/>
      <c r="AJ30" s="107"/>
      <c r="AK30" s="107" t="s">
        <v>105</v>
      </c>
      <c r="AL30" s="107" t="s">
        <v>106</v>
      </c>
      <c r="AM30" s="57"/>
      <c r="AN30" s="57"/>
      <c r="AO30" s="57" t="s">
        <v>107</v>
      </c>
      <c r="AP30" s="293" t="s">
        <v>108</v>
      </c>
      <c r="AQ30" s="293" t="s">
        <v>109</v>
      </c>
      <c r="AR30" s="107"/>
      <c r="AS30" s="107" t="s">
        <v>110</v>
      </c>
      <c r="AT30" s="24" t="s">
        <v>111</v>
      </c>
      <c r="AU30" s="60" t="s">
        <v>112</v>
      </c>
      <c r="AV30" s="57" t="s">
        <v>113</v>
      </c>
      <c r="AW30" s="171">
        <v>63.29</v>
      </c>
      <c r="AX30" s="261">
        <v>48.984060402865907</v>
      </c>
      <c r="AY30" s="261">
        <f t="shared" ref="AY30:AY31" si="13">$AY$26*AX30</f>
        <v>36.73804530214943</v>
      </c>
      <c r="AZ30" s="174" t="s">
        <v>114</v>
      </c>
      <c r="BA30" s="53"/>
      <c r="BB30" s="57" t="s">
        <v>115</v>
      </c>
      <c r="BC30" s="266">
        <v>1</v>
      </c>
      <c r="BD30" s="266">
        <v>1.24</v>
      </c>
      <c r="BE30" s="24">
        <f t="shared" si="11"/>
        <v>10800</v>
      </c>
      <c r="BF30" s="24">
        <f t="shared" si="12"/>
        <v>16368.000000000002</v>
      </c>
      <c r="BT30" s="301" t="s">
        <v>116</v>
      </c>
      <c r="BU30" s="301" t="s">
        <v>117</v>
      </c>
      <c r="BV30" s="24" t="s">
        <v>118</v>
      </c>
      <c r="CC30" s="24" t="s">
        <v>119</v>
      </c>
      <c r="CF30" s="301" t="s">
        <v>116</v>
      </c>
      <c r="CG30" s="301" t="s">
        <v>117</v>
      </c>
    </row>
    <row r="31" spans="1:85" s="24" customFormat="1" ht="12.75" customHeight="1">
      <c r="A31" s="390"/>
      <c r="B31" s="390"/>
      <c r="C31" s="390"/>
      <c r="D31" s="390"/>
      <c r="E31" s="390"/>
      <c r="F31" s="390"/>
      <c r="G31" s="381"/>
      <c r="H31" s="381"/>
      <c r="I31" s="381"/>
      <c r="J31" s="381"/>
      <c r="K31" s="381"/>
      <c r="L31" s="381"/>
      <c r="M31" s="385"/>
      <c r="N31" s="385"/>
      <c r="O31" s="434"/>
      <c r="P31" s="435"/>
      <c r="Q31" s="371" t="str">
        <f t="shared" ref="Q31" si="14">IF(O31="","",O31/12000)</f>
        <v/>
      </c>
      <c r="R31" s="371"/>
      <c r="S31" s="387" t="str">
        <f t="shared" ref="S31:S37" si="15">IF(AND(A31&lt;&gt;"",G31="",K31=""),"",IF(NOT(OR(ISNA(AO31),ISNA(AH31))),AO31,IF(OR(AND(ISBLANK(K31),ISNA(AO31)),AND(OR(AB31="AC1",AB31="X",AB31="AC3U5",AB31="HP3U5"),OR(ISNA(AH31),ISNA(AO31)))),"CK CAT","CK SEER Rating")))</f>
        <v xml:space="preserve"> </v>
      </c>
      <c r="T31" s="387"/>
      <c r="U31" s="373"/>
      <c r="V31" s="373"/>
      <c r="W31" s="374"/>
      <c r="X31" s="375"/>
      <c r="Y31" s="372" t="str">
        <f>IF(S31="CK SEER Rating","CK or Delete SEER",IF(S31="CK CAT","Size/Usage CAT",IF(AC31="Incomplete","Incomplete",IF(AE31,"CK SIZE",IF(AF31,"CK Efficiency",IF(AS31="",AG31,IF(AG31/W31&gt;AS31,AS31*W31,AG31)))))))</f>
        <v xml:space="preserve"> </v>
      </c>
      <c r="Z31" s="372"/>
      <c r="AA31" s="372"/>
      <c r="AB31" s="200" t="str">
        <f t="shared" ref="AB31" si="16">IF(A31="HP_Unit_Single_Phase","X",IF(AR31&lt;&gt;"",AR31,IF(OR(A31="Hotel_Room_Control_AC_Only",A31="Hotel_Room_Control_Heat_Pumps",A31="System_Test_And_Repair",A31="Programable_Thermostat",A31="CO_Sensors",A31="CO2_Sensors"),"T",IF(OR(A31="Chiller_Centrifugal",A31="Chiller_Positive_Displacement",A31="Chiller_Reciprocating",A31="Chiller_Air_Cooled"),"C",IF(OR(A31="PTAC",A31="Add_Economizers"),"E",IF(A31="AC_Unit_Single_Phase","AC1",IF(A31="","",IF(A31="AC_Unit_Three_Phase","AC3",IF(A31="Minisplit_AC","MAC",IF(A31="Minisplit_HP","MHP","3"))))))))))</f>
        <v/>
      </c>
      <c r="AC31" s="198" t="str">
        <f t="shared" ref="AC31:AC48" si="17">IF(AND(AB31="X",OR(A31="",G31="",K31="",M31="",W31="")),"Incomplete",IF(AND(AB31="3",OR(A31="",G31="",Q31="",M31="",U31="",W31="")),"Incomplete",IF(AND(AB31="T",OR(A31="",G31="",W31="")),"Incomplete",IF(AND(OR(AB31="C",AB31="DTR"),OR(G31="",Q31="",U31="",W31="")),"Incomplete",IF(AND(AB31="AC1",OR(G31="",K31="",W31="")),"Incomplete",IF(AND(AB31="AC3",OR(G31="",Q31="",U31="",W31="")),"Incomplete",IF(AN31="","",AN31)))))))</f>
        <v/>
      </c>
      <c r="AD31" s="198" t="str">
        <f t="shared" ref="AD31" si="18">IF(ISBLANK(A31),"",IF(OR(AE31,AF31,S31="CK CAT"),1,""))</f>
        <v/>
      </c>
      <c r="AE31" s="107" t="b">
        <f t="shared" ref="AE31:AE48" si="19">IF(OR(A31="",NOT(AB31="C"),ISNA(VLOOKUP(G31,$BB$28:$BD$90,2,FALSE))),FALSE,NOT(AND(Q31&gt;=VLOOKUP(G31,$BB$28:$BD$90,2,FALSE),Q31&lt;=VLOOKUP(G31,$BB$28:$BD$90,3,FALSE))))</f>
        <v>0</v>
      </c>
      <c r="AF31" s="107" t="b">
        <f t="shared" ref="AF31:AF48" si="20">IF(OR(A31="",AB31="X",AB31="AC1",AB31="AC3U5",AB31="HP3U5",ISNA(VLOOKUP(S31,$AF$143:$AJ$227,4,FALSE))),FALSE,NOT(AND(U31&gt;=VLOOKUP(S31,$AF$143:$AJ$227,4,FALSE),U31&lt;=VLOOKUP(S31,$AF$143:$AJ$227,5,FALSE))))</f>
        <v>0</v>
      </c>
      <c r="AG31" s="121" t="str">
        <f t="shared" ref="AG31:AG48" si="21">IF(OR(AC31="Incomplete",AD31=1),"Incomplete",IF(OR(ISBLANK(A31),ISBLANK(G31),ISBLANK(W31))," ",IF(OR(AB31="AC3U5",AB31="HP3U5",AB31="AC1",AB31="X"),($AP31*$Q31)*$W31,IF(OR($A31="Chiller_Centrifugal",$A31="Chiller_Positive_Displacement",$A31="Chiller_Air_Cooled"),(ABS(AL31-$U31)*$AQ31*Q31+$AP31*$Q31)*$W31,IF(OR(AND(AB31="AC3",S31="per Ton"),AB31="E"),Q31*AP31*W31,IF(AB31="DTR",(AP31+AQ31*Q31)*W31,IF(OR(AB31="AC3",AB31="HP3"),(Q31*AP31+(U31-AK31)*AQ31*Q31)*W31,IF(OR(AB31="MAC",AB31="MHP"),(Q31*AP31*12)*W31,W31*AP31))))))))</f>
        <v xml:space="preserve"> </v>
      </c>
      <c r="AH31" s="107" t="str">
        <f t="shared" ref="AH31:AH48" si="22">IF(A31="","",IF(OR(AB31="X",AB31="AC1",AB31="AC3U5",AB31="HP3U5"),IF(G31="","",VLOOKUP(CONCATENATE(A31,G31),$AE$312:$AE$335,1,FALSE)),""))</f>
        <v/>
      </c>
      <c r="AI31" s="107"/>
      <c r="AJ31" s="107" t="str">
        <f t="shared" ref="AJ31:AJ48" si="23">IF(OR(AB31="AC3",AB31="HP3"),IF(Q31&lt;=$AW$27,$AZ$27,IF(Q31&lt;=$AW$28,$AZ$28,IF(Q31&lt;$AW$29,$AZ$29,IF(Q31&lt;=$AW$30,$AZ$30,$AZ$31)))),IF(AB31="C","YES",""))</f>
        <v/>
      </c>
      <c r="AK31" s="107" t="e">
        <f t="shared" ref="AK31:AK48" si="24">VLOOKUP(S31,$AF$143:$AJ$281,4,FALSE)</f>
        <v>#N/A</v>
      </c>
      <c r="AL31" s="107" t="e">
        <f t="shared" ref="AL31:AL48" si="25">VLOOKUP(S31,$AF$143:$AJ$281,5,FALSE)</f>
        <v>#N/A</v>
      </c>
      <c r="AM31" s="107" t="str">
        <f t="shared" ref="AM31:AM48" si="26">IF(G31="&lt;5.4_tons",IF(Q31&gt;=5,"_5.0_tons",IF(Q31&gt;=4,"_4.0_tons",IF(Q31&gt;=3.5,"_3.5_tons",IF(Q31&gt;=3,"_3.0_tons",IF(Q31&gt;=2.5,"_2.5_tons",IF(Q31&gt;=2,"_2.0_tons","_2.0_tons")))))),"")</f>
        <v/>
      </c>
      <c r="AN31" s="107" t="str">
        <f t="shared" ref="AN31:AN48" si="27">IF(AND(AB31="AC3",OR(G31="",Q31="",U31="",W31="")),"Incomplete",IF(AND(AB31="PTHP",OR(M31="",U31="",W31="")),"Incomplete",IF(AND(AB31="HP3U5",OR(G31="",W31="",K31="",M31="")),"Incomplete",IF(AND(AB31="AC3U5",OR(G31="",W31="",K31="")),"Incomplete",IF(AND(AB31="E",OR(U31="",W31="")),"Incomplete","")))))</f>
        <v/>
      </c>
      <c r="AO31" s="107" t="str">
        <f t="shared" ref="AO31:AO48" si="28">IF(AND(OR($A31="AC_Unit_Single_Phase",$A31="HP_Unit_Single_Phase",$AB31="AC3U5",$AB31="HP3U5"),K31=""),"CK SEER2 Rating",IF(AND(OR($A31="AC_Unit_Single_Phase",$A31="HP_Unit_Single_Phase",$A31="AC_Unit_Three_Phase",$A31="HP_Unit_Three_Phase"),K31&lt;&gt;""),VLOOKUP(CONCATENATE($A31,$G31,$K31),$AE$142:$AH$293,2,FALSE),IF(AND(OR($A31="AC_Unit_Single_Phase",$A31="HP_Unit_Single_Phase"),M31=""),"",IF(ISBLANK($G31)," ",IF(AND(OR($A31="AC_Unit_Three_Phase",$A31="HP_Unit_Three_Phase"),G31="&lt;5.4_tons"),"ENTER SEER",VLOOKUP(CONCATENATE($A31,$G31),$AE$142:$AH$293,2,FALSE))))))</f>
        <v xml:space="preserve"> </v>
      </c>
      <c r="AP31" s="260" t="str">
        <f t="shared" ref="AP31:AP48" si="29">IF(OR($A31="AC_Unit_Single_Phase",$A31="HP_Unit_Single_Phase",AB31="AC3U5",AB31="HP3U5"),_xlfn.XLOOKUP(CONCATENATE($A31,$G31,$K31),$AE$142:$AE$293,$AG$142:$AG$293,FALSE),IF(ISBLANK($G31)," ",_xlfn.XLOOKUP(CONCATENATE($A31,$G31),$AE$142:$AE$293,$AG$142:$AG$293,FALSE)))</f>
        <v xml:space="preserve"> </v>
      </c>
      <c r="AQ31" s="210" t="str">
        <f t="shared" ref="AQ31:AQ48" si="30">IF(OR($A31="AC_Unit_Single_Phase",$A31="HP_Unit_Single_Phase",$A31="AC_Unit_Three_Phase",$A31="HP_Unit_Three_Phase"),_xlfn.XLOOKUP(CONCATENATE($A31,$G31,$K31),$AE$142:$AE$293,$AH$142:$AH$293,FALSE), IF(ISBLANK($G31)," ",_xlfn.XLOOKUP(CONCATENATE($A31,$G31),$AE$142:$AE$293,$AH$142:$AH$293,FALSE)))</f>
        <v xml:space="preserve"> </v>
      </c>
      <c r="AR31" s="107" t="str">
        <f t="shared" ref="AR31:AR48" si="31">IF(OR(AND(A31="AC_Unit_Three_Phase",G31=$AX$149),AND(A31="AC_Unit_Three_Phase",G31=$AX$150),AND(A31="AC_Unit_Three_Phase",G31=$AX$151),AND(A31="AC_Unit_Three_Phase",G31=$AX$152)),"AC3",IF(A31="AC_Unit_Three_Phase","AC3U5",IF(OR(AND(A31="HP_Unit_Three_Phase",G31=$AY$149),AND(A31="HP_Unit_Three_Phase",G31=$AY$150),AND(A31="HP_Unit_Three_Phase",G31=$AY$151),AND(A31="HP_Unit_Three_Phase",G31=$AY$152)),"HP3",IF(A31="HP_Unit_Three_Phase","HP3U5",IF(A31="PTHP","PTHP","")))))</f>
        <v/>
      </c>
      <c r="AS31" s="175" t="str">
        <f t="shared" ref="AS31:AS48" si="32">IF(A31="Add_Economizers","",IF(AB31="C",IF(AU31="Tier1",VLOOKUP(CONCATENATE(A31,G31),$AE$150:$AK$161,7,FALSE)*Q31,VLOOKUP(CONCATENATE(A31,G31),$AE$150:$AN$161,9,FALSE)*Q31),IF(OR(AB31="AC1",AB31="x",AB31="AC3U5",AB31="HP3U5"),VLOOKUP(CONCATENATE(A31,G31,K31),$AE$164:$AL$293,8,FALSE)*Q31,IF(AJ31&lt;&gt;"",VLOOKUP(CONCATENATE(A31,AJ31),$AV$27:$AY$36,4,FALSE)*Q31,""))))</f>
        <v/>
      </c>
      <c r="AT31" s="24" t="str">
        <f t="shared" ref="AT31:AT48" si="33">IF(AB31="C",VLOOKUP(CONCATENATE($A31,$G31),$AE$142:$AM$293,8,FALSE),"")</f>
        <v/>
      </c>
      <c r="AU31" s="24" t="str">
        <f>IF(AB31="C",IF(U31&lt;=AT31,"Tier2","Tier1"),"")</f>
        <v/>
      </c>
      <c r="AV31" s="57" t="s">
        <v>120</v>
      </c>
      <c r="AW31" s="171">
        <v>10000</v>
      </c>
      <c r="AX31" s="282">
        <v>27.446733065693707</v>
      </c>
      <c r="AY31" s="261">
        <f t="shared" si="13"/>
        <v>20.58504979927028</v>
      </c>
      <c r="AZ31" s="174" t="s">
        <v>121</v>
      </c>
      <c r="BA31" s="71"/>
      <c r="BB31" s="57" t="s">
        <v>122</v>
      </c>
      <c r="BC31" s="266">
        <v>1.25</v>
      </c>
      <c r="BD31" s="266">
        <v>1.5</v>
      </c>
      <c r="BE31" s="24">
        <f t="shared" si="11"/>
        <v>13500</v>
      </c>
      <c r="BF31" s="24">
        <f t="shared" si="12"/>
        <v>19800</v>
      </c>
      <c r="BT31" s="302" t="s">
        <v>123</v>
      </c>
      <c r="BU31" s="302" t="s">
        <v>123</v>
      </c>
      <c r="BV31" s="303" t="s">
        <v>124</v>
      </c>
      <c r="BY31" s="309" t="s">
        <v>125</v>
      </c>
      <c r="BZ31" s="305" t="s">
        <v>126</v>
      </c>
    </row>
    <row r="32" spans="1:85" s="24" customFormat="1" ht="13.9" customHeight="1">
      <c r="A32" s="390"/>
      <c r="B32" s="390"/>
      <c r="C32" s="390"/>
      <c r="D32" s="390"/>
      <c r="E32" s="390"/>
      <c r="F32" s="390"/>
      <c r="G32" s="381"/>
      <c r="H32" s="381"/>
      <c r="I32" s="381"/>
      <c r="J32" s="381"/>
      <c r="K32" s="381"/>
      <c r="L32" s="381"/>
      <c r="M32" s="385"/>
      <c r="N32" s="385"/>
      <c r="O32" s="434"/>
      <c r="P32" s="435"/>
      <c r="Q32" s="371" t="str">
        <f t="shared" ref="Q32:Q33" si="34">IF(O32="","",O32/12000)</f>
        <v/>
      </c>
      <c r="R32" s="371"/>
      <c r="S32" s="387" t="str">
        <f t="shared" si="15"/>
        <v xml:space="preserve"> </v>
      </c>
      <c r="T32" s="387"/>
      <c r="U32" s="373"/>
      <c r="V32" s="373"/>
      <c r="W32" s="374"/>
      <c r="X32" s="375"/>
      <c r="Y32" s="372" t="str">
        <f t="shared" ref="Y32:Y48" si="35">IF(S32="CK SEER Rating","CK or Delete SEER",IF(S32="CK CAT","Size/Usage CAT",IF(AC32="Incomplete","Incomplete",IF(AE32,"CK SIZE",IF(AF32,"CK Efficiency",IF(AS32="",AG32,IF(AG32/W32&gt;AS32,AS32*W32,AG32)))))))</f>
        <v xml:space="preserve"> </v>
      </c>
      <c r="Z32" s="372"/>
      <c r="AA32" s="372"/>
      <c r="AB32" s="200" t="str">
        <f t="shared" ref="AB32:AB48" si="36">IF(A32="HP_Unit_Single_Phase","X",IF(AR32&lt;&gt;"",AR32,IF(OR(A32="Hotel_Room_Control_AC_Only",A32="Hotel_Room_Control_Heat_Pumps",A32="System_Test_And_Repair",A32="Programable_Thermostat",A32="CO_Sensors",A32="CO2_Sensors"),"T",IF(OR(A32="Chiller_Centrifugal",A32="Chiller_Positive_Displacement",A32="Chiller_Reciprocating",A32="Chiller_Air_Cooled"),"C",IF(OR(A32="PTAC",A32="Add_Economizers"),"E",IF(A32="AC_Unit_Single_Phase","AC1",IF(A32="","",IF(A32="AC_Unit_Three_Phase","AC3",IF(A32="Minisplit_AC","MAC",IF(A32="Minisplit_HP","MHP","3"))))))))))</f>
        <v/>
      </c>
      <c r="AC32" s="198" t="str">
        <f t="shared" si="17"/>
        <v/>
      </c>
      <c r="AD32" s="198" t="str">
        <f t="shared" ref="AD32:AD48" si="37">IF(ISBLANK(A32),"",IF(OR(AE32,AF32,S32="CK CAT"),1,""))</f>
        <v/>
      </c>
      <c r="AE32" s="107" t="b">
        <f t="shared" si="19"/>
        <v>0</v>
      </c>
      <c r="AF32" s="107" t="b">
        <f t="shared" si="20"/>
        <v>0</v>
      </c>
      <c r="AG32" s="121" t="str">
        <f t="shared" si="21"/>
        <v xml:space="preserve"> </v>
      </c>
      <c r="AH32" s="107" t="str">
        <f t="shared" si="22"/>
        <v/>
      </c>
      <c r="AI32" s="107"/>
      <c r="AJ32" s="107" t="str">
        <f t="shared" si="23"/>
        <v/>
      </c>
      <c r="AK32" s="107" t="e">
        <f t="shared" si="24"/>
        <v>#N/A</v>
      </c>
      <c r="AL32" s="107" t="e">
        <f t="shared" si="25"/>
        <v>#N/A</v>
      </c>
      <c r="AM32" s="107" t="str">
        <f t="shared" si="26"/>
        <v/>
      </c>
      <c r="AN32" s="107" t="str">
        <f t="shared" si="27"/>
        <v/>
      </c>
      <c r="AO32" s="107" t="str">
        <f t="shared" si="28"/>
        <v xml:space="preserve"> </v>
      </c>
      <c r="AP32" s="260" t="str">
        <f t="shared" si="29"/>
        <v xml:space="preserve"> </v>
      </c>
      <c r="AQ32" s="210" t="str">
        <f t="shared" si="30"/>
        <v xml:space="preserve"> </v>
      </c>
      <c r="AR32" s="107" t="str">
        <f t="shared" si="31"/>
        <v/>
      </c>
      <c r="AS32" s="175" t="str">
        <f t="shared" si="32"/>
        <v/>
      </c>
      <c r="AT32" s="24" t="str">
        <f t="shared" si="33"/>
        <v/>
      </c>
      <c r="AU32" s="24" t="str">
        <f t="shared" ref="AU32:AU48" si="38">IF(AB32="C",IF(U32&lt;=AT32,"Tier2","Tier1"),"")</f>
        <v/>
      </c>
      <c r="AV32" s="57" t="s">
        <v>127</v>
      </c>
      <c r="AW32" s="171">
        <v>5.39</v>
      </c>
      <c r="AX32" s="173">
        <v>72.81</v>
      </c>
      <c r="AY32" s="261">
        <f>$AY$26*AX32</f>
        <v>54.607500000000002</v>
      </c>
      <c r="AZ32" s="174" t="s">
        <v>75</v>
      </c>
      <c r="BA32" s="71"/>
      <c r="BB32" s="57" t="s">
        <v>128</v>
      </c>
      <c r="BC32" s="266">
        <v>0</v>
      </c>
      <c r="BD32" s="266">
        <v>2.4990000000000001</v>
      </c>
      <c r="BE32" s="24">
        <f t="shared" si="11"/>
        <v>0</v>
      </c>
      <c r="BF32" s="24">
        <f t="shared" si="12"/>
        <v>32986.800000000003</v>
      </c>
      <c r="BT32" s="302" t="s">
        <v>123</v>
      </c>
      <c r="BU32" s="302" t="s">
        <v>123</v>
      </c>
      <c r="BV32" s="24" t="s">
        <v>129</v>
      </c>
    </row>
    <row r="33" spans="1:257" s="24" customFormat="1" ht="13.9" customHeight="1">
      <c r="A33" s="390"/>
      <c r="B33" s="390"/>
      <c r="C33" s="390"/>
      <c r="D33" s="390"/>
      <c r="E33" s="390"/>
      <c r="F33" s="390"/>
      <c r="G33" s="381"/>
      <c r="H33" s="381"/>
      <c r="I33" s="381"/>
      <c r="J33" s="381"/>
      <c r="K33" s="381"/>
      <c r="L33" s="381"/>
      <c r="M33" s="385"/>
      <c r="N33" s="385"/>
      <c r="O33" s="434"/>
      <c r="P33" s="435"/>
      <c r="Q33" s="371" t="str">
        <f t="shared" si="34"/>
        <v/>
      </c>
      <c r="R33" s="371"/>
      <c r="S33" s="387" t="str">
        <f t="shared" si="15"/>
        <v xml:space="preserve"> </v>
      </c>
      <c r="T33" s="387"/>
      <c r="U33" s="373"/>
      <c r="V33" s="373"/>
      <c r="W33" s="374"/>
      <c r="X33" s="375"/>
      <c r="Y33" s="372" t="str">
        <f t="shared" si="35"/>
        <v xml:space="preserve"> </v>
      </c>
      <c r="Z33" s="372"/>
      <c r="AA33" s="372"/>
      <c r="AB33" s="200" t="str">
        <f t="shared" si="36"/>
        <v/>
      </c>
      <c r="AC33" s="198" t="str">
        <f t="shared" si="17"/>
        <v/>
      </c>
      <c r="AD33" s="198" t="str">
        <f t="shared" si="37"/>
        <v/>
      </c>
      <c r="AE33" s="107" t="b">
        <f t="shared" si="19"/>
        <v>0</v>
      </c>
      <c r="AF33" s="107" t="b">
        <f t="shared" si="20"/>
        <v>0</v>
      </c>
      <c r="AG33" s="121" t="str">
        <f t="shared" si="21"/>
        <v xml:space="preserve"> </v>
      </c>
      <c r="AH33" s="107" t="str">
        <f t="shared" si="22"/>
        <v/>
      </c>
      <c r="AI33" s="107"/>
      <c r="AJ33" s="107" t="str">
        <f t="shared" si="23"/>
        <v/>
      </c>
      <c r="AK33" s="107" t="e">
        <f t="shared" si="24"/>
        <v>#N/A</v>
      </c>
      <c r="AL33" s="107" t="e">
        <f t="shared" si="25"/>
        <v>#N/A</v>
      </c>
      <c r="AM33" s="107" t="str">
        <f t="shared" si="26"/>
        <v/>
      </c>
      <c r="AN33" s="107" t="str">
        <f t="shared" si="27"/>
        <v/>
      </c>
      <c r="AO33" s="107" t="str">
        <f t="shared" si="28"/>
        <v xml:space="preserve"> </v>
      </c>
      <c r="AP33" s="260" t="str">
        <f t="shared" si="29"/>
        <v xml:space="preserve"> </v>
      </c>
      <c r="AQ33" s="210" t="str">
        <f t="shared" si="30"/>
        <v xml:space="preserve"> </v>
      </c>
      <c r="AR33" s="107" t="str">
        <f t="shared" si="31"/>
        <v/>
      </c>
      <c r="AS33" s="175" t="str">
        <f t="shared" si="32"/>
        <v/>
      </c>
      <c r="AT33" s="24" t="str">
        <f t="shared" si="33"/>
        <v/>
      </c>
      <c r="AU33" s="24" t="str">
        <f t="shared" si="38"/>
        <v/>
      </c>
      <c r="AV33" s="57" t="s">
        <v>130</v>
      </c>
      <c r="AW33" s="171">
        <v>11.249000000000001</v>
      </c>
      <c r="AX33" s="261">
        <v>96.189595198926781</v>
      </c>
      <c r="AY33" s="261">
        <f>$AY$26*AX33</f>
        <v>72.142196399195086</v>
      </c>
      <c r="AZ33" s="174" t="s">
        <v>82</v>
      </c>
      <c r="BA33" s="71"/>
      <c r="BB33" s="57" t="s">
        <v>131</v>
      </c>
      <c r="BC33" s="266">
        <v>0</v>
      </c>
      <c r="BD33" s="266">
        <v>2.4990000000000001</v>
      </c>
      <c r="BE33" s="24">
        <f t="shared" si="11"/>
        <v>0</v>
      </c>
      <c r="BF33" s="24">
        <f t="shared" si="12"/>
        <v>32986.800000000003</v>
      </c>
      <c r="BT33" s="302" t="s">
        <v>123</v>
      </c>
      <c r="BU33" s="302" t="s">
        <v>123</v>
      </c>
      <c r="BV33" s="303" t="s">
        <v>132</v>
      </c>
      <c r="BY33" s="309" t="s">
        <v>125</v>
      </c>
      <c r="BZ33" s="305" t="s">
        <v>133</v>
      </c>
    </row>
    <row r="34" spans="1:257" s="24" customFormat="1" ht="13.9" customHeight="1">
      <c r="A34" s="390"/>
      <c r="B34" s="390"/>
      <c r="C34" s="390"/>
      <c r="D34" s="390"/>
      <c r="E34" s="390"/>
      <c r="F34" s="390"/>
      <c r="G34" s="381"/>
      <c r="H34" s="381"/>
      <c r="I34" s="381"/>
      <c r="J34" s="381"/>
      <c r="K34" s="381"/>
      <c r="L34" s="381"/>
      <c r="M34" s="385"/>
      <c r="N34" s="385"/>
      <c r="O34" s="434"/>
      <c r="P34" s="435"/>
      <c r="Q34" s="371" t="str">
        <f t="shared" ref="Q34" si="39">IF(O34="","",O34/12000)</f>
        <v/>
      </c>
      <c r="R34" s="371"/>
      <c r="S34" s="387" t="str">
        <f t="shared" si="15"/>
        <v xml:space="preserve"> </v>
      </c>
      <c r="T34" s="387"/>
      <c r="U34" s="373"/>
      <c r="V34" s="373"/>
      <c r="W34" s="374"/>
      <c r="X34" s="375"/>
      <c r="Y34" s="372" t="str">
        <f t="shared" si="35"/>
        <v xml:space="preserve"> </v>
      </c>
      <c r="Z34" s="372"/>
      <c r="AA34" s="372"/>
      <c r="AB34" s="200" t="str">
        <f t="shared" si="36"/>
        <v/>
      </c>
      <c r="AC34" s="198" t="str">
        <f t="shared" si="17"/>
        <v/>
      </c>
      <c r="AD34" s="198" t="str">
        <f t="shared" si="37"/>
        <v/>
      </c>
      <c r="AE34" s="107" t="b">
        <f t="shared" si="19"/>
        <v>0</v>
      </c>
      <c r="AF34" s="107" t="b">
        <f t="shared" si="20"/>
        <v>0</v>
      </c>
      <c r="AG34" s="121" t="str">
        <f t="shared" si="21"/>
        <v xml:space="preserve"> </v>
      </c>
      <c r="AH34" s="107" t="str">
        <f t="shared" si="22"/>
        <v/>
      </c>
      <c r="AI34" s="107"/>
      <c r="AJ34" s="107" t="str">
        <f t="shared" si="23"/>
        <v/>
      </c>
      <c r="AK34" s="107" t="e">
        <f t="shared" si="24"/>
        <v>#N/A</v>
      </c>
      <c r="AL34" s="107" t="e">
        <f t="shared" si="25"/>
        <v>#N/A</v>
      </c>
      <c r="AM34" s="107" t="str">
        <f t="shared" si="26"/>
        <v/>
      </c>
      <c r="AN34" s="107" t="str">
        <f t="shared" si="27"/>
        <v/>
      </c>
      <c r="AO34" s="107" t="str">
        <f t="shared" si="28"/>
        <v xml:space="preserve"> </v>
      </c>
      <c r="AP34" s="260" t="str">
        <f t="shared" si="29"/>
        <v xml:space="preserve"> </v>
      </c>
      <c r="AQ34" s="210" t="str">
        <f t="shared" si="30"/>
        <v xml:space="preserve"> </v>
      </c>
      <c r="AR34" s="107" t="str">
        <f t="shared" si="31"/>
        <v/>
      </c>
      <c r="AS34" s="175" t="str">
        <f t="shared" si="32"/>
        <v/>
      </c>
      <c r="AT34" s="24" t="str">
        <f t="shared" si="33"/>
        <v/>
      </c>
      <c r="AU34" s="24" t="str">
        <f t="shared" si="38"/>
        <v/>
      </c>
      <c r="AV34" s="57" t="s">
        <v>134</v>
      </c>
      <c r="AW34" s="171">
        <v>19.989999999999998</v>
      </c>
      <c r="AX34" s="261">
        <v>71.450184922943663</v>
      </c>
      <c r="AY34" s="261">
        <f>$AY$26*AX34</f>
        <v>53.587638692207747</v>
      </c>
      <c r="AZ34" s="174" t="s">
        <v>86</v>
      </c>
      <c r="BA34" s="71"/>
      <c r="BB34" s="57" t="s">
        <v>135</v>
      </c>
      <c r="BC34" s="266">
        <v>2.5</v>
      </c>
      <c r="BD34" s="266">
        <v>2.9990000000000001</v>
      </c>
      <c r="BE34" s="24">
        <f t="shared" si="11"/>
        <v>27000</v>
      </c>
      <c r="BF34" s="24">
        <f t="shared" si="12"/>
        <v>39586.80000000001</v>
      </c>
      <c r="BT34" s="302" t="s">
        <v>123</v>
      </c>
      <c r="BU34" s="302" t="s">
        <v>123</v>
      </c>
      <c r="BV34" s="303" t="s">
        <v>132</v>
      </c>
      <c r="BY34" s="309" t="s">
        <v>125</v>
      </c>
      <c r="BZ34" s="305" t="s">
        <v>133</v>
      </c>
    </row>
    <row r="35" spans="1:257" s="24" customFormat="1" ht="13.9" customHeight="1">
      <c r="A35" s="390"/>
      <c r="B35" s="390"/>
      <c r="C35" s="390"/>
      <c r="D35" s="390"/>
      <c r="E35" s="390"/>
      <c r="F35" s="390"/>
      <c r="G35" s="381"/>
      <c r="H35" s="381"/>
      <c r="I35" s="381"/>
      <c r="J35" s="381"/>
      <c r="K35" s="381"/>
      <c r="L35" s="381"/>
      <c r="M35" s="385"/>
      <c r="N35" s="385"/>
      <c r="O35" s="434"/>
      <c r="P35" s="435"/>
      <c r="Q35" s="371" t="str">
        <f t="shared" ref="Q35:Q37" si="40">IF(O35="","",O35/12000)</f>
        <v/>
      </c>
      <c r="R35" s="371"/>
      <c r="S35" s="387" t="str">
        <f t="shared" si="15"/>
        <v xml:space="preserve"> </v>
      </c>
      <c r="T35" s="387"/>
      <c r="U35" s="373"/>
      <c r="V35" s="373"/>
      <c r="W35" s="374"/>
      <c r="X35" s="375"/>
      <c r="Y35" s="372" t="str">
        <f t="shared" si="35"/>
        <v xml:space="preserve"> </v>
      </c>
      <c r="Z35" s="372"/>
      <c r="AA35" s="372"/>
      <c r="AB35" s="200" t="str">
        <f t="shared" si="36"/>
        <v/>
      </c>
      <c r="AC35" s="198" t="str">
        <f t="shared" si="17"/>
        <v/>
      </c>
      <c r="AD35" s="198" t="str">
        <f t="shared" si="37"/>
        <v/>
      </c>
      <c r="AE35" s="107" t="b">
        <f t="shared" si="19"/>
        <v>0</v>
      </c>
      <c r="AF35" s="107" t="b">
        <f t="shared" si="20"/>
        <v>0</v>
      </c>
      <c r="AG35" s="121" t="str">
        <f t="shared" si="21"/>
        <v xml:space="preserve"> </v>
      </c>
      <c r="AH35" s="107" t="str">
        <f t="shared" si="22"/>
        <v/>
      </c>
      <c r="AI35" s="107"/>
      <c r="AJ35" s="107" t="str">
        <f t="shared" si="23"/>
        <v/>
      </c>
      <c r="AK35" s="107" t="e">
        <f t="shared" si="24"/>
        <v>#N/A</v>
      </c>
      <c r="AL35" s="107" t="e">
        <f t="shared" si="25"/>
        <v>#N/A</v>
      </c>
      <c r="AM35" s="107" t="str">
        <f t="shared" si="26"/>
        <v/>
      </c>
      <c r="AN35" s="107" t="str">
        <f t="shared" si="27"/>
        <v/>
      </c>
      <c r="AO35" s="107" t="str">
        <f t="shared" si="28"/>
        <v xml:space="preserve"> </v>
      </c>
      <c r="AP35" s="260" t="str">
        <f t="shared" si="29"/>
        <v xml:space="preserve"> </v>
      </c>
      <c r="AQ35" s="210" t="str">
        <f t="shared" si="30"/>
        <v xml:space="preserve"> </v>
      </c>
      <c r="AR35" s="107" t="str">
        <f t="shared" si="31"/>
        <v/>
      </c>
      <c r="AS35" s="175" t="str">
        <f t="shared" si="32"/>
        <v/>
      </c>
      <c r="AT35" s="24" t="str">
        <f t="shared" si="33"/>
        <v/>
      </c>
      <c r="AU35" s="24" t="str">
        <f t="shared" si="38"/>
        <v/>
      </c>
      <c r="AV35" s="24" t="s">
        <v>136</v>
      </c>
      <c r="AW35" s="171">
        <v>63.29</v>
      </c>
      <c r="AX35" s="261">
        <v>146.91808541146293</v>
      </c>
      <c r="AY35" s="261">
        <f>$AY$26*AX35</f>
        <v>110.18856405859719</v>
      </c>
      <c r="AZ35" s="174" t="s">
        <v>114</v>
      </c>
      <c r="BA35" s="71"/>
      <c r="BB35" s="60" t="s">
        <v>137</v>
      </c>
      <c r="BC35" s="266">
        <v>2.5</v>
      </c>
      <c r="BD35" s="266">
        <v>2.9990000000000001</v>
      </c>
      <c r="BE35" s="24">
        <f t="shared" si="11"/>
        <v>27000</v>
      </c>
      <c r="BF35" s="24">
        <f t="shared" si="12"/>
        <v>39586.80000000001</v>
      </c>
      <c r="BT35" s="302" t="s">
        <v>123</v>
      </c>
      <c r="BU35" s="302" t="s">
        <v>123</v>
      </c>
      <c r="BV35" s="24" t="s">
        <v>129</v>
      </c>
      <c r="CB35" s="304">
        <v>10</v>
      </c>
      <c r="CC35" s="304">
        <v>15</v>
      </c>
      <c r="CD35" s="304">
        <v>22</v>
      </c>
    </row>
    <row r="36" spans="1:257" s="24" customFormat="1" ht="13.9" customHeight="1">
      <c r="A36" s="390"/>
      <c r="B36" s="390"/>
      <c r="C36" s="390"/>
      <c r="D36" s="390"/>
      <c r="E36" s="390"/>
      <c r="F36" s="390"/>
      <c r="G36" s="381"/>
      <c r="H36" s="381"/>
      <c r="I36" s="381"/>
      <c r="J36" s="381"/>
      <c r="K36" s="381"/>
      <c r="L36" s="381"/>
      <c r="M36" s="385"/>
      <c r="N36" s="385"/>
      <c r="O36" s="434"/>
      <c r="P36" s="435"/>
      <c r="Q36" s="371" t="str">
        <f t="shared" si="40"/>
        <v/>
      </c>
      <c r="R36" s="371"/>
      <c r="S36" s="387" t="str">
        <f t="shared" si="15"/>
        <v xml:space="preserve"> </v>
      </c>
      <c r="T36" s="387"/>
      <c r="U36" s="373"/>
      <c r="V36" s="373"/>
      <c r="W36" s="374"/>
      <c r="X36" s="375"/>
      <c r="Y36" s="372" t="str">
        <f t="shared" si="35"/>
        <v xml:space="preserve"> </v>
      </c>
      <c r="Z36" s="372"/>
      <c r="AA36" s="372"/>
      <c r="AB36" s="200" t="str">
        <f t="shared" si="36"/>
        <v/>
      </c>
      <c r="AC36" s="198" t="str">
        <f t="shared" si="17"/>
        <v/>
      </c>
      <c r="AD36" s="198" t="str">
        <f t="shared" si="37"/>
        <v/>
      </c>
      <c r="AE36" s="107" t="b">
        <f t="shared" si="19"/>
        <v>0</v>
      </c>
      <c r="AF36" s="107" t="b">
        <f t="shared" si="20"/>
        <v>0</v>
      </c>
      <c r="AG36" s="121" t="str">
        <f t="shared" si="21"/>
        <v xml:space="preserve"> </v>
      </c>
      <c r="AH36" s="107" t="str">
        <f t="shared" si="22"/>
        <v/>
      </c>
      <c r="AI36" s="107"/>
      <c r="AJ36" s="107" t="str">
        <f t="shared" si="23"/>
        <v/>
      </c>
      <c r="AK36" s="107" t="e">
        <f t="shared" si="24"/>
        <v>#N/A</v>
      </c>
      <c r="AL36" s="107" t="e">
        <f t="shared" si="25"/>
        <v>#N/A</v>
      </c>
      <c r="AM36" s="107" t="str">
        <f t="shared" si="26"/>
        <v/>
      </c>
      <c r="AN36" s="107" t="str">
        <f t="shared" si="27"/>
        <v/>
      </c>
      <c r="AO36" s="107" t="str">
        <f t="shared" si="28"/>
        <v xml:space="preserve"> </v>
      </c>
      <c r="AP36" s="260" t="str">
        <f t="shared" si="29"/>
        <v xml:space="preserve"> </v>
      </c>
      <c r="AQ36" s="210" t="str">
        <f t="shared" si="30"/>
        <v xml:space="preserve"> </v>
      </c>
      <c r="AR36" s="107" t="str">
        <f t="shared" si="31"/>
        <v/>
      </c>
      <c r="AS36" s="175" t="str">
        <f t="shared" si="32"/>
        <v/>
      </c>
      <c r="AT36" s="24" t="str">
        <f t="shared" si="33"/>
        <v/>
      </c>
      <c r="AU36" s="24" t="str">
        <f t="shared" si="38"/>
        <v/>
      </c>
      <c r="AV36" s="57" t="s">
        <v>138</v>
      </c>
      <c r="AW36" s="171">
        <v>10000</v>
      </c>
      <c r="AX36" s="261">
        <v>146.91808541146293</v>
      </c>
      <c r="AY36" s="261">
        <f>$AY$26*AX36</f>
        <v>110.18856405859719</v>
      </c>
      <c r="AZ36" s="174" t="s">
        <v>121</v>
      </c>
      <c r="BA36" s="71"/>
      <c r="BB36" s="60" t="s">
        <v>139</v>
      </c>
      <c r="BC36" s="266">
        <v>3</v>
      </c>
      <c r="BD36" s="266">
        <v>3.4990000000000001</v>
      </c>
      <c r="BE36" s="24">
        <f t="shared" si="11"/>
        <v>32400.000000000004</v>
      </c>
      <c r="BF36" s="24">
        <f t="shared" si="12"/>
        <v>46186.8</v>
      </c>
      <c r="BT36" s="302" t="s">
        <v>123</v>
      </c>
      <c r="BU36" s="302" t="s">
        <v>123</v>
      </c>
      <c r="BV36" s="24" t="s">
        <v>140</v>
      </c>
      <c r="BY36" s="309" t="s">
        <v>125</v>
      </c>
      <c r="BZ36" s="305" t="s">
        <v>141</v>
      </c>
      <c r="CB36" s="304">
        <v>10</v>
      </c>
      <c r="CC36" s="304">
        <v>15</v>
      </c>
      <c r="CD36" s="304">
        <v>60</v>
      </c>
      <c r="CF36" s="311" t="s">
        <v>142</v>
      </c>
      <c r="CG36" s="302" t="s">
        <v>123</v>
      </c>
      <c r="CH36" s="310" t="s">
        <v>143</v>
      </c>
      <c r="CI36" s="305" t="s">
        <v>144</v>
      </c>
    </row>
    <row r="37" spans="1:257" s="24" customFormat="1" ht="13.15" customHeight="1">
      <c r="A37" s="390"/>
      <c r="B37" s="390"/>
      <c r="C37" s="390"/>
      <c r="D37" s="390"/>
      <c r="E37" s="390"/>
      <c r="F37" s="390"/>
      <c r="G37" s="381"/>
      <c r="H37" s="381"/>
      <c r="I37" s="381"/>
      <c r="J37" s="381"/>
      <c r="K37" s="381"/>
      <c r="L37" s="381"/>
      <c r="M37" s="385"/>
      <c r="N37" s="385"/>
      <c r="O37" s="434"/>
      <c r="P37" s="435"/>
      <c r="Q37" s="371" t="str">
        <f t="shared" si="40"/>
        <v/>
      </c>
      <c r="R37" s="371"/>
      <c r="S37" s="387" t="str">
        <f t="shared" si="15"/>
        <v xml:space="preserve"> </v>
      </c>
      <c r="T37" s="387"/>
      <c r="U37" s="373"/>
      <c r="V37" s="373"/>
      <c r="W37" s="374"/>
      <c r="X37" s="375"/>
      <c r="Y37" s="372" t="str">
        <f t="shared" si="35"/>
        <v xml:space="preserve"> </v>
      </c>
      <c r="Z37" s="372"/>
      <c r="AA37" s="372"/>
      <c r="AB37" s="200" t="str">
        <f t="shared" si="36"/>
        <v/>
      </c>
      <c r="AC37" s="198" t="str">
        <f t="shared" si="17"/>
        <v/>
      </c>
      <c r="AD37" s="198" t="str">
        <f t="shared" si="37"/>
        <v/>
      </c>
      <c r="AE37" s="107" t="b">
        <f t="shared" si="19"/>
        <v>0</v>
      </c>
      <c r="AF37" s="107" t="b">
        <f t="shared" si="20"/>
        <v>0</v>
      </c>
      <c r="AG37" s="121" t="str">
        <f t="shared" si="21"/>
        <v xml:space="preserve"> </v>
      </c>
      <c r="AH37" s="107" t="str">
        <f t="shared" si="22"/>
        <v/>
      </c>
      <c r="AI37" s="107"/>
      <c r="AJ37" s="107" t="str">
        <f t="shared" si="23"/>
        <v/>
      </c>
      <c r="AK37" s="107" t="e">
        <f t="shared" si="24"/>
        <v>#N/A</v>
      </c>
      <c r="AL37" s="107" t="e">
        <f t="shared" si="25"/>
        <v>#N/A</v>
      </c>
      <c r="AM37" s="107" t="str">
        <f t="shared" si="26"/>
        <v/>
      </c>
      <c r="AN37" s="107" t="str">
        <f t="shared" si="27"/>
        <v/>
      </c>
      <c r="AO37" s="107" t="str">
        <f t="shared" si="28"/>
        <v xml:space="preserve"> </v>
      </c>
      <c r="AP37" s="260" t="str">
        <f t="shared" si="29"/>
        <v xml:space="preserve"> </v>
      </c>
      <c r="AQ37" s="210" t="str">
        <f t="shared" si="30"/>
        <v xml:space="preserve"> </v>
      </c>
      <c r="AR37" s="107" t="str">
        <f t="shared" si="31"/>
        <v/>
      </c>
      <c r="AS37" s="175" t="str">
        <f t="shared" si="32"/>
        <v/>
      </c>
      <c r="AT37" s="24" t="str">
        <f t="shared" si="33"/>
        <v/>
      </c>
      <c r="AU37" s="24" t="str">
        <f t="shared" si="38"/>
        <v/>
      </c>
      <c r="BB37" s="60" t="s">
        <v>145</v>
      </c>
      <c r="BC37" s="266">
        <v>3</v>
      </c>
      <c r="BD37" s="266">
        <v>3.4990000000000001</v>
      </c>
      <c r="BE37" s="24">
        <f t="shared" si="11"/>
        <v>32400.000000000004</v>
      </c>
      <c r="BF37" s="24">
        <f t="shared" si="12"/>
        <v>46186.8</v>
      </c>
      <c r="BT37" s="303" t="s">
        <v>142</v>
      </c>
      <c r="BV37" s="303" t="s">
        <v>146</v>
      </c>
      <c r="BY37" s="308" t="s">
        <v>147</v>
      </c>
      <c r="BZ37" s="305" t="s">
        <v>148</v>
      </c>
      <c r="CB37" s="24" t="s">
        <v>149</v>
      </c>
    </row>
    <row r="38" spans="1:257" s="24" customFormat="1">
      <c r="A38" s="390"/>
      <c r="B38" s="390"/>
      <c r="C38" s="390"/>
      <c r="D38" s="390"/>
      <c r="E38" s="390"/>
      <c r="F38" s="390"/>
      <c r="G38" s="381"/>
      <c r="H38" s="381"/>
      <c r="I38" s="381"/>
      <c r="J38" s="381"/>
      <c r="K38" s="381"/>
      <c r="L38" s="381"/>
      <c r="M38" s="385"/>
      <c r="N38" s="385"/>
      <c r="O38" s="434"/>
      <c r="P38" s="435"/>
      <c r="Q38" s="371" t="str">
        <f t="shared" ref="Q38:Q48" si="41">IF(O38="","",O38/12000)</f>
        <v/>
      </c>
      <c r="R38" s="371"/>
      <c r="S38" s="387" t="str">
        <f t="shared" ref="S38:S48" si="42">IF(AND(A38&lt;&gt;"",G38="",K38=""),"",IF(NOT(OR(ISNA(AO38),ISNA(AH38))),AO38,IF(OR(AND(ISBLANK(K38),ISNA(AO38)),AND(OR(AB38="AC1",AB38="X",AB38="AC3U5",AB38="HP3U5"),OR(ISNA(AH38),ISNA(AO38)))),"CK CAT","CK SEER Rating")))</f>
        <v xml:space="preserve"> </v>
      </c>
      <c r="T38" s="387"/>
      <c r="U38" s="373"/>
      <c r="V38" s="373"/>
      <c r="W38" s="374"/>
      <c r="X38" s="375"/>
      <c r="Y38" s="372" t="str">
        <f t="shared" si="35"/>
        <v xml:space="preserve"> </v>
      </c>
      <c r="Z38" s="372"/>
      <c r="AA38" s="372"/>
      <c r="AB38" s="200" t="str">
        <f t="shared" si="36"/>
        <v/>
      </c>
      <c r="AC38" s="198" t="str">
        <f t="shared" si="17"/>
        <v/>
      </c>
      <c r="AD38" s="198" t="str">
        <f t="shared" si="37"/>
        <v/>
      </c>
      <c r="AE38" s="107" t="b">
        <f t="shared" si="19"/>
        <v>0</v>
      </c>
      <c r="AF38" s="107" t="b">
        <f t="shared" si="20"/>
        <v>0</v>
      </c>
      <c r="AG38" s="121" t="str">
        <f t="shared" si="21"/>
        <v xml:space="preserve"> </v>
      </c>
      <c r="AH38" s="107" t="str">
        <f t="shared" si="22"/>
        <v/>
      </c>
      <c r="AI38" s="107"/>
      <c r="AJ38" s="107" t="str">
        <f t="shared" si="23"/>
        <v/>
      </c>
      <c r="AK38" s="107" t="e">
        <f t="shared" si="24"/>
        <v>#N/A</v>
      </c>
      <c r="AL38" s="107" t="e">
        <f t="shared" si="25"/>
        <v>#N/A</v>
      </c>
      <c r="AM38" s="107" t="str">
        <f t="shared" si="26"/>
        <v/>
      </c>
      <c r="AN38" s="107" t="str">
        <f t="shared" si="27"/>
        <v/>
      </c>
      <c r="AO38" s="107" t="str">
        <f t="shared" si="28"/>
        <v xml:space="preserve"> </v>
      </c>
      <c r="AP38" s="260" t="str">
        <f t="shared" si="29"/>
        <v xml:space="preserve"> </v>
      </c>
      <c r="AQ38" s="210" t="str">
        <f t="shared" si="30"/>
        <v xml:space="preserve"> </v>
      </c>
      <c r="AR38" s="107" t="str">
        <f t="shared" si="31"/>
        <v/>
      </c>
      <c r="AS38" s="175" t="str">
        <f t="shared" si="32"/>
        <v/>
      </c>
      <c r="AT38" s="24" t="str">
        <f t="shared" si="33"/>
        <v/>
      </c>
      <c r="AU38" s="24" t="str">
        <f t="shared" si="38"/>
        <v/>
      </c>
      <c r="AW38" s="24" t="s">
        <v>150</v>
      </c>
      <c r="AX38" s="24" t="s">
        <v>151</v>
      </c>
      <c r="AY38" s="24" t="s">
        <v>152</v>
      </c>
      <c r="AZ38" s="24" t="s">
        <v>153</v>
      </c>
      <c r="BB38" s="60" t="s">
        <v>154</v>
      </c>
      <c r="BC38" s="266">
        <v>3.5</v>
      </c>
      <c r="BD38" s="266">
        <v>3.9990000000000001</v>
      </c>
      <c r="BE38" s="24">
        <f t="shared" si="11"/>
        <v>37800</v>
      </c>
      <c r="BF38" s="24">
        <f t="shared" si="12"/>
        <v>52786.8</v>
      </c>
      <c r="BT38" s="303" t="s">
        <v>142</v>
      </c>
      <c r="BV38" s="303" t="s">
        <v>146</v>
      </c>
      <c r="BY38" s="308" t="s">
        <v>147</v>
      </c>
      <c r="BZ38" s="305" t="s">
        <v>148</v>
      </c>
      <c r="CB38" s="24" t="s">
        <v>149</v>
      </c>
    </row>
    <row r="39" spans="1:257" s="24" customFormat="1">
      <c r="A39" s="390"/>
      <c r="B39" s="390"/>
      <c r="C39" s="390"/>
      <c r="D39" s="390"/>
      <c r="E39" s="390"/>
      <c r="F39" s="390"/>
      <c r="G39" s="415"/>
      <c r="H39" s="415"/>
      <c r="I39" s="415"/>
      <c r="J39" s="415"/>
      <c r="K39" s="381"/>
      <c r="L39" s="409"/>
      <c r="M39" s="413"/>
      <c r="N39" s="414"/>
      <c r="O39" s="434"/>
      <c r="P39" s="435"/>
      <c r="Q39" s="371" t="str">
        <f t="shared" si="41"/>
        <v/>
      </c>
      <c r="R39" s="371"/>
      <c r="S39" s="387" t="str">
        <f t="shared" si="42"/>
        <v xml:space="preserve"> </v>
      </c>
      <c r="T39" s="387"/>
      <c r="U39" s="373"/>
      <c r="V39" s="373"/>
      <c r="W39" s="374"/>
      <c r="X39" s="375"/>
      <c r="Y39" s="372" t="str">
        <f t="shared" si="35"/>
        <v xml:space="preserve"> </v>
      </c>
      <c r="Z39" s="372"/>
      <c r="AA39" s="372"/>
      <c r="AB39" s="200" t="str">
        <f t="shared" si="36"/>
        <v/>
      </c>
      <c r="AC39" s="198" t="str">
        <f t="shared" si="17"/>
        <v/>
      </c>
      <c r="AD39" s="198" t="str">
        <f t="shared" si="37"/>
        <v/>
      </c>
      <c r="AE39" s="107" t="b">
        <f t="shared" si="19"/>
        <v>0</v>
      </c>
      <c r="AF39" s="107" t="b">
        <f t="shared" si="20"/>
        <v>0</v>
      </c>
      <c r="AG39" s="121" t="str">
        <f t="shared" si="21"/>
        <v xml:space="preserve"> </v>
      </c>
      <c r="AH39" s="107" t="str">
        <f t="shared" si="22"/>
        <v/>
      </c>
      <c r="AI39" s="107"/>
      <c r="AJ39" s="107" t="str">
        <f t="shared" si="23"/>
        <v/>
      </c>
      <c r="AK39" s="107" t="e">
        <f t="shared" si="24"/>
        <v>#N/A</v>
      </c>
      <c r="AL39" s="107" t="e">
        <f t="shared" si="25"/>
        <v>#N/A</v>
      </c>
      <c r="AM39" s="107" t="str">
        <f t="shared" si="26"/>
        <v/>
      </c>
      <c r="AN39" s="107" t="str">
        <f t="shared" si="27"/>
        <v/>
      </c>
      <c r="AO39" s="107" t="str">
        <f t="shared" si="28"/>
        <v xml:space="preserve"> </v>
      </c>
      <c r="AP39" s="260" t="str">
        <f t="shared" si="29"/>
        <v xml:space="preserve"> </v>
      </c>
      <c r="AQ39" s="210" t="str">
        <f t="shared" si="30"/>
        <v xml:space="preserve"> </v>
      </c>
      <c r="AR39" s="107" t="str">
        <f t="shared" si="31"/>
        <v/>
      </c>
      <c r="AS39" s="175" t="str">
        <f t="shared" si="32"/>
        <v/>
      </c>
      <c r="AT39" s="24" t="str">
        <f t="shared" si="33"/>
        <v/>
      </c>
      <c r="AU39" s="24" t="str">
        <f t="shared" si="38"/>
        <v/>
      </c>
      <c r="AV39" s="230" t="s">
        <v>155</v>
      </c>
      <c r="AW39" s="246">
        <v>83.085576919999994</v>
      </c>
      <c r="AX39" s="246">
        <v>155.97692309999999</v>
      </c>
      <c r="AY39" s="230">
        <f>AW39*0.75</f>
        <v>62.314182689999996</v>
      </c>
      <c r="AZ39" s="230">
        <f>AX39*0.75</f>
        <v>116.98269232499999</v>
      </c>
      <c r="BA39" s="71"/>
      <c r="BB39" s="60" t="s">
        <v>156</v>
      </c>
      <c r="BC39" s="266">
        <v>3.5</v>
      </c>
      <c r="BD39" s="266">
        <v>3.9990000000000001</v>
      </c>
      <c r="BE39" s="24">
        <f t="shared" si="11"/>
        <v>37800</v>
      </c>
      <c r="BF39" s="24">
        <f t="shared" si="12"/>
        <v>52786.8</v>
      </c>
      <c r="BT39" s="302" t="s">
        <v>123</v>
      </c>
      <c r="BU39" s="302" t="s">
        <v>123</v>
      </c>
      <c r="BV39" s="303" t="s">
        <v>157</v>
      </c>
      <c r="BY39" s="309" t="s">
        <v>125</v>
      </c>
      <c r="BZ39" s="305" t="s">
        <v>158</v>
      </c>
      <c r="CC39" s="304">
        <v>100</v>
      </c>
      <c r="CD39" s="304">
        <v>200</v>
      </c>
      <c r="CE39" s="304">
        <v>350</v>
      </c>
      <c r="CF39" s="304">
        <v>500</v>
      </c>
      <c r="CG39" s="304">
        <v>1000</v>
      </c>
    </row>
    <row r="40" spans="1:257" s="24" customFormat="1">
      <c r="A40" s="390"/>
      <c r="B40" s="390"/>
      <c r="C40" s="390"/>
      <c r="D40" s="390"/>
      <c r="E40" s="390"/>
      <c r="F40" s="390"/>
      <c r="G40" s="415"/>
      <c r="H40" s="415"/>
      <c r="I40" s="415"/>
      <c r="J40" s="415"/>
      <c r="K40" s="381"/>
      <c r="L40" s="409"/>
      <c r="M40" s="385"/>
      <c r="N40" s="385"/>
      <c r="O40" s="434"/>
      <c r="P40" s="435"/>
      <c r="Q40" s="371" t="str">
        <f t="shared" si="41"/>
        <v/>
      </c>
      <c r="R40" s="371"/>
      <c r="S40" s="387" t="str">
        <f t="shared" si="42"/>
        <v xml:space="preserve"> </v>
      </c>
      <c r="T40" s="387"/>
      <c r="U40" s="373"/>
      <c r="V40" s="373"/>
      <c r="W40" s="374"/>
      <c r="X40" s="375"/>
      <c r="Y40" s="372" t="str">
        <f t="shared" si="35"/>
        <v xml:space="preserve"> </v>
      </c>
      <c r="Z40" s="372"/>
      <c r="AA40" s="372"/>
      <c r="AB40" s="200" t="str">
        <f t="shared" si="36"/>
        <v/>
      </c>
      <c r="AC40" s="198" t="str">
        <f t="shared" si="17"/>
        <v/>
      </c>
      <c r="AD40" s="198" t="str">
        <f t="shared" si="37"/>
        <v/>
      </c>
      <c r="AE40" s="107" t="b">
        <f t="shared" si="19"/>
        <v>0</v>
      </c>
      <c r="AF40" s="107" t="b">
        <f t="shared" si="20"/>
        <v>0</v>
      </c>
      <c r="AG40" s="121" t="str">
        <f t="shared" si="21"/>
        <v xml:space="preserve"> </v>
      </c>
      <c r="AH40" s="107" t="str">
        <f t="shared" si="22"/>
        <v/>
      </c>
      <c r="AI40" s="107"/>
      <c r="AJ40" s="107" t="str">
        <f t="shared" si="23"/>
        <v/>
      </c>
      <c r="AK40" s="107" t="e">
        <f t="shared" si="24"/>
        <v>#N/A</v>
      </c>
      <c r="AL40" s="107" t="e">
        <f t="shared" si="25"/>
        <v>#N/A</v>
      </c>
      <c r="AM40" s="107" t="str">
        <f t="shared" si="26"/>
        <v/>
      </c>
      <c r="AN40" s="107" t="str">
        <f t="shared" si="27"/>
        <v/>
      </c>
      <c r="AO40" s="107" t="str">
        <f t="shared" si="28"/>
        <v xml:space="preserve"> </v>
      </c>
      <c r="AP40" s="260" t="str">
        <f t="shared" si="29"/>
        <v xml:space="preserve"> </v>
      </c>
      <c r="AQ40" s="210" t="str">
        <f t="shared" si="30"/>
        <v xml:space="preserve"> </v>
      </c>
      <c r="AR40" s="107" t="str">
        <f t="shared" si="31"/>
        <v/>
      </c>
      <c r="AS40" s="175" t="str">
        <f t="shared" si="32"/>
        <v/>
      </c>
      <c r="AT40" s="24" t="str">
        <f t="shared" si="33"/>
        <v/>
      </c>
      <c r="AU40" s="24" t="str">
        <f t="shared" si="38"/>
        <v/>
      </c>
      <c r="AV40" s="230" t="s">
        <v>159</v>
      </c>
      <c r="AW40" s="246">
        <v>61.565884619999999</v>
      </c>
      <c r="AX40" s="246">
        <v>105.7175481</v>
      </c>
      <c r="AY40" s="230">
        <f t="shared" ref="AY40:AY50" si="43">AW40*0.75</f>
        <v>46.174413465000001</v>
      </c>
      <c r="AZ40" s="230">
        <f t="shared" ref="AZ40:AZ50" si="44">AX40*0.75</f>
        <v>79.288161075000005</v>
      </c>
      <c r="BA40" s="71"/>
      <c r="BB40" s="60" t="s">
        <v>160</v>
      </c>
      <c r="BC40" s="266">
        <v>4</v>
      </c>
      <c r="BD40" s="266">
        <v>4.9989999999999997</v>
      </c>
      <c r="BE40" s="24">
        <f t="shared" si="11"/>
        <v>43200</v>
      </c>
      <c r="BF40" s="24">
        <f t="shared" si="12"/>
        <v>65986.8</v>
      </c>
      <c r="BT40" s="302" t="s">
        <v>123</v>
      </c>
      <c r="BU40" s="302" t="s">
        <v>123</v>
      </c>
      <c r="CB40" s="304">
        <v>50</v>
      </c>
      <c r="CC40" s="304">
        <v>100</v>
      </c>
      <c r="CD40" s="304">
        <v>200</v>
      </c>
      <c r="CF40" s="304">
        <v>500</v>
      </c>
      <c r="CG40" s="304">
        <v>1000</v>
      </c>
    </row>
    <row r="41" spans="1:257" s="24" customFormat="1">
      <c r="A41" s="390"/>
      <c r="B41" s="418"/>
      <c r="C41" s="418"/>
      <c r="D41" s="418"/>
      <c r="E41" s="418"/>
      <c r="F41" s="419"/>
      <c r="G41" s="381"/>
      <c r="H41" s="417"/>
      <c r="I41" s="417"/>
      <c r="J41" s="409"/>
      <c r="K41" s="381"/>
      <c r="L41" s="409"/>
      <c r="M41" s="413"/>
      <c r="N41" s="414"/>
      <c r="O41" s="434"/>
      <c r="P41" s="435"/>
      <c r="Q41" s="371" t="str">
        <f t="shared" si="41"/>
        <v/>
      </c>
      <c r="R41" s="371"/>
      <c r="S41" s="387" t="str">
        <f t="shared" si="42"/>
        <v xml:space="preserve"> </v>
      </c>
      <c r="T41" s="387"/>
      <c r="U41" s="373"/>
      <c r="V41" s="433"/>
      <c r="W41" s="374"/>
      <c r="X41" s="375"/>
      <c r="Y41" s="372" t="str">
        <f t="shared" si="35"/>
        <v xml:space="preserve"> </v>
      </c>
      <c r="Z41" s="372"/>
      <c r="AA41" s="372"/>
      <c r="AB41" s="200" t="str">
        <f t="shared" si="36"/>
        <v/>
      </c>
      <c r="AC41" s="198" t="str">
        <f t="shared" si="17"/>
        <v/>
      </c>
      <c r="AD41" s="198" t="str">
        <f t="shared" si="37"/>
        <v/>
      </c>
      <c r="AE41" s="107" t="b">
        <f t="shared" si="19"/>
        <v>0</v>
      </c>
      <c r="AF41" s="107" t="b">
        <f t="shared" si="20"/>
        <v>0</v>
      </c>
      <c r="AG41" s="121" t="str">
        <f t="shared" si="21"/>
        <v xml:space="preserve"> </v>
      </c>
      <c r="AH41" s="107" t="str">
        <f t="shared" si="22"/>
        <v/>
      </c>
      <c r="AI41" s="107"/>
      <c r="AJ41" s="107" t="str">
        <f t="shared" si="23"/>
        <v/>
      </c>
      <c r="AK41" s="107" t="e">
        <f t="shared" si="24"/>
        <v>#N/A</v>
      </c>
      <c r="AL41" s="107" t="e">
        <f t="shared" si="25"/>
        <v>#N/A</v>
      </c>
      <c r="AM41" s="107" t="str">
        <f t="shared" si="26"/>
        <v/>
      </c>
      <c r="AN41" s="107" t="str">
        <f t="shared" si="27"/>
        <v/>
      </c>
      <c r="AO41" s="107" t="str">
        <f t="shared" si="28"/>
        <v xml:space="preserve"> </v>
      </c>
      <c r="AP41" s="260" t="str">
        <f t="shared" si="29"/>
        <v xml:space="preserve"> </v>
      </c>
      <c r="AQ41" s="210" t="str">
        <f t="shared" si="30"/>
        <v xml:space="preserve"> </v>
      </c>
      <c r="AR41" s="107" t="str">
        <f t="shared" si="31"/>
        <v/>
      </c>
      <c r="AS41" s="175" t="str">
        <f t="shared" si="32"/>
        <v/>
      </c>
      <c r="AT41" s="24" t="str">
        <f t="shared" si="33"/>
        <v/>
      </c>
      <c r="AU41" s="24" t="str">
        <f t="shared" si="38"/>
        <v/>
      </c>
      <c r="AV41" s="230" t="s">
        <v>161</v>
      </c>
      <c r="AW41" s="263">
        <v>61.415666209999998</v>
      </c>
      <c r="AX41" s="168">
        <v>90.426820050000003</v>
      </c>
      <c r="AY41" s="230">
        <f t="shared" si="43"/>
        <v>46.061749657500002</v>
      </c>
      <c r="AZ41" s="230">
        <f t="shared" si="44"/>
        <v>67.820115037500003</v>
      </c>
      <c r="BA41" s="71"/>
      <c r="BB41" s="57" t="s">
        <v>162</v>
      </c>
      <c r="BC41" s="266">
        <v>4</v>
      </c>
      <c r="BD41" s="266">
        <v>4.9989999999999997</v>
      </c>
      <c r="BE41" s="24">
        <f t="shared" si="11"/>
        <v>43200</v>
      </c>
      <c r="BF41" s="24">
        <f t="shared" si="12"/>
        <v>65986.8</v>
      </c>
    </row>
    <row r="42" spans="1:257" s="24" customFormat="1">
      <c r="A42" s="390"/>
      <c r="B42" s="418"/>
      <c r="C42" s="418"/>
      <c r="D42" s="418"/>
      <c r="E42" s="418"/>
      <c r="F42" s="419"/>
      <c r="G42" s="381"/>
      <c r="H42" s="417"/>
      <c r="I42" s="417"/>
      <c r="J42" s="409"/>
      <c r="K42" s="381"/>
      <c r="L42" s="381"/>
      <c r="M42" s="385"/>
      <c r="N42" s="385"/>
      <c r="O42" s="434"/>
      <c r="P42" s="435"/>
      <c r="Q42" s="371" t="str">
        <f t="shared" si="41"/>
        <v/>
      </c>
      <c r="R42" s="371"/>
      <c r="S42" s="387" t="str">
        <f t="shared" si="42"/>
        <v xml:space="preserve"> </v>
      </c>
      <c r="T42" s="387"/>
      <c r="U42" s="373"/>
      <c r="V42" s="373"/>
      <c r="W42" s="374"/>
      <c r="X42" s="374"/>
      <c r="Y42" s="372" t="str">
        <f t="shared" si="35"/>
        <v xml:space="preserve"> </v>
      </c>
      <c r="Z42" s="372"/>
      <c r="AA42" s="372"/>
      <c r="AB42" s="200" t="str">
        <f t="shared" si="36"/>
        <v/>
      </c>
      <c r="AC42" s="198" t="str">
        <f t="shared" si="17"/>
        <v/>
      </c>
      <c r="AD42" s="198" t="str">
        <f t="shared" si="37"/>
        <v/>
      </c>
      <c r="AE42" s="107" t="b">
        <f t="shared" si="19"/>
        <v>0</v>
      </c>
      <c r="AF42" s="107" t="b">
        <f t="shared" si="20"/>
        <v>0</v>
      </c>
      <c r="AG42" s="121" t="str">
        <f t="shared" si="21"/>
        <v xml:space="preserve"> </v>
      </c>
      <c r="AH42" s="107" t="str">
        <f t="shared" si="22"/>
        <v/>
      </c>
      <c r="AI42" s="107"/>
      <c r="AJ42" s="107" t="str">
        <f t="shared" si="23"/>
        <v/>
      </c>
      <c r="AK42" s="107" t="e">
        <f t="shared" si="24"/>
        <v>#N/A</v>
      </c>
      <c r="AL42" s="107" t="e">
        <f t="shared" si="25"/>
        <v>#N/A</v>
      </c>
      <c r="AM42" s="107" t="str">
        <f t="shared" si="26"/>
        <v/>
      </c>
      <c r="AN42" s="107" t="str">
        <f t="shared" si="27"/>
        <v/>
      </c>
      <c r="AO42" s="107" t="str">
        <f t="shared" si="28"/>
        <v xml:space="preserve"> </v>
      </c>
      <c r="AP42" s="260" t="str">
        <f t="shared" si="29"/>
        <v xml:space="preserve"> </v>
      </c>
      <c r="AQ42" s="210" t="str">
        <f t="shared" si="30"/>
        <v xml:space="preserve"> </v>
      </c>
      <c r="AR42" s="107" t="str">
        <f t="shared" si="31"/>
        <v/>
      </c>
      <c r="AS42" s="175" t="str">
        <f t="shared" si="32"/>
        <v/>
      </c>
      <c r="AT42" s="24" t="str">
        <f t="shared" si="33"/>
        <v/>
      </c>
      <c r="AU42" s="24" t="str">
        <f t="shared" si="38"/>
        <v/>
      </c>
      <c r="AV42" s="230" t="s">
        <v>163</v>
      </c>
      <c r="AW42" s="168">
        <v>42.94985294</v>
      </c>
      <c r="AX42" s="168">
        <v>94.244915160000005</v>
      </c>
      <c r="AY42" s="230">
        <f t="shared" si="43"/>
        <v>32.212389705</v>
      </c>
      <c r="AZ42" s="230">
        <f t="shared" si="44"/>
        <v>70.683686370000004</v>
      </c>
      <c r="BA42" s="71"/>
      <c r="BB42" s="57" t="s">
        <v>164</v>
      </c>
      <c r="BC42" s="266">
        <v>5</v>
      </c>
      <c r="BD42" s="266">
        <v>5.9989999999999997</v>
      </c>
      <c r="BE42" s="24">
        <f t="shared" si="11"/>
        <v>54000</v>
      </c>
      <c r="BF42" s="24">
        <f t="shared" si="12"/>
        <v>79186.8</v>
      </c>
      <c r="BT42" s="302" t="s">
        <v>123</v>
      </c>
      <c r="BU42" s="302" t="s">
        <v>123</v>
      </c>
      <c r="CB42" s="304">
        <v>100</v>
      </c>
      <c r="CC42" s="304">
        <v>200</v>
      </c>
    </row>
    <row r="43" spans="1:257" s="111" customFormat="1">
      <c r="A43" s="390"/>
      <c r="B43" s="418"/>
      <c r="C43" s="418"/>
      <c r="D43" s="418"/>
      <c r="E43" s="418"/>
      <c r="F43" s="419"/>
      <c r="G43" s="415"/>
      <c r="H43" s="415"/>
      <c r="I43" s="415"/>
      <c r="J43" s="415"/>
      <c r="K43" s="381"/>
      <c r="L43" s="381"/>
      <c r="M43" s="385"/>
      <c r="N43" s="385"/>
      <c r="O43" s="434"/>
      <c r="P43" s="435"/>
      <c r="Q43" s="371" t="str">
        <f t="shared" si="41"/>
        <v/>
      </c>
      <c r="R43" s="371"/>
      <c r="S43" s="387" t="str">
        <f t="shared" si="42"/>
        <v xml:space="preserve"> </v>
      </c>
      <c r="T43" s="387"/>
      <c r="U43" s="373"/>
      <c r="V43" s="373"/>
      <c r="W43" s="374"/>
      <c r="X43" s="374"/>
      <c r="Y43" s="372" t="str">
        <f t="shared" si="35"/>
        <v xml:space="preserve"> </v>
      </c>
      <c r="Z43" s="372"/>
      <c r="AA43" s="372"/>
      <c r="AB43" s="200" t="str">
        <f t="shared" si="36"/>
        <v/>
      </c>
      <c r="AC43" s="198" t="str">
        <f t="shared" si="17"/>
        <v/>
      </c>
      <c r="AD43" s="198" t="str">
        <f t="shared" si="37"/>
        <v/>
      </c>
      <c r="AE43" s="107" t="b">
        <f t="shared" si="19"/>
        <v>0</v>
      </c>
      <c r="AF43" s="107" t="b">
        <f t="shared" si="20"/>
        <v>0</v>
      </c>
      <c r="AG43" s="121" t="str">
        <f t="shared" si="21"/>
        <v xml:space="preserve"> </v>
      </c>
      <c r="AH43" s="107" t="str">
        <f t="shared" si="22"/>
        <v/>
      </c>
      <c r="AI43" s="107"/>
      <c r="AJ43" s="107" t="str">
        <f t="shared" si="23"/>
        <v/>
      </c>
      <c r="AK43" s="107" t="e">
        <f t="shared" si="24"/>
        <v>#N/A</v>
      </c>
      <c r="AL43" s="107" t="e">
        <f t="shared" si="25"/>
        <v>#N/A</v>
      </c>
      <c r="AM43" s="107" t="str">
        <f t="shared" si="26"/>
        <v/>
      </c>
      <c r="AN43" s="107" t="str">
        <f t="shared" si="27"/>
        <v/>
      </c>
      <c r="AO43" s="107" t="str">
        <f t="shared" si="28"/>
        <v xml:space="preserve"> </v>
      </c>
      <c r="AP43" s="260" t="str">
        <f t="shared" si="29"/>
        <v xml:space="preserve"> </v>
      </c>
      <c r="AQ43" s="210" t="str">
        <f t="shared" si="30"/>
        <v xml:space="preserve"> </v>
      </c>
      <c r="AR43" s="107" t="str">
        <f t="shared" si="31"/>
        <v/>
      </c>
      <c r="AS43" s="175" t="str">
        <f t="shared" si="32"/>
        <v/>
      </c>
      <c r="AT43" s="24" t="str">
        <f t="shared" si="33"/>
        <v/>
      </c>
      <c r="AU43" s="24" t="str">
        <f t="shared" si="38"/>
        <v/>
      </c>
      <c r="AV43" s="230" t="s">
        <v>165</v>
      </c>
      <c r="AW43" s="168">
        <v>26.324192310000001</v>
      </c>
      <c r="AX43" s="168">
        <v>74.847605770000001</v>
      </c>
      <c r="AY43" s="230">
        <f t="shared" si="43"/>
        <v>19.743144232500001</v>
      </c>
      <c r="AZ43" s="230">
        <f t="shared" si="44"/>
        <v>56.135704327500001</v>
      </c>
      <c r="BA43" s="53"/>
      <c r="BB43" s="57" t="s">
        <v>166</v>
      </c>
      <c r="BC43" s="266">
        <v>5</v>
      </c>
      <c r="BD43" s="266">
        <v>5.9989999999999997</v>
      </c>
      <c r="BE43" s="24">
        <f t="shared" si="11"/>
        <v>54000</v>
      </c>
      <c r="BF43" s="24">
        <f t="shared" si="12"/>
        <v>79186.8</v>
      </c>
      <c r="BG43" s="24"/>
      <c r="BH43" s="24"/>
      <c r="BI43" s="24"/>
      <c r="BJ43" s="24"/>
      <c r="BK43" s="24"/>
      <c r="BL43" s="24"/>
      <c r="BM43" s="24"/>
      <c r="BN43" s="24"/>
      <c r="BO43" s="24"/>
      <c r="BP43" s="24"/>
      <c r="BQ43" s="24"/>
      <c r="BR43" s="24"/>
      <c r="BS43" s="24"/>
      <c r="BT43" s="302" t="s">
        <v>123</v>
      </c>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c r="DK43" s="24"/>
      <c r="DL43" s="24"/>
      <c r="DM43" s="24"/>
      <c r="DN43" s="24"/>
      <c r="DO43" s="24"/>
      <c r="DP43" s="24"/>
      <c r="DQ43" s="24"/>
      <c r="DR43" s="24"/>
      <c r="DS43" s="24"/>
      <c r="DT43" s="24"/>
      <c r="DU43" s="24"/>
      <c r="DV43" s="24"/>
      <c r="DW43" s="24"/>
      <c r="DX43" s="24"/>
      <c r="DY43" s="24"/>
      <c r="DZ43" s="24"/>
      <c r="EA43" s="24"/>
      <c r="EB43" s="24"/>
      <c r="EC43" s="24"/>
      <c r="ED43" s="24"/>
      <c r="EE43" s="24"/>
      <c r="EF43" s="24"/>
      <c r="EG43" s="24"/>
      <c r="EH43" s="24"/>
      <c r="EI43" s="24"/>
      <c r="EJ43" s="24"/>
      <c r="EK43" s="24"/>
      <c r="EL43" s="24"/>
      <c r="EM43" s="24"/>
      <c r="EN43" s="24"/>
      <c r="EO43" s="24"/>
      <c r="EP43" s="24"/>
      <c r="EQ43" s="24"/>
      <c r="ER43" s="24"/>
      <c r="ES43" s="24"/>
      <c r="ET43" s="24"/>
      <c r="EU43" s="24"/>
      <c r="EV43" s="24"/>
      <c r="EW43" s="24"/>
      <c r="EX43" s="24"/>
      <c r="EY43" s="24"/>
      <c r="EZ43" s="24"/>
      <c r="FA43" s="24"/>
      <c r="FB43" s="24"/>
      <c r="FC43" s="24"/>
      <c r="FD43" s="24"/>
      <c r="FE43" s="24"/>
      <c r="FF43" s="24"/>
      <c r="FG43" s="24"/>
      <c r="FH43" s="24"/>
      <c r="FI43" s="24"/>
      <c r="FJ43" s="24"/>
      <c r="FK43" s="24"/>
      <c r="FL43" s="24"/>
      <c r="FM43" s="24"/>
      <c r="FN43" s="24"/>
      <c r="FO43" s="24"/>
      <c r="FP43" s="24"/>
      <c r="FQ43" s="24"/>
      <c r="FR43" s="24"/>
      <c r="FS43" s="24"/>
      <c r="FT43" s="24"/>
      <c r="FU43" s="24"/>
      <c r="FV43" s="24"/>
      <c r="FW43" s="24"/>
      <c r="FX43" s="24"/>
      <c r="FY43" s="24"/>
      <c r="FZ43" s="24"/>
      <c r="GA43" s="24"/>
      <c r="GB43" s="24"/>
      <c r="GC43" s="24"/>
      <c r="GD43" s="24"/>
      <c r="GE43" s="24"/>
      <c r="GF43" s="24"/>
      <c r="GG43" s="24"/>
      <c r="GH43" s="24"/>
      <c r="GI43" s="24"/>
      <c r="GJ43" s="24"/>
      <c r="GK43" s="24"/>
      <c r="GL43" s="24"/>
      <c r="GM43" s="24"/>
      <c r="GN43" s="24"/>
      <c r="GO43" s="24"/>
      <c r="GP43" s="24"/>
      <c r="GQ43" s="24"/>
      <c r="GR43" s="24"/>
      <c r="GS43" s="24"/>
      <c r="GT43" s="24"/>
      <c r="GU43" s="24"/>
      <c r="GV43" s="24"/>
      <c r="GW43" s="24"/>
      <c r="GX43" s="24"/>
      <c r="GY43" s="24"/>
      <c r="GZ43" s="24"/>
      <c r="HA43" s="24"/>
      <c r="HB43" s="24"/>
      <c r="HC43" s="24"/>
      <c r="HD43" s="24"/>
      <c r="HE43" s="24"/>
      <c r="HF43" s="24"/>
      <c r="HG43" s="24"/>
      <c r="HH43" s="24"/>
      <c r="HI43" s="24"/>
      <c r="HJ43" s="24"/>
      <c r="HK43" s="24"/>
      <c r="HL43" s="24"/>
      <c r="HM43" s="24"/>
      <c r="HN43" s="24"/>
      <c r="HO43" s="24"/>
      <c r="HP43" s="24"/>
      <c r="HQ43" s="24"/>
      <c r="HR43" s="24"/>
      <c r="HS43" s="24"/>
      <c r="HT43" s="24"/>
      <c r="HU43" s="24"/>
      <c r="HV43" s="24"/>
      <c r="HW43" s="24"/>
      <c r="HX43" s="24"/>
      <c r="HY43" s="24"/>
      <c r="HZ43" s="24"/>
      <c r="IA43" s="24"/>
      <c r="IB43" s="24"/>
      <c r="IC43" s="24"/>
      <c r="ID43" s="24"/>
      <c r="IE43" s="24"/>
      <c r="IF43" s="24"/>
      <c r="IG43" s="24"/>
      <c r="IH43" s="24"/>
      <c r="II43" s="24"/>
      <c r="IJ43" s="24"/>
      <c r="IK43" s="24"/>
      <c r="IL43" s="24"/>
      <c r="IM43" s="24"/>
      <c r="IN43" s="24"/>
      <c r="IO43" s="24"/>
      <c r="IP43" s="24"/>
      <c r="IQ43" s="24"/>
      <c r="IR43" s="24"/>
      <c r="IS43" s="24"/>
      <c r="IT43" s="24"/>
      <c r="IU43" s="24"/>
      <c r="IV43" s="24"/>
      <c r="IW43" s="24"/>
    </row>
    <row r="44" spans="1:257" s="24" customFormat="1" ht="12.75" customHeight="1">
      <c r="A44" s="390"/>
      <c r="B44" s="418"/>
      <c r="C44" s="418"/>
      <c r="D44" s="418"/>
      <c r="E44" s="418"/>
      <c r="F44" s="419"/>
      <c r="G44" s="415"/>
      <c r="H44" s="415"/>
      <c r="I44" s="415"/>
      <c r="J44" s="415"/>
      <c r="K44" s="381"/>
      <c r="L44" s="381"/>
      <c r="M44" s="385"/>
      <c r="N44" s="385"/>
      <c r="O44" s="434"/>
      <c r="P44" s="435"/>
      <c r="Q44" s="371" t="str">
        <f t="shared" si="41"/>
        <v/>
      </c>
      <c r="R44" s="371"/>
      <c r="S44" s="387" t="str">
        <f t="shared" si="42"/>
        <v xml:space="preserve"> </v>
      </c>
      <c r="T44" s="387"/>
      <c r="U44" s="373"/>
      <c r="V44" s="373"/>
      <c r="W44" s="374"/>
      <c r="X44" s="374"/>
      <c r="Y44" s="372" t="str">
        <f t="shared" si="35"/>
        <v xml:space="preserve"> </v>
      </c>
      <c r="Z44" s="372"/>
      <c r="AA44" s="372"/>
      <c r="AB44" s="200" t="str">
        <f t="shared" si="36"/>
        <v/>
      </c>
      <c r="AC44" s="198" t="str">
        <f t="shared" si="17"/>
        <v/>
      </c>
      <c r="AD44" s="198" t="str">
        <f t="shared" si="37"/>
        <v/>
      </c>
      <c r="AE44" s="107" t="b">
        <f t="shared" si="19"/>
        <v>0</v>
      </c>
      <c r="AF44" s="107" t="b">
        <f t="shared" si="20"/>
        <v>0</v>
      </c>
      <c r="AG44" s="121" t="str">
        <f t="shared" si="21"/>
        <v xml:space="preserve"> </v>
      </c>
      <c r="AH44" s="107" t="str">
        <f t="shared" si="22"/>
        <v/>
      </c>
      <c r="AI44" s="107"/>
      <c r="AJ44" s="107" t="str">
        <f t="shared" si="23"/>
        <v/>
      </c>
      <c r="AK44" s="107" t="e">
        <f t="shared" si="24"/>
        <v>#N/A</v>
      </c>
      <c r="AL44" s="107" t="e">
        <f t="shared" si="25"/>
        <v>#N/A</v>
      </c>
      <c r="AM44" s="107" t="str">
        <f t="shared" si="26"/>
        <v/>
      </c>
      <c r="AN44" s="107" t="str">
        <f t="shared" si="27"/>
        <v/>
      </c>
      <c r="AO44" s="107" t="str">
        <f t="shared" si="28"/>
        <v xml:space="preserve"> </v>
      </c>
      <c r="AP44" s="260" t="str">
        <f t="shared" si="29"/>
        <v xml:space="preserve"> </v>
      </c>
      <c r="AQ44" s="210" t="str">
        <f t="shared" si="30"/>
        <v xml:space="preserve"> </v>
      </c>
      <c r="AR44" s="107" t="str">
        <f t="shared" si="31"/>
        <v/>
      </c>
      <c r="AS44" s="175" t="str">
        <f t="shared" si="32"/>
        <v/>
      </c>
      <c r="AT44" s="24" t="str">
        <f t="shared" si="33"/>
        <v/>
      </c>
      <c r="AU44" s="24" t="str">
        <f t="shared" si="38"/>
        <v/>
      </c>
      <c r="AV44" s="264" t="s">
        <v>167</v>
      </c>
      <c r="AW44" s="262">
        <v>101.39077810000001</v>
      </c>
      <c r="AX44" s="262">
        <v>185.4184443</v>
      </c>
      <c r="AY44" s="230">
        <f t="shared" si="43"/>
        <v>76.043083574999997</v>
      </c>
      <c r="AZ44" s="230">
        <f t="shared" si="44"/>
        <v>139.063833225</v>
      </c>
      <c r="BA44" s="53"/>
      <c r="BB44" s="57" t="s">
        <v>168</v>
      </c>
      <c r="BC44" s="266">
        <v>0</v>
      </c>
      <c r="BD44" s="266">
        <v>149.99</v>
      </c>
      <c r="BE44" s="24">
        <f t="shared" si="11"/>
        <v>0</v>
      </c>
      <c r="BF44" s="24">
        <f t="shared" si="12"/>
        <v>1979868.0000000005</v>
      </c>
      <c r="BT44" s="302" t="s">
        <v>123</v>
      </c>
    </row>
    <row r="45" spans="1:257" s="24" customFormat="1" ht="12.75" customHeight="1">
      <c r="A45" s="390"/>
      <c r="B45" s="418"/>
      <c r="C45" s="418"/>
      <c r="D45" s="418"/>
      <c r="E45" s="418"/>
      <c r="F45" s="419"/>
      <c r="G45" s="415"/>
      <c r="H45" s="415"/>
      <c r="I45" s="415"/>
      <c r="J45" s="415"/>
      <c r="K45" s="381"/>
      <c r="L45" s="381"/>
      <c r="M45" s="385"/>
      <c r="N45" s="385"/>
      <c r="O45" s="434"/>
      <c r="P45" s="435"/>
      <c r="Q45" s="371" t="str">
        <f t="shared" si="41"/>
        <v/>
      </c>
      <c r="R45" s="371"/>
      <c r="S45" s="387" t="str">
        <f t="shared" si="42"/>
        <v xml:space="preserve"> </v>
      </c>
      <c r="T45" s="387"/>
      <c r="U45" s="373"/>
      <c r="V45" s="373"/>
      <c r="W45" s="374"/>
      <c r="X45" s="374"/>
      <c r="Y45" s="372" t="str">
        <f t="shared" si="35"/>
        <v xml:space="preserve"> </v>
      </c>
      <c r="Z45" s="372"/>
      <c r="AA45" s="372"/>
      <c r="AB45" s="200" t="str">
        <f t="shared" si="36"/>
        <v/>
      </c>
      <c r="AC45" s="198" t="str">
        <f t="shared" si="17"/>
        <v/>
      </c>
      <c r="AD45" s="198" t="str">
        <f t="shared" si="37"/>
        <v/>
      </c>
      <c r="AE45" s="107" t="b">
        <f t="shared" si="19"/>
        <v>0</v>
      </c>
      <c r="AF45" s="107" t="b">
        <f t="shared" si="20"/>
        <v>0</v>
      </c>
      <c r="AG45" s="121" t="str">
        <f t="shared" si="21"/>
        <v xml:space="preserve"> </v>
      </c>
      <c r="AH45" s="107" t="str">
        <f t="shared" si="22"/>
        <v/>
      </c>
      <c r="AI45" s="107"/>
      <c r="AJ45" s="107" t="str">
        <f t="shared" si="23"/>
        <v/>
      </c>
      <c r="AK45" s="107" t="e">
        <f t="shared" si="24"/>
        <v>#N/A</v>
      </c>
      <c r="AL45" s="107" t="e">
        <f t="shared" si="25"/>
        <v>#N/A</v>
      </c>
      <c r="AM45" s="107" t="str">
        <f t="shared" si="26"/>
        <v/>
      </c>
      <c r="AN45" s="107" t="str">
        <f t="shared" si="27"/>
        <v/>
      </c>
      <c r="AO45" s="107" t="str">
        <f t="shared" si="28"/>
        <v xml:space="preserve"> </v>
      </c>
      <c r="AP45" s="260" t="str">
        <f t="shared" si="29"/>
        <v xml:space="preserve"> </v>
      </c>
      <c r="AQ45" s="210" t="str">
        <f t="shared" si="30"/>
        <v xml:space="preserve"> </v>
      </c>
      <c r="AR45" s="107" t="str">
        <f t="shared" si="31"/>
        <v/>
      </c>
      <c r="AS45" s="175" t="str">
        <f t="shared" si="32"/>
        <v/>
      </c>
      <c r="AT45" s="24" t="str">
        <f t="shared" si="33"/>
        <v/>
      </c>
      <c r="AU45" s="24" t="str">
        <f t="shared" si="38"/>
        <v/>
      </c>
      <c r="AV45" s="230" t="s">
        <v>169</v>
      </c>
      <c r="AW45" s="262">
        <v>90.059864640000001</v>
      </c>
      <c r="AX45" s="262">
        <v>153.58384770000001</v>
      </c>
      <c r="AY45" s="230">
        <f t="shared" si="43"/>
        <v>67.544898480000001</v>
      </c>
      <c r="AZ45" s="230">
        <f t="shared" si="44"/>
        <v>115.18788577500001</v>
      </c>
      <c r="BA45" s="53"/>
      <c r="BB45" s="60" t="s">
        <v>170</v>
      </c>
      <c r="BC45" s="267">
        <v>0.25</v>
      </c>
      <c r="BD45" s="267">
        <v>5.3998999999999997</v>
      </c>
      <c r="BE45" s="24">
        <f t="shared" si="11"/>
        <v>2700</v>
      </c>
      <c r="BF45" s="24">
        <f t="shared" si="12"/>
        <v>71278.680000000008</v>
      </c>
      <c r="BT45" s="302" t="s">
        <v>123</v>
      </c>
    </row>
    <row r="46" spans="1:257" s="24" customFormat="1" ht="12.75" customHeight="1">
      <c r="A46" s="390"/>
      <c r="B46" s="418"/>
      <c r="C46" s="418"/>
      <c r="D46" s="418"/>
      <c r="E46" s="418"/>
      <c r="F46" s="419"/>
      <c r="G46" s="415"/>
      <c r="H46" s="415"/>
      <c r="I46" s="415"/>
      <c r="J46" s="415"/>
      <c r="K46" s="381"/>
      <c r="L46" s="381"/>
      <c r="M46" s="385"/>
      <c r="N46" s="385"/>
      <c r="O46" s="434"/>
      <c r="P46" s="435"/>
      <c r="Q46" s="371" t="str">
        <f t="shared" si="41"/>
        <v/>
      </c>
      <c r="R46" s="371"/>
      <c r="S46" s="387" t="str">
        <f t="shared" si="42"/>
        <v xml:space="preserve"> </v>
      </c>
      <c r="T46" s="387"/>
      <c r="U46" s="373"/>
      <c r="V46" s="373"/>
      <c r="W46" s="374"/>
      <c r="X46" s="374"/>
      <c r="Y46" s="372" t="str">
        <f t="shared" si="35"/>
        <v xml:space="preserve"> </v>
      </c>
      <c r="Z46" s="372"/>
      <c r="AA46" s="372"/>
      <c r="AB46" s="200" t="str">
        <f t="shared" si="36"/>
        <v/>
      </c>
      <c r="AC46" s="198" t="str">
        <f t="shared" si="17"/>
        <v/>
      </c>
      <c r="AD46" s="198" t="str">
        <f t="shared" si="37"/>
        <v/>
      </c>
      <c r="AE46" s="107" t="b">
        <f t="shared" si="19"/>
        <v>0</v>
      </c>
      <c r="AF46" s="107" t="b">
        <f t="shared" si="20"/>
        <v>0</v>
      </c>
      <c r="AG46" s="121" t="str">
        <f t="shared" si="21"/>
        <v xml:space="preserve"> </v>
      </c>
      <c r="AH46" s="107" t="str">
        <f t="shared" si="22"/>
        <v/>
      </c>
      <c r="AI46" s="107"/>
      <c r="AJ46" s="107" t="str">
        <f t="shared" si="23"/>
        <v/>
      </c>
      <c r="AK46" s="107" t="e">
        <f t="shared" si="24"/>
        <v>#N/A</v>
      </c>
      <c r="AL46" s="107" t="e">
        <f t="shared" si="25"/>
        <v>#N/A</v>
      </c>
      <c r="AM46" s="107" t="str">
        <f t="shared" si="26"/>
        <v/>
      </c>
      <c r="AN46" s="107" t="str">
        <f t="shared" si="27"/>
        <v/>
      </c>
      <c r="AO46" s="107" t="str">
        <f t="shared" si="28"/>
        <v xml:space="preserve"> </v>
      </c>
      <c r="AP46" s="260" t="str">
        <f t="shared" si="29"/>
        <v xml:space="preserve"> </v>
      </c>
      <c r="AQ46" s="210" t="str">
        <f t="shared" si="30"/>
        <v xml:space="preserve"> </v>
      </c>
      <c r="AR46" s="107" t="str">
        <f t="shared" si="31"/>
        <v/>
      </c>
      <c r="AS46" s="175" t="str">
        <f t="shared" si="32"/>
        <v/>
      </c>
      <c r="AT46" s="24" t="str">
        <f t="shared" si="33"/>
        <v/>
      </c>
      <c r="AU46" s="24" t="str">
        <f t="shared" si="38"/>
        <v/>
      </c>
      <c r="AV46" s="230" t="s">
        <v>171</v>
      </c>
      <c r="AW46" s="262">
        <v>77.441518490000007</v>
      </c>
      <c r="AX46" s="262">
        <v>129.7217972</v>
      </c>
      <c r="AY46" s="230">
        <f t="shared" si="43"/>
        <v>58.081138867500002</v>
      </c>
      <c r="AZ46" s="230">
        <f t="shared" si="44"/>
        <v>97.291347900000005</v>
      </c>
      <c r="BA46" s="53"/>
      <c r="BB46" s="60" t="s">
        <v>172</v>
      </c>
      <c r="BC46" s="267">
        <v>0.25</v>
      </c>
      <c r="BD46" s="267">
        <v>5.99</v>
      </c>
      <c r="BE46" s="24">
        <f t="shared" si="11"/>
        <v>2700</v>
      </c>
      <c r="BF46" s="24">
        <f t="shared" si="12"/>
        <v>79068</v>
      </c>
      <c r="BT46" s="302" t="s">
        <v>123</v>
      </c>
    </row>
    <row r="47" spans="1:257" s="24" customFormat="1" ht="12.75" customHeight="1">
      <c r="A47" s="390"/>
      <c r="B47" s="418"/>
      <c r="C47" s="418"/>
      <c r="D47" s="418"/>
      <c r="E47" s="418"/>
      <c r="F47" s="419"/>
      <c r="G47" s="415"/>
      <c r="H47" s="415"/>
      <c r="I47" s="415"/>
      <c r="J47" s="415"/>
      <c r="K47" s="381"/>
      <c r="L47" s="381"/>
      <c r="M47" s="385"/>
      <c r="N47" s="385"/>
      <c r="O47" s="434"/>
      <c r="P47" s="435"/>
      <c r="Q47" s="371" t="str">
        <f t="shared" si="41"/>
        <v/>
      </c>
      <c r="R47" s="371"/>
      <c r="S47" s="387" t="str">
        <f t="shared" si="42"/>
        <v xml:space="preserve"> </v>
      </c>
      <c r="T47" s="387"/>
      <c r="U47" s="373"/>
      <c r="V47" s="373"/>
      <c r="W47" s="374"/>
      <c r="X47" s="374"/>
      <c r="Y47" s="372" t="str">
        <f t="shared" si="35"/>
        <v xml:space="preserve"> </v>
      </c>
      <c r="Z47" s="372"/>
      <c r="AA47" s="372"/>
      <c r="AB47" s="200" t="str">
        <f t="shared" si="36"/>
        <v/>
      </c>
      <c r="AC47" s="198" t="str">
        <f t="shared" si="17"/>
        <v/>
      </c>
      <c r="AD47" s="198" t="str">
        <f t="shared" si="37"/>
        <v/>
      </c>
      <c r="AE47" s="107" t="b">
        <f t="shared" si="19"/>
        <v>0</v>
      </c>
      <c r="AF47" s="107" t="b">
        <f t="shared" si="20"/>
        <v>0</v>
      </c>
      <c r="AG47" s="121" t="str">
        <f t="shared" si="21"/>
        <v xml:space="preserve"> </v>
      </c>
      <c r="AH47" s="107" t="str">
        <f t="shared" si="22"/>
        <v/>
      </c>
      <c r="AI47" s="107"/>
      <c r="AJ47" s="107" t="str">
        <f t="shared" si="23"/>
        <v/>
      </c>
      <c r="AK47" s="107" t="e">
        <f t="shared" si="24"/>
        <v>#N/A</v>
      </c>
      <c r="AL47" s="107" t="e">
        <f t="shared" si="25"/>
        <v>#N/A</v>
      </c>
      <c r="AM47" s="107" t="str">
        <f t="shared" si="26"/>
        <v/>
      </c>
      <c r="AN47" s="107" t="str">
        <f t="shared" si="27"/>
        <v/>
      </c>
      <c r="AO47" s="107" t="str">
        <f t="shared" si="28"/>
        <v xml:space="preserve"> </v>
      </c>
      <c r="AP47" s="260" t="str">
        <f t="shared" si="29"/>
        <v xml:space="preserve"> </v>
      </c>
      <c r="AQ47" s="210" t="str">
        <f t="shared" si="30"/>
        <v xml:space="preserve"> </v>
      </c>
      <c r="AR47" s="107" t="str">
        <f t="shared" si="31"/>
        <v/>
      </c>
      <c r="AS47" s="175" t="str">
        <f t="shared" si="32"/>
        <v/>
      </c>
      <c r="AT47" s="24" t="str">
        <f t="shared" si="33"/>
        <v/>
      </c>
      <c r="AU47" s="24" t="str">
        <f t="shared" si="38"/>
        <v/>
      </c>
      <c r="AV47" s="230" t="s">
        <v>173</v>
      </c>
      <c r="AW47" s="262">
        <v>63.535739640000003</v>
      </c>
      <c r="AX47" s="262">
        <v>113.8322929</v>
      </c>
      <c r="AY47" s="230">
        <f t="shared" si="43"/>
        <v>47.651804730000002</v>
      </c>
      <c r="AZ47" s="230">
        <f t="shared" si="44"/>
        <v>85.374219675000006</v>
      </c>
      <c r="BA47" s="53"/>
      <c r="BB47" s="57" t="s">
        <v>174</v>
      </c>
      <c r="BC47" s="266">
        <v>0</v>
      </c>
      <c r="BD47" s="266">
        <v>150</v>
      </c>
      <c r="BE47" s="24">
        <f t="shared" si="11"/>
        <v>0</v>
      </c>
      <c r="BF47" s="24">
        <f t="shared" si="12"/>
        <v>1980000</v>
      </c>
      <c r="BT47" s="302" t="s">
        <v>123</v>
      </c>
    </row>
    <row r="48" spans="1:257" s="24" customFormat="1" ht="12.75" customHeight="1">
      <c r="A48" s="390"/>
      <c r="B48" s="418"/>
      <c r="C48" s="418"/>
      <c r="D48" s="418"/>
      <c r="E48" s="418"/>
      <c r="F48" s="419"/>
      <c r="G48" s="415"/>
      <c r="H48" s="415"/>
      <c r="I48" s="415"/>
      <c r="J48" s="415"/>
      <c r="K48" s="381"/>
      <c r="L48" s="381"/>
      <c r="M48" s="385"/>
      <c r="N48" s="385"/>
      <c r="O48" s="434"/>
      <c r="P48" s="435"/>
      <c r="Q48" s="371" t="str">
        <f t="shared" si="41"/>
        <v/>
      </c>
      <c r="R48" s="371"/>
      <c r="S48" s="387" t="str">
        <f t="shared" si="42"/>
        <v xml:space="preserve"> </v>
      </c>
      <c r="T48" s="387"/>
      <c r="U48" s="373"/>
      <c r="V48" s="373"/>
      <c r="W48" s="374"/>
      <c r="X48" s="374"/>
      <c r="Y48" s="372" t="str">
        <f t="shared" si="35"/>
        <v xml:space="preserve"> </v>
      </c>
      <c r="Z48" s="372"/>
      <c r="AA48" s="372"/>
      <c r="AB48" s="200" t="str">
        <f t="shared" si="36"/>
        <v/>
      </c>
      <c r="AC48" s="198" t="str">
        <f t="shared" si="17"/>
        <v/>
      </c>
      <c r="AD48" s="198" t="str">
        <f t="shared" si="37"/>
        <v/>
      </c>
      <c r="AE48" s="107" t="b">
        <f t="shared" si="19"/>
        <v>0</v>
      </c>
      <c r="AF48" s="107" t="b">
        <f t="shared" si="20"/>
        <v>0</v>
      </c>
      <c r="AG48" s="121" t="str">
        <f t="shared" si="21"/>
        <v xml:space="preserve"> </v>
      </c>
      <c r="AH48" s="107" t="str">
        <f t="shared" si="22"/>
        <v/>
      </c>
      <c r="AI48" s="107"/>
      <c r="AJ48" s="107" t="str">
        <f t="shared" si="23"/>
        <v/>
      </c>
      <c r="AK48" s="107" t="e">
        <f t="shared" si="24"/>
        <v>#N/A</v>
      </c>
      <c r="AL48" s="107" t="e">
        <f t="shared" si="25"/>
        <v>#N/A</v>
      </c>
      <c r="AM48" s="107" t="str">
        <f t="shared" si="26"/>
        <v/>
      </c>
      <c r="AN48" s="107" t="str">
        <f t="shared" si="27"/>
        <v/>
      </c>
      <c r="AO48" s="107" t="str">
        <f t="shared" si="28"/>
        <v xml:space="preserve"> </v>
      </c>
      <c r="AP48" s="260" t="str">
        <f t="shared" si="29"/>
        <v xml:space="preserve"> </v>
      </c>
      <c r="AQ48" s="210" t="str">
        <f t="shared" si="30"/>
        <v xml:space="preserve"> </v>
      </c>
      <c r="AR48" s="107" t="str">
        <f t="shared" si="31"/>
        <v/>
      </c>
      <c r="AS48" s="175" t="str">
        <f t="shared" si="32"/>
        <v/>
      </c>
      <c r="AT48" s="24" t="str">
        <f t="shared" si="33"/>
        <v/>
      </c>
      <c r="AU48" s="24" t="str">
        <f t="shared" si="38"/>
        <v/>
      </c>
      <c r="AV48" s="230" t="s">
        <v>175</v>
      </c>
      <c r="AW48" s="262">
        <v>48.342528110000003</v>
      </c>
      <c r="AX48" s="262">
        <v>105.9153347</v>
      </c>
      <c r="AY48" s="230">
        <f t="shared" si="43"/>
        <v>36.256896082500006</v>
      </c>
      <c r="AZ48" s="230">
        <f t="shared" si="44"/>
        <v>79.436501024999998</v>
      </c>
      <c r="BA48" s="53"/>
      <c r="BB48" s="57" t="s">
        <v>176</v>
      </c>
      <c r="BC48" s="266">
        <v>11.25</v>
      </c>
      <c r="BD48" s="266">
        <v>19.989999999999998</v>
      </c>
      <c r="BE48" s="24">
        <f t="shared" si="11"/>
        <v>121500</v>
      </c>
      <c r="BF48" s="24">
        <f t="shared" si="12"/>
        <v>263868</v>
      </c>
    </row>
    <row r="49" spans="1:72" s="24" customFormat="1" ht="12.75" customHeight="1" thickBot="1">
      <c r="A49" s="29"/>
      <c r="B49" s="29"/>
      <c r="C49" s="29"/>
      <c r="D49" s="29"/>
      <c r="E49" s="29"/>
      <c r="F49" s="29"/>
      <c r="G49" s="30"/>
      <c r="H49" s="30"/>
      <c r="I49" s="30"/>
      <c r="J49" s="30"/>
      <c r="K49" s="30"/>
      <c r="L49" s="31"/>
      <c r="M49" s="31"/>
      <c r="N49" s="31"/>
      <c r="O49" s="31"/>
      <c r="P49" s="30"/>
      <c r="Q49" s="30"/>
      <c r="R49" s="32"/>
      <c r="S49" s="32"/>
      <c r="T49" s="14"/>
      <c r="U49" s="14"/>
      <c r="V49" s="30"/>
      <c r="W49" s="30"/>
      <c r="X49" s="33"/>
      <c r="Y49" s="33"/>
      <c r="Z49" s="33"/>
      <c r="AA49" s="38" t="s">
        <v>177</v>
      </c>
      <c r="AB49" s="201"/>
      <c r="AC49" s="202"/>
      <c r="AD49" s="202"/>
      <c r="AE49" s="203"/>
      <c r="AV49" s="230" t="s">
        <v>178</v>
      </c>
      <c r="AW49" s="230">
        <v>113.35826208981743</v>
      </c>
      <c r="AX49" s="230">
        <v>204.58124999999998</v>
      </c>
      <c r="AY49" s="230">
        <f t="shared" si="43"/>
        <v>85.018696567363065</v>
      </c>
      <c r="AZ49" s="230">
        <f t="shared" si="44"/>
        <v>153.43593749999999</v>
      </c>
      <c r="BA49" s="53"/>
      <c r="BB49" s="57" t="s">
        <v>179</v>
      </c>
      <c r="BC49" s="266">
        <v>150</v>
      </c>
      <c r="BD49" s="266">
        <v>10000</v>
      </c>
      <c r="BE49" s="24">
        <f t="shared" si="11"/>
        <v>1620000</v>
      </c>
      <c r="BF49" s="24">
        <f t="shared" si="12"/>
        <v>132000000</v>
      </c>
    </row>
    <row r="50" spans="1:72" customFormat="1" ht="28.5" customHeight="1" thickBot="1">
      <c r="A50" s="441" t="s">
        <v>180</v>
      </c>
      <c r="B50" s="441"/>
      <c r="C50" s="441"/>
      <c r="D50" s="441"/>
      <c r="E50" s="441"/>
      <c r="F50" s="441"/>
      <c r="G50" s="473" t="s">
        <v>181</v>
      </c>
      <c r="H50" s="473"/>
      <c r="I50" s="473"/>
      <c r="J50" s="473"/>
      <c r="K50" s="473"/>
      <c r="L50" s="473"/>
      <c r="M50" s="473"/>
      <c r="N50" s="473"/>
      <c r="O50" s="473"/>
      <c r="P50" s="473"/>
      <c r="Q50" s="473"/>
      <c r="R50" s="473"/>
      <c r="S50" s="473"/>
      <c r="T50" s="473"/>
      <c r="U50" s="410"/>
      <c r="V50" s="410"/>
      <c r="W50" s="410"/>
      <c r="X50" s="410"/>
      <c r="Y50" s="410"/>
      <c r="Z50" s="410"/>
      <c r="AA50" s="410"/>
      <c r="AC50" s="202"/>
      <c r="AH50" s="190"/>
      <c r="AI50" s="190"/>
      <c r="AJ50" s="190"/>
      <c r="AK50" s="204"/>
      <c r="AL50" s="265"/>
      <c r="AM50" s="50"/>
      <c r="AN50" s="50"/>
      <c r="AO50" s="50"/>
      <c r="AP50" s="58"/>
      <c r="AQ50" s="58"/>
      <c r="AR50" s="58"/>
      <c r="AS50" s="58"/>
      <c r="AT50" s="58"/>
      <c r="AU50" s="49"/>
      <c r="AV50" s="230" t="s">
        <v>182</v>
      </c>
      <c r="AW50" s="230">
        <v>87.352590561725279</v>
      </c>
      <c r="AX50" s="230">
        <v>118.61368760966984</v>
      </c>
      <c r="AY50" s="230">
        <f t="shared" si="43"/>
        <v>65.514442921293963</v>
      </c>
      <c r="AZ50" s="230">
        <f t="shared" si="44"/>
        <v>88.960265707252375</v>
      </c>
      <c r="BA50" s="53"/>
      <c r="BB50" s="57" t="s">
        <v>183</v>
      </c>
      <c r="BC50" s="266">
        <v>20</v>
      </c>
      <c r="BD50" s="266">
        <v>10000</v>
      </c>
      <c r="BE50" s="24">
        <f t="shared" si="11"/>
        <v>216000</v>
      </c>
      <c r="BF50" s="24">
        <f t="shared" si="12"/>
        <v>132000000</v>
      </c>
      <c r="BG50" s="28"/>
      <c r="BH50" s="28"/>
    </row>
    <row r="51" spans="1:72" s="24" customFormat="1" ht="26.25" customHeight="1" thickBot="1">
      <c r="A51" s="443" t="s">
        <v>184</v>
      </c>
      <c r="B51" s="443"/>
      <c r="C51" s="443"/>
      <c r="D51" s="443"/>
      <c r="E51" s="443"/>
      <c r="F51" s="443"/>
      <c r="G51" s="443"/>
      <c r="H51" s="443"/>
      <c r="I51" s="443"/>
      <c r="J51" s="443"/>
      <c r="K51" s="443"/>
      <c r="L51" s="443"/>
      <c r="M51" s="443"/>
      <c r="N51" s="443"/>
      <c r="O51" s="443"/>
      <c r="P51" s="443"/>
      <c r="Q51" s="443"/>
      <c r="R51" s="443"/>
      <c r="S51" s="443"/>
      <c r="T51" s="443"/>
      <c r="U51" s="443"/>
      <c r="V51" s="443"/>
      <c r="W51" s="443"/>
      <c r="X51" s="443"/>
      <c r="Y51" s="443"/>
      <c r="Z51" s="443"/>
      <c r="AA51" s="443"/>
      <c r="AO51" s="60"/>
      <c r="AP51" s="60"/>
      <c r="AT51" s="53"/>
      <c r="AU51" s="53"/>
      <c r="AV51" s="56"/>
      <c r="AW51" s="56"/>
      <c r="AX51" s="56"/>
      <c r="AY51" s="56"/>
      <c r="AZ51" s="56"/>
      <c r="BA51" s="56"/>
      <c r="BB51" s="57" t="s">
        <v>185</v>
      </c>
      <c r="BC51" s="266">
        <v>20</v>
      </c>
      <c r="BD51" s="266">
        <v>10000</v>
      </c>
      <c r="BE51" s="24">
        <f t="shared" si="11"/>
        <v>216000</v>
      </c>
      <c r="BF51" s="24">
        <f t="shared" si="12"/>
        <v>132000000</v>
      </c>
    </row>
    <row r="52" spans="1:72" s="24" customFormat="1" ht="39" customHeight="1">
      <c r="A52" s="446" t="s">
        <v>20</v>
      </c>
      <c r="B52" s="446"/>
      <c r="C52" s="446"/>
      <c r="D52" s="446"/>
      <c r="E52" s="446"/>
      <c r="F52" s="446"/>
      <c r="G52" s="447" t="s">
        <v>186</v>
      </c>
      <c r="H52" s="447"/>
      <c r="I52" s="446" t="s">
        <v>187</v>
      </c>
      <c r="J52" s="446"/>
      <c r="K52" s="446"/>
      <c r="L52" s="425" t="s">
        <v>188</v>
      </c>
      <c r="M52" s="425"/>
      <c r="N52" s="425"/>
      <c r="O52" s="425" t="s">
        <v>189</v>
      </c>
      <c r="P52" s="425"/>
      <c r="Q52" s="425" t="s">
        <v>190</v>
      </c>
      <c r="R52" s="425"/>
      <c r="S52" s="425" t="s">
        <v>191</v>
      </c>
      <c r="T52" s="425"/>
      <c r="U52" s="425"/>
      <c r="V52" s="425"/>
      <c r="W52" s="425" t="s">
        <v>97</v>
      </c>
      <c r="X52" s="425"/>
      <c r="Y52" s="425"/>
      <c r="Z52" s="425"/>
      <c r="AA52" s="425"/>
      <c r="AB52" s="205" t="s">
        <v>192</v>
      </c>
      <c r="AC52" s="206" t="s">
        <v>193</v>
      </c>
      <c r="AD52" s="207" t="s">
        <v>100</v>
      </c>
      <c r="AE52" s="208" t="s">
        <v>194</v>
      </c>
      <c r="AO52" s="60"/>
      <c r="AP52" s="60"/>
      <c r="AT52" s="53"/>
      <c r="AU52" s="53"/>
      <c r="AV52" s="56"/>
      <c r="AW52" s="56"/>
      <c r="AX52" s="56"/>
      <c r="AY52" s="56"/>
      <c r="AZ52" s="56"/>
      <c r="BA52" s="56"/>
      <c r="BB52" s="57" t="s">
        <v>195</v>
      </c>
      <c r="BC52" s="266">
        <v>600</v>
      </c>
      <c r="BD52" s="266">
        <v>10000</v>
      </c>
      <c r="BE52" s="24">
        <f t="shared" si="11"/>
        <v>6480000</v>
      </c>
      <c r="BF52" s="24">
        <f t="shared" si="12"/>
        <v>132000000</v>
      </c>
    </row>
    <row r="53" spans="1:72" s="24" customFormat="1" ht="13.9" customHeight="1">
      <c r="A53" s="421"/>
      <c r="B53" s="421"/>
      <c r="C53" s="421"/>
      <c r="D53" s="421"/>
      <c r="E53" s="421"/>
      <c r="F53" s="421"/>
      <c r="G53" s="442"/>
      <c r="H53" s="442"/>
      <c r="I53" s="444"/>
      <c r="J53" s="444"/>
      <c r="K53" s="444"/>
      <c r="L53" s="445"/>
      <c r="M53" s="445"/>
      <c r="N53" s="445"/>
      <c r="O53" s="427" t="str">
        <f t="shared" ref="O53:O54" si="45">IF(A53="","",VLOOKUP(A53,$AE$227:$AJ$227,6,FALSE))</f>
        <v/>
      </c>
      <c r="P53" s="427"/>
      <c r="Q53" s="412"/>
      <c r="R53" s="412"/>
      <c r="S53" s="448"/>
      <c r="T53" s="448"/>
      <c r="U53" s="448"/>
      <c r="V53" s="448"/>
      <c r="W53" s="424" t="str" cm="1">
        <f t="array" aca="1" ref="W53" ca="1">IF(AC53,"Check Shading Coefficient",IF(AE53,"Check Category",IF(AB53="Incomplete","Incomplete",IF(A53="","",_xlfn.XLOOKUP(A53,$AE$227:$AE$227,$AG$227:$AG$227,FALSE)*S53))))</f>
        <v/>
      </c>
      <c r="X53" s="424"/>
      <c r="Y53" s="424"/>
      <c r="Z53" s="424"/>
      <c r="AA53" s="424"/>
      <c r="AB53" s="205" t="str">
        <f>IF(A53="","",IF(OR(G53="",I53="",L53="",Q53="",S53=""),"Incomplete",""))</f>
        <v/>
      </c>
      <c r="AC53" s="207" t="b">
        <f t="shared" ref="AC53:AC60" si="46">Q53&gt;O53</f>
        <v>0</v>
      </c>
      <c r="AD53" s="198" t="str">
        <f t="shared" ref="AD53:AD60" ca="1" si="47">IF(ISBLANK(W53),"",IF(OR(AE53,AC53,W53="Incomplete"),1,""))</f>
        <v/>
      </c>
      <c r="AE53" s="107" t="b">
        <f t="shared" ref="AE53:AE60" ca="1" si="48">ISNA(VLOOKUP(I53,INDIRECT(A53),1,FALSE))</f>
        <v>0</v>
      </c>
      <c r="AO53" s="60"/>
      <c r="AP53" s="60"/>
      <c r="AT53" s="53"/>
      <c r="AU53" s="53"/>
      <c r="AV53" s="56"/>
      <c r="AW53" s="56"/>
      <c r="AX53" s="56"/>
      <c r="AY53" s="56"/>
      <c r="AZ53" s="56"/>
      <c r="BA53" s="56"/>
      <c r="BB53" s="57" t="s">
        <v>196</v>
      </c>
      <c r="BC53" s="266">
        <v>5.4</v>
      </c>
      <c r="BD53" s="266">
        <v>11.2499</v>
      </c>
      <c r="BE53" s="24">
        <f t="shared" si="11"/>
        <v>58320.000000000007</v>
      </c>
      <c r="BF53" s="24">
        <f t="shared" si="12"/>
        <v>148498.68</v>
      </c>
      <c r="BT53" s="302" t="s">
        <v>123</v>
      </c>
    </row>
    <row r="54" spans="1:72" s="24" customFormat="1" ht="13.15" customHeight="1">
      <c r="A54" s="421"/>
      <c r="B54" s="421"/>
      <c r="C54" s="421"/>
      <c r="D54" s="421"/>
      <c r="E54" s="421"/>
      <c r="F54" s="421"/>
      <c r="G54" s="442"/>
      <c r="H54" s="442"/>
      <c r="I54" s="444"/>
      <c r="J54" s="444"/>
      <c r="K54" s="444"/>
      <c r="L54" s="445"/>
      <c r="M54" s="445"/>
      <c r="N54" s="445"/>
      <c r="O54" s="427" t="str">
        <f t="shared" si="45"/>
        <v/>
      </c>
      <c r="P54" s="427"/>
      <c r="Q54" s="412"/>
      <c r="R54" s="412"/>
      <c r="S54" s="448"/>
      <c r="T54" s="448"/>
      <c r="U54" s="448"/>
      <c r="V54" s="448"/>
      <c r="W54" s="424" t="str" cm="1">
        <f t="array" aca="1" ref="W54" ca="1">IF(AC54,"Check Shading Coefficient",IF(AE54,"Check Category",IF(AB54="Incomplete","Incomplete",IF(A54="","",_xlfn.XLOOKUP(A54,$AE$227:$AE$227,$AG$227:$AG$227,FALSE)*S54))))</f>
        <v/>
      </c>
      <c r="X54" s="424"/>
      <c r="Y54" s="424"/>
      <c r="Z54" s="424"/>
      <c r="AA54" s="424"/>
      <c r="AB54" s="205" t="str">
        <f t="shared" ref="AB54:AB60" si="49">IF(A54="","",IF(OR(G54="",L54="",Q54="",S54=""),"Incomplete",""))</f>
        <v/>
      </c>
      <c r="AC54" s="207" t="b">
        <f t="shared" si="46"/>
        <v>0</v>
      </c>
      <c r="AD54" s="198" t="str">
        <f t="shared" ca="1" si="47"/>
        <v/>
      </c>
      <c r="AE54" s="107" t="b">
        <f t="shared" ca="1" si="48"/>
        <v>0</v>
      </c>
      <c r="AL54" s="60"/>
      <c r="AM54" s="60"/>
      <c r="AN54" s="60"/>
      <c r="AO54" s="60"/>
      <c r="AP54" s="60"/>
      <c r="AT54" s="53"/>
      <c r="AU54" s="53"/>
      <c r="AV54" s="56"/>
      <c r="AW54" s="56"/>
      <c r="AX54" s="56"/>
      <c r="AY54" s="56"/>
      <c r="AZ54" s="56"/>
      <c r="BA54" s="56"/>
      <c r="BB54" s="57" t="s">
        <v>197</v>
      </c>
      <c r="BC54" s="266">
        <v>63.3</v>
      </c>
      <c r="BD54" s="266">
        <v>10000</v>
      </c>
      <c r="BE54" s="24">
        <f t="shared" si="11"/>
        <v>683640</v>
      </c>
      <c r="BF54" s="24">
        <f t="shared" si="12"/>
        <v>132000000</v>
      </c>
    </row>
    <row r="55" spans="1:72" s="24" customFormat="1">
      <c r="A55" s="421"/>
      <c r="B55" s="421"/>
      <c r="C55" s="421"/>
      <c r="D55" s="421"/>
      <c r="E55" s="421"/>
      <c r="F55" s="421"/>
      <c r="G55" s="442"/>
      <c r="H55" s="442"/>
      <c r="I55" s="444"/>
      <c r="J55" s="444"/>
      <c r="K55" s="444"/>
      <c r="L55" s="445"/>
      <c r="M55" s="445"/>
      <c r="N55" s="445"/>
      <c r="O55" s="427" t="str">
        <f t="shared" ref="O55:O60" si="50">IF(A55="","",VLOOKUP(A55,$AE$227:$AJ$227,6,FALSE))</f>
        <v/>
      </c>
      <c r="P55" s="427"/>
      <c r="Q55" s="412"/>
      <c r="R55" s="412"/>
      <c r="S55" s="448"/>
      <c r="T55" s="448"/>
      <c r="U55" s="448"/>
      <c r="V55" s="448"/>
      <c r="W55" s="424" t="str" cm="1">
        <f t="array" aca="1" ref="W55" ca="1">IF(AC55,"Check Shading Coefficient",IF(AE55,"Check Category",IF(AB55="Incomplete","Incomplete",IF(A55="","",_xlfn.XLOOKUP(A55,$AE$227:$AE$227,$AG$227:$AG$227,FALSE)*S55))))</f>
        <v/>
      </c>
      <c r="X55" s="424"/>
      <c r="Y55" s="424"/>
      <c r="Z55" s="424"/>
      <c r="AA55" s="424"/>
      <c r="AB55" s="205" t="str">
        <f t="shared" si="49"/>
        <v/>
      </c>
      <c r="AC55" s="207" t="b">
        <f t="shared" si="46"/>
        <v>0</v>
      </c>
      <c r="AD55" s="198" t="str">
        <f t="shared" ca="1" si="47"/>
        <v/>
      </c>
      <c r="AE55" s="107" t="b">
        <f t="shared" ca="1" si="48"/>
        <v>0</v>
      </c>
      <c r="AL55" s="60"/>
      <c r="AM55" s="60"/>
      <c r="AN55" s="60"/>
      <c r="AO55" s="60"/>
      <c r="AP55" s="60"/>
      <c r="AT55" s="53"/>
      <c r="AU55" s="53"/>
      <c r="AV55" s="56"/>
      <c r="AW55" s="56"/>
      <c r="AX55" s="56"/>
      <c r="AY55" s="56"/>
      <c r="AZ55" s="56"/>
      <c r="BA55" s="56"/>
      <c r="BB55" s="57" t="s">
        <v>198</v>
      </c>
      <c r="BC55" s="266">
        <v>11</v>
      </c>
      <c r="BD55" s="266">
        <v>19.989999999999998</v>
      </c>
      <c r="BE55" s="24">
        <f t="shared" si="11"/>
        <v>118800</v>
      </c>
      <c r="BF55" s="24">
        <f t="shared" si="12"/>
        <v>263868</v>
      </c>
    </row>
    <row r="56" spans="1:72" s="24" customFormat="1">
      <c r="A56" s="421"/>
      <c r="B56" s="421"/>
      <c r="C56" s="421"/>
      <c r="D56" s="421"/>
      <c r="E56" s="421"/>
      <c r="F56" s="421"/>
      <c r="G56" s="442"/>
      <c r="H56" s="442"/>
      <c r="I56" s="444"/>
      <c r="J56" s="444"/>
      <c r="K56" s="444"/>
      <c r="L56" s="445"/>
      <c r="M56" s="445"/>
      <c r="N56" s="445"/>
      <c r="O56" s="427" t="str">
        <f t="shared" si="50"/>
        <v/>
      </c>
      <c r="P56" s="427"/>
      <c r="Q56" s="412"/>
      <c r="R56" s="412"/>
      <c r="S56" s="448"/>
      <c r="T56" s="448"/>
      <c r="U56" s="448"/>
      <c r="V56" s="448"/>
      <c r="W56" s="424" t="str" cm="1">
        <f t="array" aca="1" ref="W56" ca="1">IF(AC56,"Check Shading Coefficient",IF(AE56,"Check Category",IF(AB56="Incomplete","Incomplete",IF(A56="","",_xlfn.XLOOKUP(A56,$AE$227:$AE$227,$AG$227:$AG$227,FALSE)*S56))))</f>
        <v/>
      </c>
      <c r="X56" s="424"/>
      <c r="Y56" s="424"/>
      <c r="Z56" s="424"/>
      <c r="AA56" s="424"/>
      <c r="AB56" s="205" t="str">
        <f t="shared" si="49"/>
        <v/>
      </c>
      <c r="AC56" s="207" t="b">
        <f t="shared" si="46"/>
        <v>0</v>
      </c>
      <c r="AD56" s="198" t="str">
        <f t="shared" ca="1" si="47"/>
        <v/>
      </c>
      <c r="AE56" s="107" t="b">
        <f t="shared" ca="1" si="48"/>
        <v>0</v>
      </c>
      <c r="AL56" s="60"/>
      <c r="AM56" s="60"/>
      <c r="AN56" s="60"/>
      <c r="AO56" s="60"/>
      <c r="AP56" s="60"/>
      <c r="AT56" s="53"/>
      <c r="AU56" s="53"/>
      <c r="AV56" s="56"/>
      <c r="AW56" s="56"/>
      <c r="AX56" s="56"/>
      <c r="AY56" s="56"/>
      <c r="AZ56" s="56"/>
      <c r="BA56" s="56"/>
      <c r="BB56" s="57" t="s">
        <v>199</v>
      </c>
      <c r="BC56" s="266">
        <v>11.25</v>
      </c>
      <c r="BD56" s="266">
        <v>19.989999999999998</v>
      </c>
      <c r="BE56" s="24">
        <f t="shared" si="11"/>
        <v>121500</v>
      </c>
      <c r="BF56" s="24">
        <f t="shared" si="12"/>
        <v>263868</v>
      </c>
    </row>
    <row r="57" spans="1:72" s="24" customFormat="1">
      <c r="A57" s="421"/>
      <c r="B57" s="421"/>
      <c r="C57" s="421"/>
      <c r="D57" s="421"/>
      <c r="E57" s="421"/>
      <c r="F57" s="421"/>
      <c r="G57" s="442"/>
      <c r="H57" s="442"/>
      <c r="I57" s="444"/>
      <c r="J57" s="444"/>
      <c r="K57" s="444"/>
      <c r="L57" s="445"/>
      <c r="M57" s="445"/>
      <c r="N57" s="445"/>
      <c r="O57" s="427" t="str">
        <f t="shared" si="50"/>
        <v/>
      </c>
      <c r="P57" s="427"/>
      <c r="Q57" s="412"/>
      <c r="R57" s="412"/>
      <c r="S57" s="448"/>
      <c r="T57" s="448"/>
      <c r="U57" s="448"/>
      <c r="V57" s="448"/>
      <c r="W57" s="424" t="str" cm="1">
        <f t="array" aca="1" ref="W57" ca="1">IF(AC57,"Check Shading Coefficient",IF(AE57,"Check Category",IF(AB57="Incomplete","Incomplete",IF(A57="","",_xlfn.XLOOKUP(A57,$AE$227:$AE$227,$AG$227:$AG$227,FALSE)*S57))))</f>
        <v/>
      </c>
      <c r="X57" s="424"/>
      <c r="Y57" s="424"/>
      <c r="Z57" s="424"/>
      <c r="AA57" s="424"/>
      <c r="AB57" s="205" t="str">
        <f t="shared" si="49"/>
        <v/>
      </c>
      <c r="AC57" s="207" t="b">
        <f t="shared" si="46"/>
        <v>0</v>
      </c>
      <c r="AD57" s="198" t="str">
        <f t="shared" ca="1" si="47"/>
        <v/>
      </c>
      <c r="AE57" s="107" t="b">
        <f t="shared" ca="1" si="48"/>
        <v>0</v>
      </c>
      <c r="AL57" s="60"/>
      <c r="AM57" s="60"/>
      <c r="AN57" s="60"/>
      <c r="AO57" s="60"/>
      <c r="AP57" s="60"/>
      <c r="AQ57" s="60"/>
      <c r="AR57" s="60"/>
      <c r="AS57" s="53"/>
      <c r="AT57" s="53"/>
      <c r="AU57" s="53"/>
      <c r="AV57" s="56"/>
      <c r="AW57" s="56"/>
      <c r="AX57" s="56"/>
      <c r="AY57" s="56"/>
      <c r="AZ57" s="56"/>
      <c r="BA57" s="56"/>
      <c r="BB57" s="57" t="s">
        <v>29</v>
      </c>
      <c r="BC57" s="266">
        <v>150</v>
      </c>
      <c r="BD57" s="266">
        <v>299.99900000000002</v>
      </c>
      <c r="BE57" s="24">
        <f t="shared" si="11"/>
        <v>1620000</v>
      </c>
      <c r="BF57" s="24">
        <f t="shared" si="12"/>
        <v>3959986.8000000007</v>
      </c>
    </row>
    <row r="58" spans="1:72" s="24" customFormat="1">
      <c r="A58" s="421"/>
      <c r="B58" s="421"/>
      <c r="C58" s="421"/>
      <c r="D58" s="421"/>
      <c r="E58" s="421"/>
      <c r="F58" s="421"/>
      <c r="G58" s="442"/>
      <c r="H58" s="442"/>
      <c r="I58" s="444"/>
      <c r="J58" s="444"/>
      <c r="K58" s="444"/>
      <c r="L58" s="445"/>
      <c r="M58" s="445"/>
      <c r="N58" s="445"/>
      <c r="O58" s="427" t="str">
        <f t="shared" si="50"/>
        <v/>
      </c>
      <c r="P58" s="427"/>
      <c r="Q58" s="412"/>
      <c r="R58" s="412"/>
      <c r="S58" s="448"/>
      <c r="T58" s="448"/>
      <c r="U58" s="448"/>
      <c r="V58" s="448"/>
      <c r="W58" s="424" t="str" cm="1">
        <f t="array" aca="1" ref="W58" ca="1">IF(AC58,"Check Shading Coefficient",IF(AE58,"Check Category",IF(AB58="Incomplete","Incomplete",IF(A58="","",_xlfn.XLOOKUP(A58,$AE$227:$AE$227,$AG$227:$AG$227,FALSE)*S58))))</f>
        <v/>
      </c>
      <c r="X58" s="424"/>
      <c r="Y58" s="424"/>
      <c r="Z58" s="424"/>
      <c r="AA58" s="424"/>
      <c r="AB58" s="205" t="str">
        <f t="shared" si="49"/>
        <v/>
      </c>
      <c r="AC58" s="207" t="b">
        <f t="shared" si="46"/>
        <v>0</v>
      </c>
      <c r="AD58" s="198" t="str">
        <f t="shared" ca="1" si="47"/>
        <v/>
      </c>
      <c r="AE58" s="107" t="b">
        <f t="shared" ca="1" si="48"/>
        <v>0</v>
      </c>
      <c r="AL58" s="60"/>
      <c r="AM58" s="60"/>
      <c r="AN58" s="60"/>
      <c r="AO58" s="60"/>
      <c r="AP58" s="60"/>
      <c r="AQ58" s="60"/>
      <c r="AR58" s="60"/>
      <c r="AS58" s="53"/>
      <c r="AT58" s="53"/>
      <c r="AU58" s="53"/>
      <c r="AV58" s="56"/>
      <c r="AW58" s="56"/>
      <c r="AX58" s="56"/>
      <c r="AY58" s="56"/>
      <c r="AZ58" s="56"/>
      <c r="BA58" s="56"/>
      <c r="BB58" s="57" t="s">
        <v>200</v>
      </c>
      <c r="BC58" s="266">
        <v>20</v>
      </c>
      <c r="BD58" s="266">
        <v>63.298999999999999</v>
      </c>
      <c r="BE58" s="24">
        <f t="shared" si="11"/>
        <v>216000</v>
      </c>
      <c r="BF58" s="24">
        <f t="shared" si="12"/>
        <v>835546.8</v>
      </c>
    </row>
    <row r="59" spans="1:72" s="24" customFormat="1">
      <c r="A59" s="421"/>
      <c r="B59" s="421"/>
      <c r="C59" s="421"/>
      <c r="D59" s="421"/>
      <c r="E59" s="421"/>
      <c r="F59" s="421"/>
      <c r="G59" s="442"/>
      <c r="H59" s="442"/>
      <c r="I59" s="444"/>
      <c r="J59" s="444"/>
      <c r="K59" s="444"/>
      <c r="L59" s="445"/>
      <c r="M59" s="445"/>
      <c r="N59" s="445"/>
      <c r="O59" s="427" t="str">
        <f t="shared" si="50"/>
        <v/>
      </c>
      <c r="P59" s="427"/>
      <c r="Q59" s="412"/>
      <c r="R59" s="412"/>
      <c r="S59" s="448"/>
      <c r="T59" s="448"/>
      <c r="U59" s="448"/>
      <c r="V59" s="448"/>
      <c r="W59" s="424" t="str" cm="1">
        <f t="array" aca="1" ref="W59" ca="1">IF(AC59,"Check Shading Coefficient",IF(AE59,"Check Category",IF(AB59="Incomplete","Incomplete",IF(A59="","",_xlfn.XLOOKUP(A59,$AE$227:$AE$227,$AG$227:$AG$227,FALSE)*S59))))</f>
        <v/>
      </c>
      <c r="X59" s="424"/>
      <c r="Y59" s="424"/>
      <c r="Z59" s="424"/>
      <c r="AA59" s="424"/>
      <c r="AB59" s="205" t="str">
        <f t="shared" si="49"/>
        <v/>
      </c>
      <c r="AC59" s="207" t="b">
        <f t="shared" si="46"/>
        <v>0</v>
      </c>
      <c r="AD59" s="198" t="str">
        <f t="shared" ca="1" si="47"/>
        <v/>
      </c>
      <c r="AE59" s="107" t="b">
        <f t="shared" ca="1" si="48"/>
        <v>0</v>
      </c>
      <c r="AL59" s="60"/>
      <c r="AM59" s="60"/>
      <c r="AN59" s="60"/>
      <c r="AO59" s="60"/>
      <c r="AP59" s="60"/>
      <c r="AQ59" s="60"/>
      <c r="AR59" s="60"/>
      <c r="AS59" s="53"/>
      <c r="AT59" s="53"/>
      <c r="AU59" s="53"/>
      <c r="AV59" s="56"/>
      <c r="AW59" s="56"/>
      <c r="AX59" s="56"/>
      <c r="AY59" s="56"/>
      <c r="AZ59" s="56"/>
      <c r="BA59" s="56"/>
      <c r="BB59" s="57" t="s">
        <v>201</v>
      </c>
      <c r="BC59" s="266">
        <v>5.4</v>
      </c>
      <c r="BD59" s="266">
        <v>11.2499</v>
      </c>
      <c r="BE59" s="24">
        <f t="shared" si="11"/>
        <v>58320.000000000007</v>
      </c>
      <c r="BF59" s="24">
        <f t="shared" si="12"/>
        <v>148498.68</v>
      </c>
    </row>
    <row r="60" spans="1:72" s="24" customFormat="1">
      <c r="A60" s="421"/>
      <c r="B60" s="421"/>
      <c r="C60" s="421"/>
      <c r="D60" s="421"/>
      <c r="E60" s="421"/>
      <c r="F60" s="421"/>
      <c r="G60" s="442"/>
      <c r="H60" s="442"/>
      <c r="I60" s="444"/>
      <c r="J60" s="444"/>
      <c r="K60" s="444"/>
      <c r="L60" s="445"/>
      <c r="M60" s="445"/>
      <c r="N60" s="445"/>
      <c r="O60" s="427" t="str">
        <f t="shared" si="50"/>
        <v/>
      </c>
      <c r="P60" s="427"/>
      <c r="Q60" s="412"/>
      <c r="R60" s="412"/>
      <c r="S60" s="448"/>
      <c r="T60" s="448"/>
      <c r="U60" s="448"/>
      <c r="V60" s="448"/>
      <c r="W60" s="372" t="str" cm="1">
        <f t="array" aca="1" ref="W60" ca="1">IF(AC60,"Check Shading Coefficient",IF(AE60,"Check Category",IF(AB60="Incomplete","Incomplete",IF(A60="","",_xlfn.XLOOKUP(A60,$AE$227:$AE$227,$AG$227:$AG$227,FALSE)*S60))))</f>
        <v/>
      </c>
      <c r="X60" s="372"/>
      <c r="Y60" s="372"/>
      <c r="Z60" s="372"/>
      <c r="AA60" s="372"/>
      <c r="AB60" s="205" t="str">
        <f t="shared" si="49"/>
        <v/>
      </c>
      <c r="AC60" s="207" t="b">
        <f t="shared" si="46"/>
        <v>0</v>
      </c>
      <c r="AD60" s="198" t="str">
        <f t="shared" ca="1" si="47"/>
        <v/>
      </c>
      <c r="AE60" s="107" t="b">
        <f t="shared" ca="1" si="48"/>
        <v>0</v>
      </c>
      <c r="AK60" s="209"/>
      <c r="AL60" s="73"/>
      <c r="AM60" s="60"/>
      <c r="AN60" s="60"/>
      <c r="AO60" s="60"/>
      <c r="AP60" s="60"/>
      <c r="AQ60" s="60"/>
      <c r="AR60" s="60"/>
      <c r="AS60" s="53"/>
      <c r="AT60" s="53"/>
      <c r="AU60" s="53"/>
      <c r="AV60" s="56"/>
      <c r="AW60" s="56"/>
      <c r="AX60" s="56"/>
      <c r="AY60" s="56"/>
      <c r="AZ60" s="56"/>
      <c r="BA60" s="56"/>
      <c r="BB60" s="57" t="s">
        <v>202</v>
      </c>
      <c r="BC60" s="266">
        <v>6</v>
      </c>
      <c r="BD60" s="266">
        <v>10.99</v>
      </c>
      <c r="BE60" s="24">
        <f t="shared" si="11"/>
        <v>64800.000000000007</v>
      </c>
      <c r="BF60" s="24">
        <f t="shared" si="12"/>
        <v>145068</v>
      </c>
    </row>
    <row r="61" spans="1:72" s="24" customFormat="1" ht="24.75" customHeight="1">
      <c r="A61" s="39"/>
      <c r="B61" s="39"/>
      <c r="C61" s="39"/>
      <c r="D61" s="39"/>
      <c r="E61" s="39"/>
      <c r="F61" s="39"/>
      <c r="G61" s="40"/>
      <c r="H61" s="40"/>
      <c r="I61" s="40"/>
      <c r="J61" s="40"/>
      <c r="K61" s="40"/>
      <c r="L61" s="41"/>
      <c r="M61" s="41"/>
      <c r="N61" s="41"/>
      <c r="O61" s="41"/>
      <c r="P61" s="40"/>
      <c r="Q61" s="40"/>
      <c r="R61" s="42"/>
      <c r="S61" s="42"/>
      <c r="T61" s="34"/>
      <c r="U61" s="34"/>
      <c r="V61" s="40"/>
      <c r="W61" s="40"/>
      <c r="X61" s="43"/>
      <c r="Y61" s="43"/>
      <c r="Z61" s="43"/>
      <c r="AA61" s="324" t="s">
        <v>177</v>
      </c>
      <c r="AB61" s="195"/>
      <c r="AC61" s="196"/>
      <c r="AD61" s="196"/>
      <c r="AK61" s="209"/>
      <c r="AL61" s="73"/>
      <c r="AM61" s="60"/>
      <c r="AN61" s="60"/>
      <c r="AO61" s="60"/>
      <c r="AP61" s="60"/>
      <c r="AQ61" s="60"/>
      <c r="AR61" s="60"/>
      <c r="AS61" s="53"/>
      <c r="AT61" s="53"/>
      <c r="AU61" s="53"/>
      <c r="AV61" s="56"/>
      <c r="AW61" s="56"/>
      <c r="AX61" s="56"/>
      <c r="AY61" s="56"/>
      <c r="AZ61" s="56"/>
      <c r="BA61" s="56"/>
      <c r="BB61" s="107"/>
      <c r="BC61" s="266"/>
      <c r="BD61" s="266"/>
      <c r="BE61" s="24">
        <f t="shared" si="11"/>
        <v>0</v>
      </c>
      <c r="BF61" s="24">
        <f t="shared" si="12"/>
        <v>0</v>
      </c>
    </row>
    <row r="62" spans="1:72" s="24" customFormat="1" ht="21.75" hidden="1" customHeight="1" thickBot="1">
      <c r="A62" s="411"/>
      <c r="B62" s="411"/>
      <c r="C62" s="411"/>
      <c r="D62" s="411"/>
      <c r="E62" s="411"/>
      <c r="F62" s="411"/>
      <c r="G62" s="411"/>
      <c r="H62" s="411"/>
      <c r="I62" s="411"/>
      <c r="J62" s="411"/>
      <c r="K62" s="411"/>
      <c r="L62" s="411"/>
      <c r="M62" s="411"/>
      <c r="N62" s="411"/>
      <c r="O62" s="411"/>
      <c r="P62" s="411"/>
      <c r="Q62" s="411"/>
      <c r="R62" s="411"/>
      <c r="S62" s="411"/>
      <c r="T62" s="411"/>
      <c r="U62" s="411"/>
      <c r="V62" s="411"/>
      <c r="W62" s="411"/>
      <c r="X62" s="411"/>
      <c r="Y62" s="411"/>
      <c r="Z62" s="411"/>
      <c r="AA62" s="411"/>
      <c r="AB62" s="201"/>
      <c r="AC62" s="202"/>
      <c r="AD62" s="202"/>
      <c r="AK62" s="209"/>
      <c r="AL62" s="73"/>
      <c r="AM62" s="60"/>
      <c r="AN62" s="60"/>
      <c r="AO62" s="60"/>
      <c r="AP62" s="60"/>
      <c r="AQ62" s="60"/>
      <c r="AR62" s="60"/>
      <c r="AS62" s="56"/>
      <c r="AT62" s="56"/>
      <c r="AU62" s="56"/>
      <c r="AV62" s="56"/>
      <c r="AW62" s="56"/>
      <c r="AX62" s="56"/>
      <c r="AY62" s="56"/>
      <c r="AZ62" s="56"/>
      <c r="BA62" s="56"/>
      <c r="BB62" s="107"/>
      <c r="BC62" s="266"/>
      <c r="BD62" s="266"/>
      <c r="BE62" s="24">
        <f t="shared" si="11"/>
        <v>0</v>
      </c>
      <c r="BF62" s="24">
        <f t="shared" si="12"/>
        <v>0</v>
      </c>
    </row>
    <row r="63" spans="1:72" s="24" customFormat="1" ht="38.25" hidden="1" customHeight="1">
      <c r="A63" s="431"/>
      <c r="B63" s="431"/>
      <c r="C63" s="431"/>
      <c r="D63" s="431"/>
      <c r="E63" s="431"/>
      <c r="F63" s="431"/>
      <c r="G63" s="431"/>
      <c r="H63" s="452"/>
      <c r="I63" s="452"/>
      <c r="J63" s="452"/>
      <c r="K63" s="452"/>
      <c r="L63" s="452"/>
      <c r="M63" s="452"/>
      <c r="N63" s="452"/>
      <c r="O63" s="440"/>
      <c r="P63" s="440"/>
      <c r="Q63" s="440"/>
      <c r="R63" s="440"/>
      <c r="S63" s="440"/>
      <c r="T63" s="440"/>
      <c r="U63" s="440"/>
      <c r="V63" s="440"/>
      <c r="W63" s="440"/>
      <c r="X63" s="440"/>
      <c r="Y63" s="440"/>
      <c r="Z63" s="440"/>
      <c r="AA63" s="440"/>
      <c r="AB63" s="200"/>
      <c r="AC63" s="198"/>
      <c r="AD63" s="198"/>
      <c r="AE63" s="107"/>
      <c r="AF63" s="219"/>
      <c r="AG63" s="219"/>
      <c r="AH63" s="220"/>
      <c r="AK63" s="209"/>
      <c r="AL63" s="73"/>
      <c r="AM63" s="60"/>
      <c r="AN63" s="60"/>
      <c r="AO63" s="60"/>
      <c r="AP63" s="60"/>
      <c r="AQ63" s="60"/>
      <c r="AR63" s="60"/>
      <c r="AS63" s="56"/>
      <c r="AT63" s="56"/>
      <c r="AU63" s="56"/>
      <c r="AV63" s="56"/>
      <c r="AW63" s="74"/>
      <c r="AX63" s="56"/>
      <c r="AY63" s="56"/>
      <c r="AZ63" s="56"/>
      <c r="BA63" s="56"/>
      <c r="BB63" s="57" t="s">
        <v>203</v>
      </c>
      <c r="BC63" s="266">
        <v>3</v>
      </c>
      <c r="BD63" s="266">
        <v>3</v>
      </c>
      <c r="BE63" s="24">
        <f t="shared" si="11"/>
        <v>32400.000000000004</v>
      </c>
      <c r="BF63" s="24">
        <f t="shared" si="12"/>
        <v>39600</v>
      </c>
    </row>
    <row r="64" spans="1:72" s="24" customFormat="1" ht="12.75" hidden="1" customHeight="1">
      <c r="A64" s="436"/>
      <c r="B64" s="436"/>
      <c r="C64" s="436"/>
      <c r="D64" s="436"/>
      <c r="E64" s="436"/>
      <c r="F64" s="436"/>
      <c r="G64" s="436"/>
      <c r="H64" s="456"/>
      <c r="I64" s="456"/>
      <c r="J64" s="456"/>
      <c r="K64" s="456"/>
      <c r="L64" s="456"/>
      <c r="M64" s="456"/>
      <c r="N64" s="456"/>
      <c r="O64" s="437"/>
      <c r="P64" s="437"/>
      <c r="Q64" s="437"/>
      <c r="R64" s="437"/>
      <c r="S64" s="437"/>
      <c r="T64" s="437"/>
      <c r="U64" s="451"/>
      <c r="V64" s="451"/>
      <c r="W64" s="451"/>
      <c r="X64" s="451"/>
      <c r="Y64" s="451"/>
      <c r="Z64" s="451"/>
      <c r="AA64" s="451"/>
      <c r="AB64" s="200"/>
      <c r="AC64" s="198"/>
      <c r="AD64" s="198"/>
      <c r="AE64" s="260"/>
      <c r="AH64" s="221"/>
      <c r="AI64" s="222"/>
      <c r="AL64" s="67"/>
      <c r="AM64" s="60"/>
      <c r="AN64" s="60"/>
      <c r="AO64" s="60"/>
      <c r="AP64" s="60"/>
      <c r="AQ64" s="60"/>
      <c r="AR64" s="60"/>
      <c r="AS64" s="56"/>
      <c r="AT64" s="56"/>
      <c r="AU64" s="56"/>
      <c r="AV64" s="56"/>
      <c r="AW64" s="56"/>
      <c r="AX64" s="56"/>
      <c r="AY64" s="56"/>
      <c r="AZ64" s="56"/>
      <c r="BA64" s="56"/>
      <c r="BB64" s="57" t="s">
        <v>204</v>
      </c>
      <c r="BC64" s="266">
        <v>4</v>
      </c>
      <c r="BD64" s="266">
        <v>4</v>
      </c>
      <c r="BE64" s="24">
        <f t="shared" si="11"/>
        <v>43200</v>
      </c>
      <c r="BF64" s="24">
        <f t="shared" si="12"/>
        <v>52800.000000000007</v>
      </c>
      <c r="BT64" s="302" t="s">
        <v>123</v>
      </c>
    </row>
    <row r="65" spans="1:72" s="24" customFormat="1" ht="12.75" hidden="1" customHeight="1">
      <c r="A65" s="436"/>
      <c r="B65" s="436"/>
      <c r="C65" s="436"/>
      <c r="D65" s="436"/>
      <c r="E65" s="436"/>
      <c r="F65" s="436"/>
      <c r="G65" s="436"/>
      <c r="H65" s="456"/>
      <c r="I65" s="456"/>
      <c r="J65" s="456"/>
      <c r="K65" s="456"/>
      <c r="L65" s="456"/>
      <c r="M65" s="456"/>
      <c r="N65" s="456"/>
      <c r="O65" s="437"/>
      <c r="P65" s="437"/>
      <c r="Q65" s="437"/>
      <c r="R65" s="437"/>
      <c r="S65" s="437"/>
      <c r="T65" s="437"/>
      <c r="U65" s="451"/>
      <c r="V65" s="451"/>
      <c r="W65" s="451"/>
      <c r="X65" s="451"/>
      <c r="Y65" s="451"/>
      <c r="Z65" s="451"/>
      <c r="AA65" s="451"/>
      <c r="AB65" s="200"/>
      <c r="AC65" s="198"/>
      <c r="AD65" s="198"/>
      <c r="AE65" s="260"/>
      <c r="AH65" s="221"/>
      <c r="AI65" s="222"/>
      <c r="AL65" s="67"/>
      <c r="AM65" s="60"/>
      <c r="AN65" s="60"/>
      <c r="AO65" s="60"/>
      <c r="AP65" s="60"/>
      <c r="AQ65" s="60"/>
      <c r="AR65" s="60"/>
      <c r="AS65" s="56"/>
      <c r="AT65" s="56"/>
      <c r="AU65" s="56"/>
      <c r="AV65" s="56"/>
      <c r="AW65" s="76"/>
      <c r="AX65" s="56"/>
      <c r="AY65" s="56"/>
      <c r="AZ65" s="56"/>
      <c r="BA65" s="56"/>
      <c r="BB65" s="57" t="s">
        <v>205</v>
      </c>
      <c r="BC65" s="266">
        <v>5</v>
      </c>
      <c r="BD65" s="266">
        <v>5</v>
      </c>
      <c r="BE65" s="24">
        <f t="shared" si="11"/>
        <v>54000</v>
      </c>
      <c r="BF65" s="24">
        <f t="shared" si="12"/>
        <v>66000</v>
      </c>
      <c r="BT65" s="302" t="s">
        <v>123</v>
      </c>
    </row>
    <row r="66" spans="1:72" s="24" customFormat="1" ht="12.75" hidden="1" customHeight="1">
      <c r="A66" s="436"/>
      <c r="B66" s="436"/>
      <c r="C66" s="436"/>
      <c r="D66" s="436"/>
      <c r="E66" s="436"/>
      <c r="F66" s="436"/>
      <c r="G66" s="436"/>
      <c r="H66" s="456"/>
      <c r="I66" s="456"/>
      <c r="J66" s="456"/>
      <c r="K66" s="456"/>
      <c r="L66" s="456"/>
      <c r="M66" s="456"/>
      <c r="N66" s="456"/>
      <c r="O66" s="437"/>
      <c r="P66" s="437"/>
      <c r="Q66" s="437"/>
      <c r="R66" s="437"/>
      <c r="S66" s="437"/>
      <c r="T66" s="437"/>
      <c r="U66" s="451"/>
      <c r="V66" s="451"/>
      <c r="W66" s="451"/>
      <c r="X66" s="451"/>
      <c r="Y66" s="451"/>
      <c r="Z66" s="451"/>
      <c r="AA66" s="451"/>
      <c r="AB66" s="200"/>
      <c r="AC66" s="198"/>
      <c r="AD66" s="198"/>
      <c r="AE66" s="260"/>
      <c r="AH66" s="221"/>
      <c r="AI66" s="222"/>
      <c r="AL66" s="53"/>
      <c r="AM66" s="77"/>
      <c r="AN66" s="56"/>
      <c r="AO66" s="60"/>
      <c r="AP66" s="60"/>
      <c r="AQ66" s="60"/>
      <c r="AR66" s="60"/>
      <c r="AS66" s="65"/>
      <c r="AT66" s="56"/>
      <c r="AU66" s="56"/>
      <c r="AV66" s="56"/>
      <c r="AW66" s="74"/>
      <c r="AX66" s="72"/>
      <c r="AY66" s="72"/>
      <c r="AZ66" s="72"/>
      <c r="BA66" s="72"/>
      <c r="BB66" s="60" t="s">
        <v>30</v>
      </c>
      <c r="BC66" s="266">
        <v>300</v>
      </c>
      <c r="BD66" s="266">
        <v>399.99900000000002</v>
      </c>
      <c r="BE66" s="24">
        <f t="shared" si="11"/>
        <v>3240000</v>
      </c>
      <c r="BF66" s="24">
        <f t="shared" si="12"/>
        <v>5279986.8000000007</v>
      </c>
    </row>
    <row r="67" spans="1:72" s="24" customFormat="1" ht="12.75" hidden="1" customHeight="1">
      <c r="A67" s="436"/>
      <c r="B67" s="436"/>
      <c r="C67" s="436"/>
      <c r="D67" s="436"/>
      <c r="E67" s="436"/>
      <c r="F67" s="436"/>
      <c r="G67" s="436"/>
      <c r="H67" s="456"/>
      <c r="I67" s="456"/>
      <c r="J67" s="456"/>
      <c r="K67" s="456"/>
      <c r="L67" s="456"/>
      <c r="M67" s="456"/>
      <c r="N67" s="456"/>
      <c r="O67" s="437"/>
      <c r="P67" s="437"/>
      <c r="Q67" s="437"/>
      <c r="R67" s="437"/>
      <c r="S67" s="437"/>
      <c r="T67" s="437"/>
      <c r="U67" s="451"/>
      <c r="V67" s="451"/>
      <c r="W67" s="451"/>
      <c r="X67" s="451"/>
      <c r="Y67" s="451"/>
      <c r="Z67" s="451"/>
      <c r="AA67" s="451"/>
      <c r="AB67" s="200"/>
      <c r="AC67" s="198"/>
      <c r="AD67" s="198"/>
      <c r="AE67" s="260"/>
      <c r="AH67" s="221"/>
      <c r="AI67" s="222"/>
      <c r="AL67" s="53"/>
      <c r="AM67" s="77"/>
      <c r="AN67" s="60"/>
      <c r="AO67" s="60"/>
      <c r="AP67" s="60"/>
      <c r="AQ67" s="60"/>
      <c r="AR67" s="60"/>
      <c r="AS67" s="72"/>
      <c r="AT67" s="72"/>
      <c r="AU67" s="72"/>
      <c r="AV67" s="56"/>
      <c r="AW67" s="55"/>
      <c r="AX67" s="55"/>
      <c r="AY67" s="55"/>
      <c r="AZ67" s="55"/>
      <c r="BA67" s="55"/>
      <c r="BB67" s="60" t="s">
        <v>31</v>
      </c>
      <c r="BC67" s="266">
        <v>400</v>
      </c>
      <c r="BD67" s="266">
        <v>599.99900000000002</v>
      </c>
      <c r="BE67" s="24">
        <f t="shared" si="11"/>
        <v>4320000</v>
      </c>
      <c r="BF67" s="24">
        <f t="shared" si="12"/>
        <v>7919986.8000000007</v>
      </c>
    </row>
    <row r="68" spans="1:72" s="24" customFormat="1" ht="12.75" hidden="1" customHeight="1">
      <c r="A68" s="436"/>
      <c r="B68" s="436"/>
      <c r="C68" s="436"/>
      <c r="D68" s="436"/>
      <c r="E68" s="436"/>
      <c r="F68" s="436"/>
      <c r="G68" s="436"/>
      <c r="H68" s="456"/>
      <c r="I68" s="456"/>
      <c r="J68" s="456"/>
      <c r="K68" s="456"/>
      <c r="L68" s="456"/>
      <c r="M68" s="456"/>
      <c r="N68" s="456"/>
      <c r="O68" s="437"/>
      <c r="P68" s="437"/>
      <c r="Q68" s="437"/>
      <c r="R68" s="437"/>
      <c r="S68" s="437"/>
      <c r="T68" s="437"/>
      <c r="U68" s="451"/>
      <c r="V68" s="451"/>
      <c r="W68" s="451"/>
      <c r="X68" s="451"/>
      <c r="Y68" s="451"/>
      <c r="Z68" s="451"/>
      <c r="AA68" s="451"/>
      <c r="AB68" s="200"/>
      <c r="AC68" s="198"/>
      <c r="AD68" s="198"/>
      <c r="AE68" s="260"/>
      <c r="AH68" s="221"/>
      <c r="AI68" s="222"/>
      <c r="AL68" s="53"/>
      <c r="AM68" s="77"/>
      <c r="AN68" s="60"/>
      <c r="AO68" s="60"/>
      <c r="AP68" s="60"/>
      <c r="AQ68" s="60"/>
      <c r="AR68" s="60"/>
      <c r="AS68" s="72"/>
      <c r="AT68" s="72"/>
      <c r="AU68" s="72"/>
      <c r="AV68" s="56"/>
      <c r="AW68" s="55"/>
      <c r="AX68" s="55"/>
      <c r="AY68" s="55"/>
      <c r="AZ68" s="55"/>
      <c r="BA68" s="55"/>
      <c r="BB68" s="24" t="s">
        <v>206</v>
      </c>
      <c r="BC68" s="266">
        <v>0</v>
      </c>
      <c r="BD68" s="266">
        <v>74.998999999999995</v>
      </c>
      <c r="BE68" s="24">
        <f t="shared" si="11"/>
        <v>0</v>
      </c>
      <c r="BF68" s="24">
        <f t="shared" si="12"/>
        <v>989986.8</v>
      </c>
    </row>
    <row r="69" spans="1:72" s="24" customFormat="1" ht="12.75" hidden="1" customHeight="1">
      <c r="A69" s="436"/>
      <c r="B69" s="436"/>
      <c r="C69" s="436"/>
      <c r="D69" s="436"/>
      <c r="E69" s="436"/>
      <c r="F69" s="436"/>
      <c r="G69" s="436"/>
      <c r="H69" s="456"/>
      <c r="I69" s="456"/>
      <c r="J69" s="456"/>
      <c r="K69" s="456"/>
      <c r="L69" s="456"/>
      <c r="M69" s="456"/>
      <c r="N69" s="456"/>
      <c r="O69" s="437"/>
      <c r="P69" s="437"/>
      <c r="Q69" s="437"/>
      <c r="R69" s="437"/>
      <c r="S69" s="437"/>
      <c r="T69" s="437"/>
      <c r="U69" s="451"/>
      <c r="V69" s="451"/>
      <c r="W69" s="451"/>
      <c r="X69" s="451"/>
      <c r="Y69" s="451"/>
      <c r="Z69" s="451"/>
      <c r="AA69" s="451"/>
      <c r="AB69" s="200"/>
      <c r="AC69" s="198"/>
      <c r="AD69" s="198"/>
      <c r="AE69" s="315"/>
      <c r="AH69" s="221"/>
      <c r="AI69" s="222"/>
      <c r="AL69" s="53"/>
      <c r="AM69" s="77"/>
      <c r="AN69" s="60"/>
      <c r="AO69" s="60"/>
      <c r="AP69" s="60"/>
      <c r="AQ69" s="60"/>
      <c r="AR69" s="60"/>
      <c r="AS69" s="72"/>
      <c r="AT69" s="72"/>
      <c r="AU69" s="72"/>
      <c r="AV69" s="56"/>
      <c r="AW69" s="55"/>
      <c r="AX69" s="55"/>
      <c r="AY69" s="55"/>
      <c r="AZ69" s="55"/>
      <c r="BA69" s="55"/>
      <c r="BB69" s="24" t="s">
        <v>207</v>
      </c>
      <c r="BC69" s="266">
        <v>75</v>
      </c>
      <c r="BD69" s="266">
        <v>149.999</v>
      </c>
      <c r="BE69" s="24">
        <f t="shared" si="11"/>
        <v>810000</v>
      </c>
      <c r="BF69" s="24">
        <f t="shared" si="12"/>
        <v>1979986.8000000003</v>
      </c>
    </row>
    <row r="70" spans="1:72" s="24" customFormat="1" ht="12.75" hidden="1" customHeight="1">
      <c r="A70" s="436"/>
      <c r="B70" s="436"/>
      <c r="C70" s="436"/>
      <c r="D70" s="436"/>
      <c r="E70" s="436"/>
      <c r="F70" s="436"/>
      <c r="G70" s="436"/>
      <c r="H70" s="456"/>
      <c r="I70" s="456"/>
      <c r="J70" s="456"/>
      <c r="K70" s="456"/>
      <c r="L70" s="456"/>
      <c r="M70" s="456"/>
      <c r="N70" s="456"/>
      <c r="O70" s="437"/>
      <c r="P70" s="437"/>
      <c r="Q70" s="437"/>
      <c r="R70" s="437"/>
      <c r="S70" s="437"/>
      <c r="T70" s="437"/>
      <c r="U70" s="451"/>
      <c r="V70" s="451"/>
      <c r="W70" s="451"/>
      <c r="X70" s="451"/>
      <c r="Y70" s="451"/>
      <c r="Z70" s="451"/>
      <c r="AA70" s="451"/>
      <c r="AB70" s="200"/>
      <c r="AC70" s="198"/>
      <c r="AD70" s="198"/>
      <c r="AE70" s="315"/>
      <c r="AH70" s="221"/>
      <c r="AI70" s="222"/>
      <c r="AL70" s="53"/>
      <c r="AM70" s="77"/>
      <c r="AN70" s="60"/>
      <c r="AO70" s="60"/>
      <c r="AP70" s="60"/>
      <c r="AQ70" s="60"/>
      <c r="AR70" s="60"/>
      <c r="AS70" s="72"/>
      <c r="AT70" s="72"/>
      <c r="AU70" s="72"/>
      <c r="AV70" s="56"/>
      <c r="AW70" s="55"/>
      <c r="AX70" s="55"/>
      <c r="AY70" s="55"/>
      <c r="AZ70" s="55"/>
      <c r="BA70" s="55"/>
      <c r="BB70" s="60" t="s">
        <v>208</v>
      </c>
      <c r="BC70" s="266">
        <v>300</v>
      </c>
      <c r="BD70" s="266">
        <v>599.99900000000002</v>
      </c>
      <c r="BE70" s="24">
        <f t="shared" si="11"/>
        <v>3240000</v>
      </c>
      <c r="BF70" s="24">
        <f t="shared" si="12"/>
        <v>7919986.8000000007</v>
      </c>
    </row>
    <row r="71" spans="1:72" s="24" customFormat="1" ht="12.75" hidden="1" customHeight="1">
      <c r="A71" s="436"/>
      <c r="B71" s="436"/>
      <c r="C71" s="436"/>
      <c r="D71" s="436"/>
      <c r="E71" s="436"/>
      <c r="F71" s="436"/>
      <c r="G71" s="436"/>
      <c r="H71" s="456"/>
      <c r="I71" s="456"/>
      <c r="J71" s="456"/>
      <c r="K71" s="456"/>
      <c r="L71" s="456"/>
      <c r="M71" s="456"/>
      <c r="N71" s="456"/>
      <c r="O71" s="437"/>
      <c r="P71" s="437"/>
      <c r="Q71" s="437"/>
      <c r="R71" s="437"/>
      <c r="S71" s="437"/>
      <c r="T71" s="437"/>
      <c r="U71" s="451"/>
      <c r="V71" s="451"/>
      <c r="W71" s="451"/>
      <c r="X71" s="451"/>
      <c r="Y71" s="451"/>
      <c r="Z71" s="451"/>
      <c r="AA71" s="451"/>
      <c r="AB71" s="200"/>
      <c r="AC71" s="198"/>
      <c r="AD71" s="198"/>
      <c r="AE71" s="315"/>
      <c r="AH71" s="221"/>
      <c r="AI71" s="222"/>
      <c r="AL71" s="53"/>
      <c r="AM71" s="77"/>
      <c r="AN71" s="60"/>
      <c r="AO71" s="60"/>
      <c r="AP71" s="60"/>
      <c r="AQ71" s="60"/>
      <c r="AR71" s="60"/>
      <c r="AS71" s="72"/>
      <c r="AT71" s="72"/>
      <c r="AU71" s="72"/>
      <c r="AV71" s="56"/>
      <c r="AW71" s="55"/>
      <c r="AX71" s="55"/>
      <c r="AY71" s="55"/>
      <c r="AZ71" s="55"/>
      <c r="BA71" s="55"/>
    </row>
    <row r="72" spans="1:72" s="24" customFormat="1" ht="12.75" hidden="1" customHeight="1">
      <c r="A72" s="436"/>
      <c r="B72" s="436"/>
      <c r="C72" s="436"/>
      <c r="D72" s="436"/>
      <c r="E72" s="436"/>
      <c r="F72" s="436"/>
      <c r="G72" s="436"/>
      <c r="H72" s="456"/>
      <c r="I72" s="456"/>
      <c r="J72" s="456"/>
      <c r="K72" s="456"/>
      <c r="L72" s="456"/>
      <c r="M72" s="456"/>
      <c r="N72" s="456"/>
      <c r="O72" s="437"/>
      <c r="P72" s="437"/>
      <c r="Q72" s="437"/>
      <c r="R72" s="437"/>
      <c r="S72" s="437"/>
      <c r="T72" s="437"/>
      <c r="U72" s="451"/>
      <c r="V72" s="451"/>
      <c r="W72" s="451"/>
      <c r="X72" s="451"/>
      <c r="Y72" s="451"/>
      <c r="Z72" s="451"/>
      <c r="AA72" s="451"/>
      <c r="AB72" s="200"/>
      <c r="AC72" s="198"/>
      <c r="AD72" s="198"/>
      <c r="AE72" s="315"/>
      <c r="AH72" s="221"/>
      <c r="AI72" s="222"/>
      <c r="AL72" s="53"/>
      <c r="AM72" s="77"/>
      <c r="AN72" s="60"/>
      <c r="AO72" s="60"/>
      <c r="AP72" s="60"/>
      <c r="AQ72" s="60"/>
      <c r="AR72" s="60"/>
      <c r="AS72" s="72"/>
      <c r="AT72" s="72"/>
      <c r="AU72" s="72"/>
      <c r="AV72" s="56"/>
      <c r="AW72" s="55"/>
      <c r="AX72" s="55"/>
      <c r="AY72" s="55"/>
      <c r="AZ72" s="55"/>
      <c r="BA72" s="55"/>
      <c r="BB72" s="55"/>
    </row>
    <row r="73" spans="1:72" s="24" customFormat="1" ht="12.75" hidden="1" customHeight="1">
      <c r="A73" s="436"/>
      <c r="B73" s="436"/>
      <c r="C73" s="436"/>
      <c r="D73" s="436"/>
      <c r="E73" s="436"/>
      <c r="F73" s="436"/>
      <c r="G73" s="436"/>
      <c r="H73" s="456"/>
      <c r="I73" s="456"/>
      <c r="J73" s="456"/>
      <c r="K73" s="456"/>
      <c r="L73" s="456"/>
      <c r="M73" s="456"/>
      <c r="N73" s="456"/>
      <c r="O73" s="437"/>
      <c r="P73" s="437"/>
      <c r="Q73" s="437"/>
      <c r="R73" s="437"/>
      <c r="S73" s="437"/>
      <c r="T73" s="437"/>
      <c r="U73" s="462"/>
      <c r="V73" s="462"/>
      <c r="W73" s="462"/>
      <c r="X73" s="462"/>
      <c r="Y73" s="462"/>
      <c r="Z73" s="462"/>
      <c r="AA73" s="462"/>
      <c r="AB73" s="200"/>
      <c r="AC73" s="198"/>
      <c r="AD73" s="198"/>
      <c r="AE73" s="315"/>
      <c r="AH73" s="221"/>
      <c r="AI73" s="222"/>
      <c r="AL73" s="53"/>
      <c r="AM73" s="77"/>
      <c r="AN73" s="53"/>
      <c r="AO73" s="53"/>
      <c r="AP73" s="53"/>
      <c r="AQ73" s="53"/>
      <c r="AR73" s="53"/>
      <c r="AS73" s="60"/>
      <c r="AT73" s="60"/>
      <c r="AU73" s="60"/>
      <c r="AV73" s="53"/>
      <c r="AW73" s="53"/>
      <c r="AX73" s="53"/>
      <c r="AY73" s="53"/>
      <c r="AZ73" s="53"/>
      <c r="BA73" s="53"/>
      <c r="BB73" s="53"/>
    </row>
    <row r="74" spans="1:72" s="24" customFormat="1" ht="12.75" hidden="1" customHeight="1" thickBot="1">
      <c r="A74" s="328"/>
      <c r="B74" s="328"/>
      <c r="C74" s="328"/>
      <c r="D74" s="328"/>
      <c r="E74" s="328"/>
      <c r="F74" s="328"/>
      <c r="G74" s="329"/>
      <c r="H74" s="329"/>
      <c r="I74" s="329"/>
      <c r="J74" s="329"/>
      <c r="K74" s="329"/>
      <c r="L74" s="330"/>
      <c r="M74" s="330"/>
      <c r="N74" s="330"/>
      <c r="O74" s="330"/>
      <c r="P74" s="329"/>
      <c r="Q74" s="329"/>
      <c r="R74" s="331"/>
      <c r="S74" s="331"/>
      <c r="T74" s="332"/>
      <c r="U74" s="332"/>
      <c r="V74" s="329"/>
      <c r="W74" s="329"/>
      <c r="X74" s="333"/>
      <c r="Y74" s="333"/>
      <c r="Z74" s="333"/>
      <c r="AA74" s="334"/>
      <c r="AB74" s="195"/>
      <c r="AC74" s="196"/>
      <c r="AD74" s="196"/>
      <c r="AH74" s="221"/>
      <c r="AI74" s="222"/>
      <c r="AL74" s="53"/>
      <c r="AM74" s="77"/>
      <c r="AN74" s="53"/>
      <c r="AO74" s="53"/>
      <c r="AP74" s="53"/>
      <c r="AQ74" s="53"/>
      <c r="AR74" s="53"/>
      <c r="AS74" s="60"/>
      <c r="AT74" s="60"/>
      <c r="AU74" s="60"/>
      <c r="AV74" s="53"/>
      <c r="AW74" s="53"/>
      <c r="AX74" s="53"/>
      <c r="AY74" s="53"/>
      <c r="AZ74" s="53"/>
      <c r="BA74" s="53"/>
      <c r="BB74" s="53"/>
    </row>
    <row r="75" spans="1:72" s="24" customFormat="1" ht="21" hidden="1" customHeight="1" thickBot="1">
      <c r="A75" s="411"/>
      <c r="B75" s="411"/>
      <c r="C75" s="411"/>
      <c r="D75" s="411"/>
      <c r="E75" s="411"/>
      <c r="F75" s="411"/>
      <c r="G75" s="411"/>
      <c r="H75" s="411"/>
      <c r="I75" s="411"/>
      <c r="J75" s="411"/>
      <c r="K75" s="411"/>
      <c r="L75" s="411"/>
      <c r="M75" s="411"/>
      <c r="N75" s="411"/>
      <c r="O75" s="411"/>
      <c r="P75" s="411"/>
      <c r="Q75" s="411"/>
      <c r="R75" s="411"/>
      <c r="S75" s="411"/>
      <c r="T75" s="411"/>
      <c r="U75" s="411"/>
      <c r="V75" s="411"/>
      <c r="W75" s="411"/>
      <c r="X75" s="411"/>
      <c r="Y75" s="411"/>
      <c r="Z75" s="411"/>
      <c r="AA75" s="411"/>
      <c r="AB75" s="201"/>
      <c r="AC75" s="202"/>
      <c r="AD75" s="202"/>
      <c r="AH75" s="221"/>
      <c r="AI75" s="222"/>
      <c r="AL75" s="53"/>
      <c r="AM75" s="77"/>
      <c r="AN75" s="53"/>
      <c r="AO75" s="53"/>
      <c r="AP75" s="53"/>
      <c r="AQ75" s="53"/>
      <c r="AR75" s="53"/>
      <c r="AS75" s="60"/>
      <c r="AT75" s="60"/>
      <c r="AU75" s="60"/>
      <c r="AV75" s="53"/>
      <c r="AW75" s="53"/>
      <c r="AX75" s="53"/>
      <c r="AY75" s="53"/>
      <c r="AZ75" s="53"/>
      <c r="BA75" s="53"/>
      <c r="BB75" s="53"/>
    </row>
    <row r="76" spans="1:72" s="24" customFormat="1" ht="33" hidden="1" customHeight="1">
      <c r="A76" s="431"/>
      <c r="B76" s="431"/>
      <c r="C76" s="431"/>
      <c r="D76" s="431"/>
      <c r="E76" s="431"/>
      <c r="F76" s="431"/>
      <c r="G76" s="431"/>
      <c r="H76" s="452"/>
      <c r="I76" s="453"/>
      <c r="J76" s="453"/>
      <c r="K76" s="453"/>
      <c r="L76" s="454"/>
      <c r="M76" s="440"/>
      <c r="N76" s="440"/>
      <c r="O76" s="440"/>
      <c r="P76" s="440"/>
      <c r="Q76" s="440"/>
      <c r="R76" s="440"/>
      <c r="S76" s="440"/>
      <c r="T76" s="440"/>
      <c r="U76" s="440"/>
      <c r="V76" s="440"/>
      <c r="W76" s="440"/>
      <c r="X76" s="440"/>
      <c r="Y76" s="440"/>
      <c r="Z76" s="440"/>
      <c r="AA76" s="440"/>
      <c r="AB76" s="200"/>
      <c r="AC76" s="198"/>
      <c r="AD76" s="198"/>
      <c r="AE76" s="107"/>
      <c r="AH76" s="221"/>
      <c r="AI76" s="222"/>
      <c r="AL76" s="53"/>
      <c r="AM76" s="77"/>
      <c r="AN76" s="53"/>
      <c r="AO76" s="53"/>
      <c r="AP76" s="53"/>
      <c r="AQ76" s="53"/>
      <c r="AR76" s="53"/>
      <c r="AS76" s="60"/>
      <c r="AT76" s="60"/>
      <c r="AU76" s="60"/>
      <c r="AV76" s="53"/>
      <c r="AW76" s="53"/>
      <c r="AX76" s="53"/>
      <c r="AY76" s="53"/>
      <c r="AZ76" s="53"/>
      <c r="BA76" s="53"/>
      <c r="BB76" s="53"/>
    </row>
    <row r="77" spans="1:72" s="24" customFormat="1" ht="12.75" hidden="1" customHeight="1">
      <c r="A77" s="436"/>
      <c r="B77" s="436"/>
      <c r="C77" s="436"/>
      <c r="D77" s="436"/>
      <c r="E77" s="436"/>
      <c r="F77" s="436"/>
      <c r="G77" s="436"/>
      <c r="H77" s="456"/>
      <c r="I77" s="457"/>
      <c r="J77" s="457"/>
      <c r="K77" s="457"/>
      <c r="L77" s="458"/>
      <c r="M77" s="437"/>
      <c r="N77" s="437"/>
      <c r="O77" s="437"/>
      <c r="P77" s="437"/>
      <c r="Q77" s="438"/>
      <c r="R77" s="439"/>
      <c r="S77" s="439"/>
      <c r="T77" s="439"/>
      <c r="U77" s="451"/>
      <c r="V77" s="451"/>
      <c r="W77" s="451"/>
      <c r="X77" s="451"/>
      <c r="Y77" s="451"/>
      <c r="Z77" s="451"/>
      <c r="AA77" s="451"/>
      <c r="AB77" s="200"/>
      <c r="AC77" s="198"/>
      <c r="AD77" s="198"/>
      <c r="AE77" s="260"/>
      <c r="AH77" s="221"/>
      <c r="AI77" s="222"/>
      <c r="AL77" s="53"/>
      <c r="AM77" s="77"/>
      <c r="AN77" s="53"/>
      <c r="AO77" s="53"/>
      <c r="AP77" s="53"/>
      <c r="AQ77" s="53"/>
      <c r="AR77" s="53"/>
      <c r="AS77" s="60"/>
      <c r="AT77" s="60"/>
      <c r="AU77" s="60"/>
      <c r="AV77" s="53"/>
      <c r="AW77" s="53"/>
      <c r="AX77" s="53"/>
      <c r="AY77" s="53"/>
      <c r="AZ77" s="53"/>
      <c r="BA77" s="53"/>
      <c r="BB77" s="53"/>
    </row>
    <row r="78" spans="1:72" s="24" customFormat="1" ht="12.75" hidden="1" customHeight="1">
      <c r="A78" s="436"/>
      <c r="B78" s="436"/>
      <c r="C78" s="436"/>
      <c r="D78" s="436"/>
      <c r="E78" s="436"/>
      <c r="F78" s="436"/>
      <c r="G78" s="436"/>
      <c r="H78" s="456"/>
      <c r="I78" s="457"/>
      <c r="J78" s="457"/>
      <c r="K78" s="457"/>
      <c r="L78" s="458"/>
      <c r="M78" s="437"/>
      <c r="N78" s="437"/>
      <c r="O78" s="437"/>
      <c r="P78" s="437"/>
      <c r="Q78" s="335"/>
      <c r="R78" s="335"/>
      <c r="S78" s="335"/>
      <c r="T78" s="336"/>
      <c r="U78" s="451"/>
      <c r="V78" s="451"/>
      <c r="W78" s="451"/>
      <c r="X78" s="451"/>
      <c r="Y78" s="451"/>
      <c r="Z78" s="451"/>
      <c r="AA78" s="451"/>
      <c r="AB78" s="200"/>
      <c r="AC78" s="198"/>
      <c r="AD78" s="198"/>
      <c r="AE78" s="260"/>
      <c r="AH78" s="221"/>
      <c r="AI78" s="222"/>
      <c r="AL78" s="53"/>
      <c r="AM78" s="77"/>
      <c r="AN78" s="53"/>
      <c r="AO78" s="53"/>
      <c r="AP78" s="53"/>
      <c r="AQ78" s="53"/>
      <c r="AR78" s="53"/>
      <c r="AS78" s="60"/>
      <c r="AT78" s="60"/>
      <c r="AU78" s="60"/>
      <c r="AV78" s="53"/>
      <c r="AW78" s="53"/>
      <c r="AX78" s="53"/>
      <c r="AY78" s="53"/>
      <c r="AZ78" s="53"/>
      <c r="BA78" s="53"/>
      <c r="BB78" s="53"/>
    </row>
    <row r="79" spans="1:72" s="24" customFormat="1" ht="12.75" hidden="1" customHeight="1">
      <c r="A79" s="436"/>
      <c r="B79" s="436"/>
      <c r="C79" s="436"/>
      <c r="D79" s="436"/>
      <c r="E79" s="436"/>
      <c r="F79" s="436"/>
      <c r="G79" s="436"/>
      <c r="H79" s="456"/>
      <c r="I79" s="457"/>
      <c r="J79" s="457"/>
      <c r="K79" s="457"/>
      <c r="L79" s="458"/>
      <c r="M79" s="437"/>
      <c r="N79" s="437"/>
      <c r="O79" s="437"/>
      <c r="P79" s="437"/>
      <c r="Q79" s="335"/>
      <c r="R79" s="335"/>
      <c r="S79" s="335"/>
      <c r="T79" s="336"/>
      <c r="U79" s="451"/>
      <c r="V79" s="451"/>
      <c r="W79" s="451"/>
      <c r="X79" s="451"/>
      <c r="Y79" s="451"/>
      <c r="Z79" s="451"/>
      <c r="AA79" s="451"/>
      <c r="AB79" s="200"/>
      <c r="AC79" s="198"/>
      <c r="AD79" s="198"/>
      <c r="AE79" s="260"/>
      <c r="AH79" s="221"/>
      <c r="AI79" s="222"/>
      <c r="AL79" s="53"/>
      <c r="AM79" s="77"/>
      <c r="AN79" s="53"/>
      <c r="AO79" s="53"/>
      <c r="AP79" s="53"/>
      <c r="AQ79" s="53"/>
      <c r="AR79" s="53"/>
      <c r="AS79" s="60"/>
      <c r="AT79" s="60"/>
      <c r="AU79" s="60"/>
      <c r="AV79" s="53"/>
      <c r="AW79" s="53"/>
      <c r="AX79" s="53"/>
      <c r="AY79" s="53"/>
      <c r="AZ79" s="53"/>
      <c r="BA79" s="53"/>
      <c r="BB79" s="53"/>
    </row>
    <row r="80" spans="1:72" s="24" customFormat="1" ht="12.75" hidden="1" customHeight="1">
      <c r="A80" s="436"/>
      <c r="B80" s="436"/>
      <c r="C80" s="436"/>
      <c r="D80" s="436"/>
      <c r="E80" s="436"/>
      <c r="F80" s="436"/>
      <c r="G80" s="436"/>
      <c r="H80" s="456"/>
      <c r="I80" s="457"/>
      <c r="J80" s="457"/>
      <c r="K80" s="457"/>
      <c r="L80" s="458"/>
      <c r="M80" s="437"/>
      <c r="N80" s="437"/>
      <c r="O80" s="437"/>
      <c r="P80" s="437"/>
      <c r="Q80" s="335"/>
      <c r="R80" s="335"/>
      <c r="S80" s="335"/>
      <c r="T80" s="336"/>
      <c r="U80" s="451"/>
      <c r="V80" s="451"/>
      <c r="W80" s="451"/>
      <c r="X80" s="451"/>
      <c r="Y80" s="451"/>
      <c r="Z80" s="451"/>
      <c r="AA80" s="451"/>
      <c r="AB80" s="200"/>
      <c r="AC80" s="198"/>
      <c r="AD80" s="198"/>
      <c r="AE80" s="260"/>
      <c r="AH80" s="221"/>
      <c r="AI80" s="222"/>
      <c r="AL80" s="53"/>
      <c r="AM80" s="77"/>
      <c r="AN80" s="53"/>
      <c r="AO80" s="53"/>
      <c r="AP80" s="53"/>
      <c r="AQ80" s="53"/>
      <c r="AR80" s="53"/>
      <c r="AS80" s="60"/>
      <c r="AT80" s="60"/>
      <c r="AU80" s="60"/>
      <c r="AV80" s="53"/>
      <c r="AW80" s="53"/>
      <c r="AX80" s="53"/>
      <c r="AY80" s="53"/>
      <c r="AZ80" s="53"/>
      <c r="BA80" s="53"/>
      <c r="BB80" s="53"/>
    </row>
    <row r="81" spans="1:54" s="24" customFormat="1" ht="12.75" hidden="1" customHeight="1">
      <c r="A81" s="436"/>
      <c r="B81" s="436"/>
      <c r="C81" s="436"/>
      <c r="D81" s="436"/>
      <c r="E81" s="436"/>
      <c r="F81" s="436"/>
      <c r="G81" s="436"/>
      <c r="H81" s="456"/>
      <c r="I81" s="457"/>
      <c r="J81" s="457"/>
      <c r="K81" s="457"/>
      <c r="L81" s="458"/>
      <c r="M81" s="437"/>
      <c r="N81" s="437"/>
      <c r="O81" s="437"/>
      <c r="P81" s="437"/>
      <c r="Q81" s="335"/>
      <c r="R81" s="335"/>
      <c r="S81" s="335"/>
      <c r="T81" s="336"/>
      <c r="U81" s="451"/>
      <c r="V81" s="451"/>
      <c r="W81" s="451"/>
      <c r="X81" s="451"/>
      <c r="Y81" s="451"/>
      <c r="Z81" s="451"/>
      <c r="AA81" s="451"/>
      <c r="AB81" s="200"/>
      <c r="AC81" s="198"/>
      <c r="AD81" s="198"/>
      <c r="AE81" s="260"/>
      <c r="AH81" s="221"/>
      <c r="AI81" s="222"/>
      <c r="AL81" s="53"/>
      <c r="AM81" s="77"/>
      <c r="AN81" s="53"/>
      <c r="AO81" s="53"/>
      <c r="AP81" s="53"/>
      <c r="AQ81" s="53"/>
      <c r="AR81" s="53"/>
      <c r="AS81" s="60"/>
      <c r="AT81" s="60"/>
      <c r="AU81" s="60"/>
      <c r="AV81" s="53"/>
      <c r="AW81" s="53"/>
      <c r="AX81" s="53"/>
      <c r="AY81" s="53"/>
      <c r="AZ81" s="53"/>
      <c r="BA81" s="53"/>
      <c r="BB81" s="53"/>
    </row>
    <row r="82" spans="1:54" s="24" customFormat="1" ht="12.75" hidden="1" customHeight="1">
      <c r="A82" s="436"/>
      <c r="B82" s="436"/>
      <c r="C82" s="436"/>
      <c r="D82" s="436"/>
      <c r="E82" s="436"/>
      <c r="F82" s="436"/>
      <c r="G82" s="436"/>
      <c r="H82" s="456"/>
      <c r="I82" s="457"/>
      <c r="J82" s="457"/>
      <c r="K82" s="457"/>
      <c r="L82" s="458"/>
      <c r="M82" s="437"/>
      <c r="N82" s="437"/>
      <c r="O82" s="437"/>
      <c r="P82" s="437"/>
      <c r="Q82" s="335"/>
      <c r="R82" s="335"/>
      <c r="S82" s="335"/>
      <c r="T82" s="336"/>
      <c r="U82" s="451"/>
      <c r="V82" s="451"/>
      <c r="W82" s="451"/>
      <c r="X82" s="451"/>
      <c r="Y82" s="451"/>
      <c r="Z82" s="451"/>
      <c r="AA82" s="451"/>
      <c r="AB82" s="200"/>
      <c r="AC82" s="198"/>
      <c r="AD82" s="198"/>
      <c r="AE82" s="260"/>
      <c r="AH82" s="221"/>
      <c r="AI82" s="222"/>
      <c r="AL82" s="53"/>
      <c r="AM82" s="77"/>
      <c r="AN82" s="53"/>
      <c r="AO82" s="53"/>
      <c r="AP82" s="53"/>
      <c r="AQ82" s="53"/>
      <c r="AR82" s="53"/>
      <c r="AS82" s="60"/>
      <c r="AT82" s="60"/>
      <c r="AU82" s="60"/>
      <c r="AV82" s="53"/>
      <c r="AW82" s="53"/>
      <c r="AX82" s="53"/>
      <c r="AY82" s="53"/>
      <c r="AZ82" s="53"/>
      <c r="BA82" s="53"/>
      <c r="BB82" s="53"/>
    </row>
    <row r="83" spans="1:54" s="24" customFormat="1" ht="12.75" hidden="1" customHeight="1">
      <c r="A83" s="436"/>
      <c r="B83" s="436"/>
      <c r="C83" s="436"/>
      <c r="D83" s="436"/>
      <c r="E83" s="436"/>
      <c r="F83" s="436"/>
      <c r="G83" s="436"/>
      <c r="H83" s="456"/>
      <c r="I83" s="457"/>
      <c r="J83" s="457"/>
      <c r="K83" s="457"/>
      <c r="L83" s="458"/>
      <c r="M83" s="437"/>
      <c r="N83" s="437"/>
      <c r="O83" s="437"/>
      <c r="P83" s="437"/>
      <c r="Q83" s="335"/>
      <c r="R83" s="335"/>
      <c r="S83" s="335"/>
      <c r="T83" s="336"/>
      <c r="U83" s="451"/>
      <c r="V83" s="451"/>
      <c r="W83" s="451"/>
      <c r="X83" s="451"/>
      <c r="Y83" s="451"/>
      <c r="Z83" s="451"/>
      <c r="AA83" s="451"/>
      <c r="AB83" s="200"/>
      <c r="AC83" s="198"/>
      <c r="AD83" s="198"/>
      <c r="AE83" s="260"/>
      <c r="AH83" s="221"/>
      <c r="AI83" s="222"/>
      <c r="AL83" s="53"/>
      <c r="AM83" s="77"/>
      <c r="AN83" s="53"/>
      <c r="AO83" s="53"/>
      <c r="AP83" s="53"/>
      <c r="AQ83" s="53"/>
      <c r="AR83" s="53"/>
      <c r="AS83" s="60"/>
      <c r="AT83" s="60"/>
      <c r="AU83" s="60"/>
      <c r="AV83" s="53"/>
      <c r="AW83" s="53"/>
      <c r="AX83" s="53"/>
      <c r="AY83" s="53"/>
      <c r="AZ83" s="53"/>
      <c r="BA83" s="53"/>
      <c r="BB83" s="53"/>
    </row>
    <row r="84" spans="1:54" s="24" customFormat="1" ht="12.75" hidden="1" customHeight="1">
      <c r="A84" s="436"/>
      <c r="B84" s="436"/>
      <c r="C84" s="436"/>
      <c r="D84" s="436"/>
      <c r="E84" s="436"/>
      <c r="F84" s="436"/>
      <c r="G84" s="436"/>
      <c r="H84" s="456"/>
      <c r="I84" s="457"/>
      <c r="J84" s="457"/>
      <c r="K84" s="457"/>
      <c r="L84" s="458"/>
      <c r="M84" s="437"/>
      <c r="N84" s="437"/>
      <c r="O84" s="437"/>
      <c r="P84" s="437"/>
      <c r="Q84" s="335"/>
      <c r="R84" s="335"/>
      <c r="S84" s="335"/>
      <c r="T84" s="336"/>
      <c r="U84" s="451"/>
      <c r="V84" s="451"/>
      <c r="W84" s="451"/>
      <c r="X84" s="451"/>
      <c r="Y84" s="451"/>
      <c r="Z84" s="451"/>
      <c r="AA84" s="451"/>
      <c r="AB84" s="200"/>
      <c r="AC84" s="198"/>
      <c r="AD84" s="198"/>
      <c r="AE84" s="260"/>
      <c r="AH84" s="221"/>
      <c r="AI84" s="222"/>
      <c r="AL84" s="53"/>
      <c r="AM84" s="77"/>
      <c r="AN84" s="53"/>
      <c r="AO84" s="53"/>
      <c r="AP84" s="53"/>
      <c r="AQ84" s="53"/>
      <c r="AR84" s="53"/>
      <c r="AS84" s="60"/>
      <c r="AT84" s="60"/>
      <c r="AU84" s="60"/>
      <c r="AV84" s="53"/>
      <c r="AW84" s="53"/>
      <c r="AX84" s="53"/>
      <c r="AY84" s="53"/>
      <c r="AZ84" s="53"/>
      <c r="BA84" s="53"/>
      <c r="BB84" s="53"/>
    </row>
    <row r="85" spans="1:54" s="24" customFormat="1" ht="12.75" hidden="1" customHeight="1">
      <c r="A85" s="436"/>
      <c r="B85" s="436"/>
      <c r="C85" s="436"/>
      <c r="D85" s="436"/>
      <c r="E85" s="436"/>
      <c r="F85" s="436"/>
      <c r="G85" s="436"/>
      <c r="H85" s="456"/>
      <c r="I85" s="457"/>
      <c r="J85" s="457"/>
      <c r="K85" s="457"/>
      <c r="L85" s="458"/>
      <c r="M85" s="437"/>
      <c r="N85" s="437"/>
      <c r="O85" s="437"/>
      <c r="P85" s="437"/>
      <c r="Q85" s="335"/>
      <c r="R85" s="335"/>
      <c r="S85" s="335"/>
      <c r="T85" s="336"/>
      <c r="U85" s="451"/>
      <c r="V85" s="451"/>
      <c r="W85" s="451"/>
      <c r="X85" s="451"/>
      <c r="Y85" s="451"/>
      <c r="Z85" s="451"/>
      <c r="AA85" s="451"/>
      <c r="AB85" s="200"/>
      <c r="AC85" s="198"/>
      <c r="AD85" s="198"/>
      <c r="AE85" s="260"/>
      <c r="AH85" s="221"/>
      <c r="AI85" s="222"/>
      <c r="AL85" s="53"/>
      <c r="AM85" s="77"/>
      <c r="AN85" s="53"/>
      <c r="AO85" s="53"/>
      <c r="AP85" s="53"/>
      <c r="AQ85" s="53"/>
      <c r="AR85" s="53"/>
      <c r="AS85" s="60"/>
      <c r="AT85" s="60"/>
      <c r="AU85" s="60"/>
      <c r="AV85" s="53"/>
      <c r="AW85" s="53"/>
      <c r="AX85" s="53"/>
      <c r="AY85" s="53"/>
      <c r="AZ85" s="53"/>
      <c r="BA85" s="53"/>
      <c r="BB85" s="53"/>
    </row>
    <row r="86" spans="1:54" s="24" customFormat="1" ht="12.75" hidden="1" customHeight="1">
      <c r="A86" s="436"/>
      <c r="B86" s="436"/>
      <c r="C86" s="436"/>
      <c r="D86" s="436"/>
      <c r="E86" s="436"/>
      <c r="F86" s="436"/>
      <c r="G86" s="436"/>
      <c r="H86" s="456"/>
      <c r="I86" s="457"/>
      <c r="J86" s="457"/>
      <c r="K86" s="457"/>
      <c r="L86" s="458"/>
      <c r="M86" s="437"/>
      <c r="N86" s="437"/>
      <c r="O86" s="437"/>
      <c r="P86" s="437"/>
      <c r="Q86" s="335"/>
      <c r="R86" s="335"/>
      <c r="S86" s="335"/>
      <c r="T86" s="336"/>
      <c r="U86" s="462"/>
      <c r="V86" s="462"/>
      <c r="W86" s="462"/>
      <c r="X86" s="462"/>
      <c r="Y86" s="462"/>
      <c r="Z86" s="462"/>
      <c r="AA86" s="462"/>
      <c r="AB86" s="200"/>
      <c r="AC86" s="198"/>
      <c r="AD86" s="198"/>
      <c r="AE86" s="260"/>
      <c r="AH86" s="221"/>
      <c r="AI86" s="222"/>
      <c r="AL86" s="53"/>
      <c r="AM86" s="77"/>
      <c r="AN86" s="53"/>
      <c r="AO86" s="53"/>
      <c r="AP86" s="53"/>
      <c r="AQ86" s="53"/>
      <c r="AR86" s="53"/>
      <c r="AS86" s="60"/>
      <c r="AT86" s="60"/>
      <c r="AU86" s="60"/>
      <c r="AV86" s="53"/>
      <c r="AW86" s="53"/>
      <c r="AX86" s="53"/>
      <c r="AY86" s="53"/>
      <c r="AZ86" s="53"/>
      <c r="BA86" s="53"/>
      <c r="BB86" s="53"/>
    </row>
    <row r="87" spans="1:54" s="24" customFormat="1" ht="15" hidden="1" customHeight="1">
      <c r="A87" s="29"/>
      <c r="B87" s="29"/>
      <c r="C87" s="29"/>
      <c r="D87" s="29"/>
      <c r="E87" s="29"/>
      <c r="F87" s="29"/>
      <c r="G87" s="29"/>
      <c r="H87" s="30"/>
      <c r="I87" s="30"/>
      <c r="J87" s="30"/>
      <c r="K87" s="30"/>
      <c r="L87" s="120"/>
      <c r="M87" s="120"/>
      <c r="N87" s="120"/>
      <c r="O87" s="184"/>
      <c r="P87" s="184"/>
      <c r="Q87" s="184"/>
      <c r="R87" s="184"/>
      <c r="S87" s="184"/>
      <c r="T87" s="184"/>
      <c r="U87" s="184"/>
      <c r="V87" s="184"/>
      <c r="W87" s="184"/>
      <c r="X87" s="184"/>
      <c r="Y87" s="184"/>
      <c r="Z87" s="184"/>
      <c r="AA87" s="38" t="s">
        <v>177</v>
      </c>
      <c r="AB87" s="68"/>
      <c r="AC87" s="75"/>
      <c r="AI87" s="118"/>
      <c r="AJ87" s="60"/>
      <c r="AK87" s="60"/>
      <c r="AL87" s="53"/>
      <c r="AM87" s="77"/>
      <c r="AN87" s="53"/>
      <c r="AO87" s="53"/>
      <c r="AP87" s="53"/>
      <c r="AQ87" s="53"/>
      <c r="AR87" s="53"/>
      <c r="AS87" s="60"/>
      <c r="AT87" s="60"/>
      <c r="AU87" s="60"/>
      <c r="AV87" s="53"/>
      <c r="AW87" s="53"/>
      <c r="AX87" s="53"/>
      <c r="AY87" s="53"/>
      <c r="AZ87" s="53"/>
      <c r="BA87" s="53"/>
      <c r="BB87" s="53"/>
    </row>
    <row r="88" spans="1:54" s="24" customFormat="1" ht="6.75" customHeight="1">
      <c r="A88" s="29"/>
      <c r="B88" s="29"/>
      <c r="C88" s="29"/>
      <c r="D88" s="29"/>
      <c r="E88" s="29"/>
      <c r="F88" s="29"/>
      <c r="G88" s="29"/>
      <c r="H88" s="30"/>
      <c r="I88" s="30"/>
      <c r="J88" s="30"/>
      <c r="K88" s="30"/>
      <c r="L88" s="120"/>
      <c r="M88" s="120"/>
      <c r="N88" s="120"/>
      <c r="O88" s="184"/>
      <c r="P88" s="184"/>
      <c r="Q88" s="184"/>
      <c r="R88" s="184"/>
      <c r="S88" s="184"/>
      <c r="T88" s="184"/>
      <c r="U88" s="184"/>
      <c r="V88" s="184"/>
      <c r="W88" s="184"/>
      <c r="X88" s="184"/>
      <c r="Y88" s="184"/>
      <c r="Z88" s="184"/>
      <c r="AA88" s="184"/>
      <c r="AB88" s="68"/>
      <c r="AC88" s="75"/>
      <c r="AD88" s="165"/>
      <c r="AI88" s="118"/>
      <c r="AJ88" s="60"/>
      <c r="AK88" s="60"/>
      <c r="AL88" s="53"/>
      <c r="AM88" s="77"/>
      <c r="AN88" s="53"/>
      <c r="AO88" s="53"/>
      <c r="AP88" s="53"/>
      <c r="AQ88" s="53"/>
      <c r="AR88" s="53"/>
      <c r="AS88" s="60"/>
      <c r="AT88" s="60"/>
      <c r="AU88" s="60"/>
      <c r="AV88" s="53"/>
      <c r="AW88" s="53"/>
      <c r="AX88" s="53"/>
      <c r="AY88" s="53"/>
      <c r="AZ88" s="53"/>
      <c r="BA88" s="53"/>
      <c r="BB88" s="53"/>
    </row>
    <row r="89" spans="1:54" s="24" customFormat="1" ht="21.75" customHeight="1" thickBot="1">
      <c r="A89" s="466" t="s">
        <v>209</v>
      </c>
      <c r="B89" s="466"/>
      <c r="C89" s="466"/>
      <c r="D89" s="466"/>
      <c r="E89" s="466"/>
      <c r="F89" s="466"/>
      <c r="G89" s="466"/>
      <c r="H89" s="467"/>
      <c r="I89" s="467"/>
      <c r="J89" s="467"/>
      <c r="K89" s="467"/>
      <c r="L89" s="467"/>
      <c r="M89" s="467"/>
      <c r="N89" s="467"/>
      <c r="O89" s="467"/>
      <c r="P89" s="467"/>
      <c r="Q89" s="467"/>
      <c r="R89" s="467"/>
      <c r="S89" s="6"/>
      <c r="T89" s="6"/>
      <c r="U89" s="2"/>
      <c r="V89" s="7"/>
      <c r="W89" s="12"/>
      <c r="X89" s="7"/>
      <c r="Y89" s="12"/>
      <c r="Z89" s="12"/>
      <c r="AA89" s="119"/>
      <c r="AB89" s="68"/>
      <c r="AC89" s="56"/>
      <c r="AE89" s="60"/>
      <c r="AF89" s="60"/>
      <c r="AG89" s="60"/>
      <c r="AH89" s="60"/>
      <c r="AI89" s="60"/>
      <c r="AJ89" s="60"/>
      <c r="AK89" s="60"/>
      <c r="AL89" s="60"/>
      <c r="AM89" s="78"/>
      <c r="AN89" s="78"/>
      <c r="AO89" s="78"/>
      <c r="AP89" s="53"/>
      <c r="AQ89" s="53"/>
      <c r="AR89" s="53"/>
      <c r="AS89" s="53"/>
      <c r="AT89" s="53"/>
      <c r="AU89" s="53"/>
      <c r="AV89" s="53"/>
      <c r="AW89" s="53"/>
      <c r="AX89" s="53"/>
      <c r="AY89" s="53"/>
      <c r="AZ89" s="53"/>
      <c r="BA89" s="53"/>
      <c r="BB89" s="53"/>
    </row>
    <row r="90" spans="1:54" s="24" customFormat="1" ht="17.25" customHeight="1" thickBot="1">
      <c r="A90" s="468"/>
      <c r="B90" s="468"/>
      <c r="C90" s="468"/>
      <c r="D90" s="468"/>
      <c r="E90" s="468"/>
      <c r="F90" s="468"/>
      <c r="G90" s="468"/>
      <c r="H90" s="467"/>
      <c r="I90" s="467"/>
      <c r="J90" s="467"/>
      <c r="K90" s="467"/>
      <c r="L90" s="467"/>
      <c r="M90" s="467"/>
      <c r="N90" s="467"/>
      <c r="O90" s="467"/>
      <c r="P90" s="467"/>
      <c r="Q90" s="467"/>
      <c r="R90" s="467"/>
      <c r="S90" s="6"/>
      <c r="T90" s="6"/>
      <c r="U90" s="6"/>
      <c r="V90" s="140"/>
      <c r="W90" s="36" t="s">
        <v>210</v>
      </c>
      <c r="X90" s="432">
        <f ca="1">SUM(Y31:Y48)+SUM(W53:W60)+SUM(U64:U73)+SUM(U77:U86)</f>
        <v>0</v>
      </c>
      <c r="Y90" s="432"/>
      <c r="Z90" s="432"/>
      <c r="AA90" s="432"/>
      <c r="AB90" s="68"/>
      <c r="AC90" s="56"/>
      <c r="AD90" s="56"/>
      <c r="AE90" s="79"/>
      <c r="AF90" s="53"/>
      <c r="AG90" s="53"/>
      <c r="AH90" s="53"/>
      <c r="AI90" s="53"/>
      <c r="AJ90" s="53"/>
      <c r="AK90" s="78"/>
      <c r="AL90" s="78"/>
      <c r="AM90" s="78"/>
      <c r="AN90" s="78"/>
      <c r="AO90" s="78"/>
      <c r="AP90" s="53"/>
      <c r="AQ90" s="53"/>
      <c r="AR90" s="53"/>
      <c r="AS90" s="53"/>
      <c r="AT90" s="53"/>
      <c r="AU90" s="53"/>
      <c r="AV90" s="53"/>
      <c r="AW90" s="53"/>
      <c r="AX90" s="257" t="s">
        <v>211</v>
      </c>
      <c r="AY90" s="257" t="s">
        <v>212</v>
      </c>
      <c r="AZ90" s="257"/>
      <c r="BA90" s="257" t="s">
        <v>213</v>
      </c>
      <c r="BB90" s="257" t="s">
        <v>214</v>
      </c>
    </row>
    <row r="91" spans="1:54" s="24" customFormat="1" ht="11.25" customHeight="1">
      <c r="A91" s="35"/>
      <c r="B91" s="35"/>
      <c r="C91" s="35"/>
      <c r="D91" s="35"/>
      <c r="E91" s="35"/>
      <c r="F91" s="35"/>
      <c r="G91" s="35"/>
      <c r="H91" s="181"/>
      <c r="I91" s="181"/>
      <c r="J91" s="181"/>
      <c r="K91" s="181"/>
      <c r="L91" s="181"/>
      <c r="M91" s="181"/>
      <c r="N91" s="181"/>
      <c r="O91" s="181"/>
      <c r="P91" s="181"/>
      <c r="Q91" s="181"/>
      <c r="R91" s="181"/>
      <c r="S91" s="6"/>
      <c r="T91" s="6"/>
      <c r="U91" s="6"/>
      <c r="V91" s="36"/>
      <c r="W91" s="37"/>
      <c r="X91" s="299"/>
      <c r="Y91" s="299"/>
      <c r="Z91" s="299"/>
      <c r="AA91" s="13" t="s">
        <v>215</v>
      </c>
      <c r="AB91" s="68"/>
      <c r="AC91" s="56"/>
      <c r="AD91" s="56"/>
      <c r="AE91" s="79"/>
      <c r="AF91" s="53"/>
      <c r="AG91" s="53"/>
      <c r="AH91" s="53"/>
      <c r="AI91" s="53"/>
      <c r="AJ91" s="53"/>
      <c r="AK91" s="78"/>
      <c r="AL91" s="78"/>
      <c r="AM91" s="78"/>
      <c r="AN91" s="78"/>
      <c r="AO91" s="78"/>
      <c r="AP91" s="53"/>
      <c r="AQ91" s="53"/>
      <c r="AR91" s="53"/>
      <c r="AS91" s="53"/>
      <c r="AT91" s="53"/>
      <c r="AU91" s="53"/>
      <c r="AV91" s="53"/>
      <c r="AW91" s="53"/>
      <c r="AX91" s="257" t="s">
        <v>168</v>
      </c>
      <c r="AY91" s="257" t="s">
        <v>206</v>
      </c>
      <c r="AZ91" s="257"/>
      <c r="BA91" s="257" t="s">
        <v>168</v>
      </c>
      <c r="BB91" s="258" t="s">
        <v>168</v>
      </c>
    </row>
    <row r="92" spans="1:54" s="24" customFormat="1" ht="12" customHeight="1">
      <c r="A92" s="35"/>
      <c r="B92" s="35"/>
      <c r="C92" s="35"/>
      <c r="D92" s="35"/>
      <c r="E92" s="35"/>
      <c r="F92" s="35"/>
      <c r="G92" s="35"/>
      <c r="H92" s="181"/>
      <c r="I92" s="181"/>
      <c r="J92" s="181"/>
      <c r="K92" s="181"/>
      <c r="L92" s="181"/>
      <c r="M92" s="181"/>
      <c r="N92" s="181"/>
      <c r="O92" s="181"/>
      <c r="P92" s="181"/>
      <c r="Q92" s="181"/>
      <c r="R92" s="181"/>
      <c r="S92" s="6"/>
      <c r="T92" s="6"/>
      <c r="U92" s="6"/>
      <c r="V92" s="36"/>
      <c r="W92" s="37"/>
      <c r="X92" s="299"/>
      <c r="Y92" s="299"/>
      <c r="Z92" s="299"/>
      <c r="AA92" s="13" t="s">
        <v>216</v>
      </c>
      <c r="AB92" s="68"/>
      <c r="AC92" s="56"/>
      <c r="AD92" s="56"/>
      <c r="AE92" s="79"/>
      <c r="AF92" s="53"/>
      <c r="AG92" s="53"/>
      <c r="AH92" s="53"/>
      <c r="AI92" s="53"/>
      <c r="AJ92" s="53"/>
      <c r="AK92" s="78"/>
      <c r="AL92" s="78"/>
      <c r="AM92" s="78"/>
      <c r="AN92" s="78"/>
      <c r="AO92" s="78"/>
      <c r="AP92" s="53"/>
      <c r="AQ92" s="53"/>
      <c r="AR92" s="53"/>
      <c r="AS92" s="53"/>
      <c r="AT92" s="53"/>
      <c r="AU92" s="53"/>
      <c r="AV92" s="53"/>
      <c r="AW92" s="53"/>
      <c r="AX92" s="257" t="s">
        <v>29</v>
      </c>
      <c r="AY92" s="257" t="s">
        <v>207</v>
      </c>
      <c r="AZ92" s="257"/>
      <c r="BA92" s="257" t="s">
        <v>29</v>
      </c>
      <c r="BB92" s="258" t="s">
        <v>179</v>
      </c>
    </row>
    <row r="93" spans="1:54" s="24" customFormat="1" ht="18.75" customHeight="1">
      <c r="A93" s="112" t="s">
        <v>217</v>
      </c>
      <c r="B93" s="37"/>
      <c r="C93" s="44"/>
      <c r="D93" s="5"/>
      <c r="E93" s="5"/>
      <c r="F93" s="6"/>
      <c r="G93" s="6"/>
      <c r="H93" s="6"/>
      <c r="I93" s="8"/>
      <c r="J93" s="8"/>
      <c r="K93" s="8"/>
      <c r="L93" s="6"/>
      <c r="M93" s="6"/>
      <c r="N93" s="6"/>
      <c r="O93" s="6"/>
      <c r="P93" s="6"/>
      <c r="Q93" s="6"/>
      <c r="R93" s="6"/>
      <c r="S93" s="6"/>
      <c r="T93" s="6"/>
      <c r="U93" s="6"/>
      <c r="V93" s="7"/>
      <c r="W93" s="12"/>
      <c r="X93" s="6"/>
      <c r="Y93" s="300"/>
      <c r="Z93" s="300"/>
      <c r="AA93" s="37"/>
      <c r="AB93" s="68"/>
      <c r="AC93" s="56"/>
      <c r="AD93" s="80"/>
      <c r="AE93" s="79"/>
      <c r="AF93" s="53"/>
      <c r="AG93" s="53"/>
      <c r="AH93" s="53"/>
      <c r="AI93" s="53"/>
      <c r="AJ93" s="53"/>
      <c r="AK93" s="78"/>
      <c r="AL93" s="78"/>
      <c r="AM93" s="78"/>
      <c r="AN93" s="78"/>
      <c r="AO93" s="78"/>
      <c r="AP93" s="53"/>
      <c r="AQ93" s="53"/>
      <c r="AR93" s="53"/>
      <c r="AS93" s="53"/>
      <c r="AT93" s="53"/>
      <c r="AU93" s="53"/>
      <c r="AV93" s="53"/>
      <c r="AW93" s="53"/>
      <c r="AX93" s="257" t="s">
        <v>30</v>
      </c>
      <c r="AY93" s="257" t="s">
        <v>29</v>
      </c>
      <c r="AZ93" s="257"/>
      <c r="BA93" s="257" t="s">
        <v>218</v>
      </c>
      <c r="BB93" s="258"/>
    </row>
    <row r="94" spans="1:54" s="24" customFormat="1" ht="12.75" customHeight="1">
      <c r="A94" s="4" t="s">
        <v>219</v>
      </c>
      <c r="B94" s="37"/>
      <c r="C94" s="5"/>
      <c r="D94" s="5"/>
      <c r="E94" s="6"/>
      <c r="F94" s="7"/>
      <c r="G94" s="7"/>
      <c r="H94" s="7"/>
      <c r="I94" s="7"/>
      <c r="J94" s="7"/>
      <c r="K94" s="7"/>
      <c r="L94" s="7"/>
      <c r="M94" s="7"/>
      <c r="N94" s="7"/>
      <c r="O94" s="7"/>
      <c r="P94" s="7"/>
      <c r="Q94" s="7"/>
      <c r="R94" s="7"/>
      <c r="S94" s="7"/>
      <c r="T94" s="7"/>
      <c r="U94" s="7"/>
      <c r="V94" s="12"/>
      <c r="W94" s="12"/>
      <c r="X94" s="7"/>
      <c r="Y94" s="3"/>
      <c r="Z94" s="3"/>
      <c r="AA94" s="37"/>
      <c r="AB94" s="68"/>
      <c r="AC94" s="56"/>
      <c r="AD94" s="56"/>
      <c r="AE94" s="79"/>
      <c r="AF94" s="53"/>
      <c r="AG94" s="53"/>
      <c r="AH94" s="53"/>
      <c r="AI94" s="53"/>
      <c r="AJ94" s="53"/>
      <c r="AK94" s="78"/>
      <c r="AL94" s="78"/>
      <c r="AM94" s="78"/>
      <c r="AN94" s="78"/>
      <c r="AO94" s="78"/>
      <c r="AP94" s="53"/>
      <c r="AQ94" s="53"/>
      <c r="AR94" s="53"/>
      <c r="AS94" s="53"/>
      <c r="AT94" s="53"/>
      <c r="AU94" s="53"/>
      <c r="AV94" s="53"/>
      <c r="AW94" s="53"/>
      <c r="AX94" s="257" t="s">
        <v>31</v>
      </c>
      <c r="AY94" s="257" t="s">
        <v>208</v>
      </c>
      <c r="AZ94" s="257"/>
      <c r="BA94" s="257"/>
      <c r="BB94" s="258"/>
    </row>
    <row r="95" spans="1:54" s="24" customFormat="1" ht="12.75" customHeight="1">
      <c r="A95" s="4" t="s">
        <v>220</v>
      </c>
      <c r="B95" s="5"/>
      <c r="C95" s="5"/>
      <c r="D95" s="5"/>
      <c r="E95" s="37"/>
      <c r="F95" s="37"/>
      <c r="G95" s="37"/>
      <c r="H95" s="37"/>
      <c r="I95" s="37"/>
      <c r="J95" s="37"/>
      <c r="K95" s="37"/>
      <c r="L95" s="37"/>
      <c r="M95" s="37"/>
      <c r="N95" s="37"/>
      <c r="O95" s="37"/>
      <c r="P95" s="37"/>
      <c r="Q95" s="37"/>
      <c r="R95" s="37"/>
      <c r="S95" s="37"/>
      <c r="T95" s="37"/>
      <c r="U95" s="37"/>
      <c r="V95" s="37"/>
      <c r="W95" s="37"/>
      <c r="X95" s="8"/>
      <c r="Y95" s="9"/>
      <c r="Z95" s="9"/>
      <c r="AA95" s="10"/>
      <c r="AB95" s="68"/>
      <c r="AC95" s="56"/>
      <c r="AD95" s="56"/>
      <c r="AE95" s="79"/>
      <c r="AF95" s="53"/>
      <c r="AG95" s="53"/>
      <c r="AH95" s="53"/>
      <c r="AI95" s="53"/>
      <c r="AJ95" s="53"/>
      <c r="AK95" s="78"/>
      <c r="AL95" s="78"/>
      <c r="AM95" s="78"/>
      <c r="AN95" s="78"/>
      <c r="AO95" s="78"/>
      <c r="AP95" s="53"/>
      <c r="AQ95" s="53"/>
      <c r="AR95" s="53"/>
      <c r="AS95" s="53"/>
      <c r="AT95" s="53"/>
      <c r="AU95" s="53"/>
      <c r="AV95" s="53"/>
      <c r="AW95" s="53"/>
      <c r="AX95" s="257" t="s">
        <v>221</v>
      </c>
      <c r="AY95" s="257" t="s">
        <v>221</v>
      </c>
      <c r="AZ95" s="257"/>
      <c r="BA95" s="257"/>
      <c r="BB95" s="258"/>
    </row>
    <row r="96" spans="1:54" s="24" customFormat="1" ht="12" customHeight="1">
      <c r="A96" s="4" t="s">
        <v>222</v>
      </c>
      <c r="B96" s="5"/>
      <c r="C96" s="5"/>
      <c r="D96" s="5"/>
      <c r="E96" s="37"/>
      <c r="F96" s="11"/>
      <c r="G96" s="11"/>
      <c r="H96" s="11"/>
      <c r="I96" s="11"/>
      <c r="J96" s="11"/>
      <c r="K96" s="11"/>
      <c r="L96" s="11"/>
      <c r="M96" s="11"/>
      <c r="N96" s="11"/>
      <c r="O96" s="11"/>
      <c r="P96" s="11"/>
      <c r="Q96" s="11"/>
      <c r="R96" s="11"/>
      <c r="S96" s="11"/>
      <c r="T96" s="11"/>
      <c r="U96" s="11"/>
      <c r="V96" s="11"/>
      <c r="W96" s="182"/>
      <c r="X96" s="459"/>
      <c r="Y96" s="459"/>
      <c r="Z96" s="182"/>
      <c r="AA96" s="182"/>
      <c r="AB96" s="68"/>
      <c r="AC96" s="56"/>
      <c r="AD96" s="56"/>
      <c r="AE96" s="79"/>
      <c r="AF96" s="53"/>
      <c r="AG96" s="53"/>
      <c r="AH96" s="53"/>
      <c r="AI96" s="53"/>
      <c r="AJ96" s="53"/>
      <c r="AK96" s="78"/>
      <c r="AL96" s="78"/>
      <c r="AM96" s="78"/>
      <c r="AN96" s="78"/>
      <c r="AO96" s="78"/>
      <c r="AP96" s="53"/>
      <c r="AQ96" s="53"/>
      <c r="AR96" s="53"/>
      <c r="AS96" s="53"/>
      <c r="AT96" s="53"/>
      <c r="AU96" s="53"/>
      <c r="AV96" s="53"/>
      <c r="AW96" s="53"/>
      <c r="AX96" s="257"/>
      <c r="AY96" s="257"/>
      <c r="AZ96" s="257"/>
      <c r="BA96" s="257"/>
      <c r="BB96" s="258"/>
    </row>
    <row r="97" spans="1:54" s="24" customFormat="1">
      <c r="A97" s="4"/>
      <c r="B97" s="5"/>
      <c r="C97" s="5"/>
      <c r="D97" s="5"/>
      <c r="E97" s="37"/>
      <c r="F97" s="11"/>
      <c r="G97" s="11"/>
      <c r="H97" s="11"/>
      <c r="I97" s="11"/>
      <c r="J97" s="11"/>
      <c r="K97" s="11"/>
      <c r="L97" s="11"/>
      <c r="M97" s="11"/>
      <c r="N97" s="11"/>
      <c r="O97" s="11"/>
      <c r="P97" s="11"/>
      <c r="Q97" s="11"/>
      <c r="R97" s="11"/>
      <c r="S97" s="11"/>
      <c r="T97" s="11"/>
      <c r="U97" s="11"/>
      <c r="V97" s="11"/>
      <c r="W97" s="182"/>
      <c r="X97" s="182"/>
      <c r="Y97" s="182"/>
      <c r="Z97" s="182"/>
      <c r="AA97" s="182"/>
      <c r="AB97" s="68"/>
      <c r="AC97" s="56"/>
      <c r="AD97" s="56"/>
      <c r="AE97" s="79"/>
      <c r="AF97" s="53"/>
      <c r="AG97" s="53"/>
      <c r="AH97" s="53"/>
      <c r="AI97" s="53"/>
      <c r="AJ97" s="53"/>
      <c r="AK97" s="78"/>
      <c r="AL97" s="78"/>
      <c r="AM97" s="78"/>
      <c r="AN97" s="78"/>
      <c r="AO97" s="78"/>
      <c r="AP97" s="53"/>
      <c r="AQ97" s="53"/>
      <c r="AR97" s="53"/>
      <c r="AS97" s="53"/>
      <c r="AT97" s="53"/>
      <c r="AU97" s="53"/>
      <c r="AV97" s="53"/>
      <c r="AW97" s="53"/>
      <c r="AX97" s="53"/>
      <c r="AY97" s="53"/>
      <c r="AZ97" s="53"/>
      <c r="BA97" s="53"/>
      <c r="BB97" s="53"/>
    </row>
    <row r="98" spans="1:54" s="24" customFormat="1" ht="13.5" thickBot="1">
      <c r="A98" s="48"/>
      <c r="B98" s="45"/>
      <c r="C98" s="45"/>
      <c r="D98" s="45"/>
      <c r="E98" s="46"/>
      <c r="F98" s="47"/>
      <c r="G98" s="47"/>
      <c r="H98" s="11"/>
      <c r="I98" s="11"/>
      <c r="J98" s="11"/>
      <c r="K98" s="11"/>
      <c r="L98" s="11"/>
      <c r="M98" s="11"/>
      <c r="N98" s="11"/>
      <c r="O98" s="11"/>
      <c r="P98" s="11"/>
      <c r="Q98" s="11"/>
      <c r="R98" s="11"/>
      <c r="S98" s="11"/>
      <c r="T98" s="11"/>
      <c r="U98" s="11"/>
      <c r="V98" s="11"/>
      <c r="W98" s="182"/>
      <c r="X98" s="182"/>
      <c r="Y98" s="182"/>
      <c r="Z98" s="182"/>
      <c r="AA98" s="182"/>
      <c r="AB98" s="68"/>
      <c r="AC98" s="56"/>
      <c r="AD98" s="56"/>
      <c r="AE98" s="79"/>
      <c r="AF98" s="53"/>
      <c r="AG98" s="53"/>
      <c r="AH98" s="53"/>
      <c r="AI98" s="53"/>
      <c r="AJ98" s="53"/>
      <c r="AK98" s="78"/>
      <c r="AL98" s="78"/>
      <c r="AM98" s="78"/>
      <c r="AN98" s="78"/>
      <c r="AO98" s="78"/>
      <c r="AP98" s="53"/>
      <c r="AQ98" s="53"/>
      <c r="AR98" s="53"/>
      <c r="AS98" s="53"/>
      <c r="AT98" s="53"/>
      <c r="AU98" s="53"/>
      <c r="AV98" s="53"/>
      <c r="AW98" s="53"/>
      <c r="AX98" s="53"/>
      <c r="AY98" s="53"/>
      <c r="AZ98" s="53"/>
      <c r="BA98" s="53"/>
      <c r="BB98" s="53"/>
    </row>
    <row r="99" spans="1:54" s="24" customFormat="1" ht="21.75" customHeight="1" thickBot="1">
      <c r="A99" s="460" t="s">
        <v>223</v>
      </c>
      <c r="B99" s="460"/>
      <c r="C99" s="460"/>
      <c r="D99" s="460"/>
      <c r="E99" s="460"/>
      <c r="F99" s="460"/>
      <c r="G99" s="460"/>
      <c r="H99" s="460"/>
      <c r="I99" s="460"/>
      <c r="J99" s="460"/>
      <c r="K99" s="460"/>
      <c r="L99" s="460"/>
      <c r="M99" s="460"/>
      <c r="N99" s="460"/>
      <c r="O99" s="460"/>
      <c r="P99" s="460"/>
      <c r="Q99" s="460"/>
      <c r="R99" s="460"/>
      <c r="S99" s="460"/>
      <c r="T99" s="460"/>
      <c r="U99" s="460"/>
      <c r="V99" s="460"/>
      <c r="W99" s="460"/>
      <c r="X99" s="460"/>
      <c r="Y99" s="460"/>
      <c r="Z99" s="460"/>
      <c r="AA99" s="460"/>
      <c r="AB99" s="68"/>
      <c r="AC99" s="56"/>
      <c r="AD99" s="56"/>
      <c r="AE99" s="79"/>
      <c r="AF99" s="53"/>
      <c r="AG99" s="53"/>
      <c r="AH99" s="53"/>
      <c r="AI99" s="53"/>
      <c r="AJ99" s="53"/>
      <c r="AK99" s="78"/>
      <c r="AL99" s="78"/>
      <c r="AM99" s="70"/>
      <c r="AN99" s="70"/>
      <c r="AO99" s="70"/>
      <c r="AP99" s="70"/>
      <c r="AQ99" s="70"/>
      <c r="AR99" s="70"/>
      <c r="AS99" s="70"/>
      <c r="AT99" s="70"/>
      <c r="AU99" s="70"/>
      <c r="AV99" s="70"/>
      <c r="AW99" s="53"/>
      <c r="AX99" s="53"/>
      <c r="AY99" s="53"/>
      <c r="AZ99" s="53"/>
      <c r="BA99" s="53"/>
      <c r="BB99" s="53"/>
    </row>
    <row r="100" spans="1:54" s="24" customFormat="1" ht="12" customHeight="1">
      <c r="A100" s="455" t="s">
        <v>224</v>
      </c>
      <c r="B100" s="455"/>
      <c r="C100" s="455"/>
      <c r="D100" s="455"/>
      <c r="E100" s="455"/>
      <c r="F100" s="455"/>
      <c r="G100" s="455"/>
      <c r="H100" s="455"/>
      <c r="I100" s="455"/>
      <c r="J100" s="455"/>
      <c r="K100" s="455"/>
      <c r="L100" s="455"/>
      <c r="M100" s="455"/>
      <c r="N100" s="455"/>
      <c r="O100" s="455"/>
      <c r="P100" s="455"/>
      <c r="Q100" s="455"/>
      <c r="R100" s="455"/>
      <c r="S100" s="455"/>
      <c r="T100" s="455"/>
      <c r="U100" s="455"/>
      <c r="V100" s="455"/>
      <c r="W100" s="455"/>
      <c r="X100" s="455"/>
      <c r="Y100" s="455"/>
      <c r="Z100" s="455"/>
      <c r="AA100" s="455"/>
      <c r="AB100" s="68"/>
      <c r="AC100" s="56"/>
      <c r="AD100" s="56"/>
      <c r="AE100" s="79"/>
      <c r="AF100" s="53"/>
      <c r="AG100" s="53"/>
      <c r="AH100" s="53"/>
      <c r="AI100" s="53"/>
      <c r="AJ100" s="53"/>
      <c r="AK100" s="78"/>
      <c r="AL100" s="78"/>
      <c r="AM100" s="70"/>
      <c r="AN100" s="70"/>
      <c r="AO100" s="70"/>
      <c r="AP100" s="70"/>
      <c r="AQ100" s="70"/>
      <c r="AR100" s="70"/>
      <c r="AS100" s="70"/>
      <c r="AT100" s="70"/>
      <c r="AU100" s="70"/>
      <c r="AV100" s="70"/>
      <c r="AW100" s="53"/>
      <c r="AX100" s="53"/>
      <c r="AY100" s="53"/>
      <c r="AZ100" s="53"/>
      <c r="BA100" s="53"/>
      <c r="BB100" s="53"/>
    </row>
    <row r="101" spans="1:54" s="24" customFormat="1" ht="7.5" customHeight="1">
      <c r="A101" s="183"/>
      <c r="B101" s="183"/>
      <c r="C101" s="183"/>
      <c r="D101" s="183"/>
      <c r="E101" s="183"/>
      <c r="F101" s="183"/>
      <c r="G101" s="183"/>
      <c r="H101" s="183"/>
      <c r="I101" s="183"/>
      <c r="J101" s="183"/>
      <c r="K101" s="183"/>
      <c r="L101" s="183"/>
      <c r="M101" s="183"/>
      <c r="N101" s="183"/>
      <c r="O101" s="183"/>
      <c r="P101" s="183"/>
      <c r="Q101" s="183"/>
      <c r="R101" s="183"/>
      <c r="S101" s="183"/>
      <c r="T101" s="183"/>
      <c r="U101" s="183"/>
      <c r="V101" s="183"/>
      <c r="W101" s="183"/>
      <c r="X101" s="183"/>
      <c r="Y101" s="183"/>
      <c r="Z101" s="183"/>
      <c r="AA101" s="183"/>
      <c r="AB101" s="68"/>
      <c r="AC101" s="56"/>
      <c r="AD101" s="56"/>
      <c r="AE101" s="79"/>
      <c r="AF101" s="53"/>
      <c r="AG101" s="53"/>
      <c r="AH101" s="53"/>
      <c r="AI101" s="53"/>
      <c r="AJ101" s="53"/>
      <c r="AK101" s="78"/>
      <c r="AL101" s="78"/>
      <c r="AM101" s="70"/>
      <c r="AN101" s="70"/>
      <c r="AO101" s="70"/>
      <c r="AP101" s="70"/>
      <c r="AQ101" s="70"/>
      <c r="AR101" s="70"/>
      <c r="AS101" s="70"/>
      <c r="AT101" s="70"/>
      <c r="AU101" s="70"/>
      <c r="AV101" s="70"/>
      <c r="AW101" s="53"/>
      <c r="AX101" s="53"/>
      <c r="AY101" s="53"/>
      <c r="AZ101" s="53"/>
      <c r="BA101" s="53"/>
      <c r="BB101" s="53"/>
    </row>
    <row r="102" spans="1:54" s="24" customFormat="1" ht="92.25" customHeight="1">
      <c r="A102" s="463" t="s">
        <v>225</v>
      </c>
      <c r="B102" s="464"/>
      <c r="C102" s="464"/>
      <c r="D102" s="464"/>
      <c r="E102" s="464"/>
      <c r="F102" s="464"/>
      <c r="G102" s="464"/>
      <c r="H102" s="464"/>
      <c r="I102" s="464"/>
      <c r="J102" s="464"/>
      <c r="K102" s="464"/>
      <c r="L102" s="464"/>
      <c r="M102" s="464"/>
      <c r="N102" s="464"/>
      <c r="O102" s="464"/>
      <c r="P102" s="464"/>
      <c r="Q102" s="464"/>
      <c r="R102" s="464"/>
      <c r="S102" s="464"/>
      <c r="T102" s="464"/>
      <c r="U102" s="464"/>
      <c r="V102" s="464"/>
      <c r="W102" s="464"/>
      <c r="X102" s="464"/>
      <c r="Y102" s="464"/>
      <c r="Z102" s="464"/>
      <c r="AA102" s="464"/>
      <c r="AB102" s="68"/>
      <c r="AC102" s="56"/>
      <c r="AD102" s="56"/>
      <c r="AE102" s="79"/>
      <c r="AF102" s="53"/>
      <c r="AG102" s="53"/>
      <c r="AH102" s="53"/>
      <c r="AI102" s="53"/>
      <c r="AJ102" s="53"/>
      <c r="AK102" s="78"/>
      <c r="AL102" s="78"/>
      <c r="AM102" s="70"/>
      <c r="AN102" s="70"/>
      <c r="AO102" s="70"/>
      <c r="AP102" s="70"/>
      <c r="AQ102" s="70"/>
      <c r="AR102" s="70"/>
      <c r="AS102" s="70"/>
      <c r="AT102" s="70"/>
      <c r="AU102" s="70"/>
      <c r="AV102" s="70"/>
      <c r="AW102" s="53"/>
      <c r="AX102" s="53"/>
      <c r="AY102" s="53"/>
      <c r="AZ102" s="53"/>
      <c r="BA102" s="53"/>
      <c r="BB102" s="53"/>
    </row>
    <row r="103" spans="1:54" s="24" customFormat="1" ht="7.5" customHeight="1">
      <c r="A103" s="422"/>
      <c r="B103" s="422"/>
      <c r="C103" s="422"/>
      <c r="D103" s="422"/>
      <c r="E103" s="422"/>
      <c r="F103" s="422"/>
      <c r="G103" s="422"/>
      <c r="H103" s="422"/>
      <c r="I103" s="422"/>
      <c r="J103" s="422"/>
      <c r="K103" s="422"/>
      <c r="L103" s="422"/>
      <c r="M103" s="422"/>
      <c r="N103" s="422"/>
      <c r="O103" s="422"/>
      <c r="P103" s="422"/>
      <c r="Q103" s="422"/>
      <c r="R103" s="422"/>
      <c r="S103" s="422"/>
      <c r="T103" s="422"/>
      <c r="U103" s="422"/>
      <c r="V103" s="422"/>
      <c r="W103" s="422"/>
      <c r="X103" s="422"/>
      <c r="Y103" s="422"/>
      <c r="Z103" s="422"/>
      <c r="AA103" s="422"/>
      <c r="AB103" s="68"/>
      <c r="AC103" s="56"/>
      <c r="AD103" s="56"/>
      <c r="AE103" s="79"/>
      <c r="AF103" s="53"/>
      <c r="AG103" s="53"/>
      <c r="AH103" s="53"/>
      <c r="AI103" s="53"/>
      <c r="AJ103" s="53"/>
      <c r="AK103" s="78"/>
      <c r="AL103" s="78"/>
      <c r="AM103" s="51"/>
      <c r="AN103" s="51"/>
      <c r="AO103" s="51"/>
      <c r="AP103" s="56"/>
      <c r="AQ103" s="56"/>
      <c r="AR103" s="56"/>
      <c r="AS103" s="56"/>
      <c r="AT103" s="56"/>
      <c r="AU103" s="55"/>
      <c r="AV103" s="55"/>
      <c r="AW103" s="53"/>
      <c r="AX103" s="53"/>
      <c r="AY103" s="53"/>
      <c r="AZ103" s="53"/>
      <c r="BA103" s="53"/>
      <c r="BB103" s="53"/>
    </row>
    <row r="104" spans="1:54" s="24" customFormat="1" ht="66.75" hidden="1" customHeight="1">
      <c r="A104" s="449"/>
      <c r="B104" s="450"/>
      <c r="C104" s="450"/>
      <c r="D104" s="450"/>
      <c r="E104" s="450"/>
      <c r="F104" s="450"/>
      <c r="G104" s="450"/>
      <c r="H104" s="450"/>
      <c r="I104" s="450"/>
      <c r="J104" s="450"/>
      <c r="K104" s="450"/>
      <c r="L104" s="450"/>
      <c r="M104" s="450"/>
      <c r="N104" s="450"/>
      <c r="O104" s="450"/>
      <c r="P104" s="450"/>
      <c r="Q104" s="450"/>
      <c r="R104" s="450"/>
      <c r="S104" s="450"/>
      <c r="T104" s="450"/>
      <c r="U104" s="450"/>
      <c r="V104" s="450"/>
      <c r="W104" s="450"/>
      <c r="X104" s="450"/>
      <c r="Y104" s="450"/>
      <c r="Z104" s="450"/>
      <c r="AA104" s="450"/>
      <c r="AB104" s="68"/>
      <c r="AC104" s="56"/>
      <c r="AD104" s="56"/>
      <c r="AE104" s="60"/>
      <c r="AF104" s="60"/>
      <c r="AG104" s="60"/>
      <c r="AH104" s="60"/>
      <c r="AI104" s="60"/>
      <c r="AJ104" s="60"/>
      <c r="AK104" s="60"/>
      <c r="AL104" s="60"/>
      <c r="AM104" s="60"/>
      <c r="AN104" s="60"/>
      <c r="AO104" s="60"/>
      <c r="AP104" s="60"/>
      <c r="AQ104" s="60"/>
      <c r="AR104" s="60"/>
      <c r="AS104" s="60"/>
      <c r="AT104" s="81"/>
      <c r="AU104" s="82"/>
      <c r="AV104" s="82"/>
      <c r="AW104" s="67"/>
      <c r="AX104" s="67"/>
      <c r="AY104" s="67"/>
      <c r="AZ104" s="67"/>
      <c r="BA104" s="67"/>
      <c r="BB104" s="67"/>
    </row>
    <row r="105" spans="1:54" s="24" customFormat="1" ht="7.5" customHeight="1">
      <c r="A105" s="422"/>
      <c r="B105" s="422"/>
      <c r="C105" s="422"/>
      <c r="D105" s="422"/>
      <c r="E105" s="422"/>
      <c r="F105" s="422"/>
      <c r="G105" s="422"/>
      <c r="H105" s="422"/>
      <c r="I105" s="422"/>
      <c r="J105" s="422"/>
      <c r="K105" s="422"/>
      <c r="L105" s="422"/>
      <c r="M105" s="422"/>
      <c r="N105" s="422"/>
      <c r="O105" s="422"/>
      <c r="P105" s="422"/>
      <c r="Q105" s="422"/>
      <c r="R105" s="422"/>
      <c r="S105" s="422"/>
      <c r="T105" s="422"/>
      <c r="U105" s="422"/>
      <c r="V105" s="422"/>
      <c r="W105" s="422"/>
      <c r="X105" s="422"/>
      <c r="Y105" s="422"/>
      <c r="Z105" s="422"/>
      <c r="AA105" s="422"/>
      <c r="AB105" s="68"/>
      <c r="AC105" s="56"/>
      <c r="AD105" s="56"/>
      <c r="AE105" s="60"/>
      <c r="AF105" s="60"/>
      <c r="AG105" s="60"/>
      <c r="AH105" s="60"/>
      <c r="AI105" s="60"/>
      <c r="AJ105" s="60"/>
      <c r="AK105" s="60"/>
      <c r="AL105" s="60"/>
      <c r="AM105" s="60"/>
      <c r="AN105" s="60"/>
      <c r="AO105" s="60"/>
      <c r="AP105" s="60"/>
      <c r="AQ105" s="60"/>
      <c r="AR105" s="60"/>
      <c r="AS105" s="60"/>
      <c r="AT105" s="81"/>
      <c r="AU105" s="82"/>
      <c r="AV105" s="82"/>
      <c r="AW105" s="67"/>
      <c r="AX105" s="67"/>
      <c r="AY105" s="67"/>
      <c r="AZ105" s="67"/>
      <c r="BA105" s="67"/>
      <c r="BB105" s="67"/>
    </row>
    <row r="106" spans="1:54" s="24" customFormat="1" ht="51" customHeight="1">
      <c r="A106" s="423" t="s">
        <v>226</v>
      </c>
      <c r="B106" s="422"/>
      <c r="C106" s="422"/>
      <c r="D106" s="422"/>
      <c r="E106" s="422"/>
      <c r="F106" s="422"/>
      <c r="G106" s="422"/>
      <c r="H106" s="422"/>
      <c r="I106" s="422"/>
      <c r="J106" s="422"/>
      <c r="K106" s="422"/>
      <c r="L106" s="422"/>
      <c r="M106" s="422"/>
      <c r="N106" s="422"/>
      <c r="O106" s="422"/>
      <c r="P106" s="422"/>
      <c r="Q106" s="422"/>
      <c r="R106" s="422"/>
      <c r="S106" s="422"/>
      <c r="T106" s="422"/>
      <c r="U106" s="422"/>
      <c r="V106" s="422"/>
      <c r="W106" s="422"/>
      <c r="X106" s="422"/>
      <c r="Y106" s="422"/>
      <c r="Z106" s="422"/>
      <c r="AA106" s="422"/>
      <c r="AB106" s="68"/>
      <c r="AC106" s="56"/>
      <c r="AD106" s="56"/>
      <c r="AE106" s="60"/>
      <c r="AF106" s="60"/>
      <c r="AG106" s="60"/>
      <c r="AH106" s="60"/>
      <c r="AI106" s="60"/>
      <c r="AJ106" s="60"/>
      <c r="AK106" s="60"/>
      <c r="AL106" s="60"/>
      <c r="AM106" s="60"/>
      <c r="AN106" s="60"/>
      <c r="AO106" s="60"/>
      <c r="AP106" s="60"/>
      <c r="AQ106" s="60"/>
      <c r="AR106" s="60"/>
      <c r="AS106" s="60"/>
      <c r="AT106" s="56"/>
      <c r="AU106" s="55"/>
      <c r="AV106" s="55"/>
      <c r="AW106" s="67"/>
      <c r="AX106" s="67"/>
      <c r="AY106" s="67"/>
      <c r="AZ106" s="67"/>
      <c r="BA106" s="67"/>
      <c r="BB106" s="67"/>
    </row>
    <row r="107" spans="1:54" s="24" customFormat="1" ht="7.5" customHeight="1" thickBot="1">
      <c r="A107" s="422"/>
      <c r="B107" s="422"/>
      <c r="C107" s="422"/>
      <c r="D107" s="422"/>
      <c r="E107" s="422"/>
      <c r="F107" s="422"/>
      <c r="G107" s="422"/>
      <c r="H107" s="422"/>
      <c r="I107" s="422"/>
      <c r="J107" s="422"/>
      <c r="K107" s="422"/>
      <c r="L107" s="422"/>
      <c r="M107" s="422"/>
      <c r="N107" s="422"/>
      <c r="O107" s="422"/>
      <c r="P107" s="422"/>
      <c r="Q107" s="422"/>
      <c r="R107" s="422"/>
      <c r="S107" s="422"/>
      <c r="T107" s="422"/>
      <c r="U107" s="422"/>
      <c r="V107" s="422"/>
      <c r="W107" s="422"/>
      <c r="X107" s="422"/>
      <c r="Y107" s="422"/>
      <c r="Z107" s="422"/>
      <c r="AA107" s="422"/>
      <c r="AB107" s="68"/>
      <c r="AC107" s="56"/>
      <c r="AD107" s="56"/>
      <c r="AE107" s="60"/>
      <c r="AF107" s="60"/>
      <c r="AG107" s="60"/>
      <c r="AH107" s="60"/>
      <c r="AI107" s="60"/>
      <c r="AJ107" s="60"/>
      <c r="AK107" s="60"/>
      <c r="AL107" s="60"/>
      <c r="AM107" s="60"/>
      <c r="AN107" s="60"/>
      <c r="AO107" s="60"/>
      <c r="AP107" s="60"/>
      <c r="AQ107" s="60"/>
      <c r="AR107" s="60"/>
      <c r="AS107" s="60"/>
      <c r="AT107" s="56"/>
      <c r="AU107" s="55"/>
      <c r="AV107" s="55"/>
      <c r="AW107" s="67"/>
      <c r="AX107" s="67"/>
      <c r="AY107" s="67"/>
      <c r="AZ107" s="67"/>
      <c r="BA107" s="67"/>
      <c r="BB107" s="67"/>
    </row>
    <row r="108" spans="1:54" s="24" customFormat="1" ht="51.75" hidden="1" customHeight="1">
      <c r="A108" s="450"/>
      <c r="B108" s="450"/>
      <c r="C108" s="450"/>
      <c r="D108" s="450"/>
      <c r="E108" s="450"/>
      <c r="F108" s="450"/>
      <c r="G108" s="450"/>
      <c r="H108" s="450"/>
      <c r="I108" s="450"/>
      <c r="J108" s="450"/>
      <c r="K108" s="450"/>
      <c r="L108" s="450"/>
      <c r="M108" s="450"/>
      <c r="N108" s="450"/>
      <c r="O108" s="450"/>
      <c r="P108" s="450"/>
      <c r="Q108" s="450"/>
      <c r="R108" s="450"/>
      <c r="S108" s="450"/>
      <c r="T108" s="450"/>
      <c r="U108" s="450"/>
      <c r="V108" s="450"/>
      <c r="W108" s="450"/>
      <c r="X108" s="450"/>
      <c r="Y108" s="450"/>
      <c r="Z108" s="450"/>
      <c r="AA108" s="450"/>
      <c r="AB108" s="68"/>
      <c r="AC108" s="56"/>
      <c r="AD108" s="56"/>
      <c r="AE108" s="60"/>
      <c r="AF108" s="60"/>
      <c r="AG108" s="60"/>
      <c r="AH108" s="60"/>
      <c r="AI108" s="60"/>
      <c r="AJ108" s="60"/>
      <c r="AK108" s="60"/>
      <c r="AL108" s="60"/>
      <c r="AM108" s="60"/>
      <c r="AN108" s="60"/>
      <c r="AO108" s="60"/>
      <c r="AP108" s="60"/>
      <c r="AQ108" s="60"/>
      <c r="AR108" s="60"/>
      <c r="AS108" s="60"/>
      <c r="AT108" s="56"/>
      <c r="AU108" s="55"/>
      <c r="AV108" s="55"/>
      <c r="AW108" s="53"/>
      <c r="AX108" s="53"/>
      <c r="AY108" s="53"/>
      <c r="AZ108" s="53"/>
      <c r="BA108" s="53"/>
      <c r="BB108" s="53"/>
    </row>
    <row r="109" spans="1:54" s="24" customFormat="1" ht="7.5" hidden="1" customHeight="1" thickBot="1">
      <c r="A109" s="422"/>
      <c r="B109" s="422"/>
      <c r="C109" s="422"/>
      <c r="D109" s="422"/>
      <c r="E109" s="422"/>
      <c r="F109" s="422"/>
      <c r="G109" s="422"/>
      <c r="H109" s="422"/>
      <c r="I109" s="422"/>
      <c r="J109" s="422"/>
      <c r="K109" s="422"/>
      <c r="L109" s="422"/>
      <c r="M109" s="422"/>
      <c r="N109" s="422"/>
      <c r="O109" s="422"/>
      <c r="P109" s="422"/>
      <c r="Q109" s="422"/>
      <c r="R109" s="422"/>
      <c r="S109" s="422"/>
      <c r="T109" s="422"/>
      <c r="U109" s="422"/>
      <c r="V109" s="422"/>
      <c r="W109" s="422"/>
      <c r="X109" s="422"/>
      <c r="Y109" s="422"/>
      <c r="Z109" s="422"/>
      <c r="AA109" s="422"/>
      <c r="AB109" s="68"/>
      <c r="AC109" s="56"/>
      <c r="AD109" s="56"/>
      <c r="AE109" s="60"/>
      <c r="AF109" s="60"/>
      <c r="AG109" s="60"/>
      <c r="AH109" s="60"/>
      <c r="AI109" s="60"/>
      <c r="AJ109" s="60"/>
      <c r="AK109" s="60"/>
      <c r="AL109" s="60"/>
      <c r="AM109" s="60"/>
      <c r="AN109" s="60"/>
      <c r="AO109" s="60"/>
      <c r="AP109" s="60"/>
      <c r="AQ109" s="60"/>
      <c r="AR109" s="60"/>
      <c r="AS109" s="60"/>
      <c r="AT109" s="56"/>
      <c r="AU109" s="55"/>
      <c r="AV109" s="55"/>
      <c r="AW109" s="53"/>
      <c r="AX109" s="53"/>
      <c r="AY109" s="53"/>
      <c r="AZ109" s="53"/>
      <c r="BA109" s="53"/>
      <c r="BB109" s="53"/>
    </row>
    <row r="110" spans="1:54" s="24" customFormat="1" ht="65.25" hidden="1" customHeight="1">
      <c r="A110" s="478"/>
      <c r="B110" s="479"/>
      <c r="C110" s="479"/>
      <c r="D110" s="479"/>
      <c r="E110" s="479"/>
      <c r="F110" s="479"/>
      <c r="G110" s="479"/>
      <c r="H110" s="479"/>
      <c r="I110" s="479"/>
      <c r="J110" s="479"/>
      <c r="K110" s="479"/>
      <c r="L110" s="479"/>
      <c r="M110" s="479"/>
      <c r="N110" s="479"/>
      <c r="O110" s="479"/>
      <c r="P110" s="479"/>
      <c r="Q110" s="479"/>
      <c r="R110" s="479"/>
      <c r="S110" s="479"/>
      <c r="T110" s="479"/>
      <c r="U110" s="479"/>
      <c r="V110" s="479"/>
      <c r="W110" s="479"/>
      <c r="X110" s="479"/>
      <c r="Y110" s="479"/>
      <c r="Z110" s="479"/>
      <c r="AA110" s="479"/>
      <c r="AB110" s="68"/>
      <c r="AC110" s="56"/>
      <c r="AD110" s="56"/>
      <c r="AE110" s="79"/>
      <c r="AF110" s="53"/>
      <c r="AG110" s="53"/>
      <c r="AH110" s="53"/>
      <c r="AI110" s="53"/>
      <c r="AJ110" s="53"/>
      <c r="AK110" s="78"/>
      <c r="AL110" s="78"/>
      <c r="AM110" s="51"/>
      <c r="AN110" s="51"/>
      <c r="AO110" s="51"/>
      <c r="AP110" s="56"/>
      <c r="AQ110" s="56"/>
      <c r="AR110" s="56"/>
      <c r="AS110" s="56"/>
      <c r="AT110" s="56"/>
      <c r="AU110" s="55"/>
      <c r="AV110" s="55"/>
      <c r="AW110" s="53"/>
      <c r="AX110" s="53"/>
      <c r="AY110" s="53"/>
      <c r="AZ110" s="53"/>
      <c r="BA110" s="53"/>
      <c r="BB110" s="53"/>
    </row>
    <row r="111" spans="1:54" s="24" customFormat="1" ht="7.5" hidden="1" customHeight="1">
      <c r="A111" s="471"/>
      <c r="B111" s="471"/>
      <c r="C111" s="471"/>
      <c r="D111" s="471"/>
      <c r="E111" s="471"/>
      <c r="F111" s="471"/>
      <c r="G111" s="471"/>
      <c r="H111" s="471"/>
      <c r="I111" s="471"/>
      <c r="J111" s="471"/>
      <c r="K111" s="471"/>
      <c r="L111" s="471"/>
      <c r="M111" s="471"/>
      <c r="N111" s="471"/>
      <c r="O111" s="471"/>
      <c r="P111" s="471"/>
      <c r="Q111" s="471"/>
      <c r="R111" s="471"/>
      <c r="S111" s="471"/>
      <c r="T111" s="471"/>
      <c r="U111" s="471"/>
      <c r="V111" s="471"/>
      <c r="W111" s="471"/>
      <c r="X111" s="471"/>
      <c r="Y111" s="471"/>
      <c r="Z111" s="471"/>
      <c r="AA111" s="471"/>
      <c r="AB111" s="68"/>
      <c r="AC111" s="56"/>
      <c r="AD111" s="56"/>
      <c r="AE111" s="79"/>
      <c r="AF111" s="53"/>
      <c r="AG111" s="53"/>
      <c r="AH111" s="53"/>
      <c r="AI111" s="53"/>
      <c r="AJ111" s="53"/>
      <c r="AK111" s="78"/>
      <c r="AL111" s="78"/>
      <c r="AM111" s="51"/>
      <c r="AN111" s="51"/>
      <c r="AO111" s="51"/>
      <c r="AP111" s="56"/>
      <c r="AQ111" s="56"/>
      <c r="AR111" s="56"/>
      <c r="AS111" s="56"/>
      <c r="AT111" s="56"/>
      <c r="AU111" s="55"/>
      <c r="AV111" s="55"/>
      <c r="AW111" s="53"/>
      <c r="AX111" s="53"/>
      <c r="AY111" s="53"/>
      <c r="AZ111" s="53"/>
      <c r="BA111" s="53"/>
      <c r="BB111" s="53"/>
    </row>
    <row r="112" spans="1:54" s="24" customFormat="1" ht="94.9" hidden="1" customHeight="1">
      <c r="A112" s="478"/>
      <c r="B112" s="479"/>
      <c r="C112" s="479"/>
      <c r="D112" s="479"/>
      <c r="E112" s="479"/>
      <c r="F112" s="479"/>
      <c r="G112" s="479"/>
      <c r="H112" s="479"/>
      <c r="I112" s="479"/>
      <c r="J112" s="479"/>
      <c r="K112" s="479"/>
      <c r="L112" s="479"/>
      <c r="M112" s="479"/>
      <c r="N112" s="479"/>
      <c r="O112" s="479"/>
      <c r="P112" s="479"/>
      <c r="Q112" s="479"/>
      <c r="R112" s="479"/>
      <c r="S112" s="479"/>
      <c r="T112" s="479"/>
      <c r="U112" s="479"/>
      <c r="V112" s="479"/>
      <c r="W112" s="479"/>
      <c r="X112" s="479"/>
      <c r="Y112" s="479"/>
      <c r="Z112" s="479"/>
      <c r="AA112" s="479"/>
      <c r="AB112" s="68"/>
      <c r="AC112" s="56"/>
      <c r="AD112" s="56"/>
      <c r="AE112" s="79"/>
      <c r="AF112" s="53"/>
      <c r="AG112" s="53"/>
      <c r="AH112" s="53"/>
      <c r="AI112" s="53"/>
      <c r="AJ112" s="53"/>
      <c r="AK112" s="78"/>
      <c r="AL112" s="78"/>
      <c r="AM112" s="51"/>
      <c r="AN112" s="51"/>
      <c r="AO112" s="51"/>
      <c r="AP112" s="56"/>
      <c r="AQ112" s="56"/>
      <c r="AR112" s="56"/>
      <c r="AS112" s="56"/>
      <c r="AT112" s="56"/>
      <c r="AU112" s="55"/>
      <c r="AV112" s="55"/>
      <c r="AW112" s="53"/>
      <c r="AX112" s="53"/>
      <c r="AY112" s="53"/>
      <c r="AZ112" s="53"/>
      <c r="BA112" s="53"/>
      <c r="BB112" s="53"/>
    </row>
    <row r="113" spans="1:54" s="24" customFormat="1" ht="41.25" customHeight="1" thickBot="1">
      <c r="A113" s="461" t="s">
        <v>227</v>
      </c>
      <c r="B113" s="461"/>
      <c r="C113" s="461"/>
      <c r="D113" s="461"/>
      <c r="E113" s="461"/>
      <c r="F113" s="461"/>
      <c r="G113" s="473" t="s">
        <v>181</v>
      </c>
      <c r="H113" s="473"/>
      <c r="I113" s="473"/>
      <c r="J113" s="473"/>
      <c r="K113" s="473"/>
      <c r="L113" s="473"/>
      <c r="M113" s="473"/>
      <c r="N113" s="473"/>
      <c r="O113" s="473"/>
      <c r="P113" s="473"/>
      <c r="Q113" s="473"/>
      <c r="R113" s="473"/>
      <c r="S113" s="473"/>
      <c r="T113" s="473"/>
      <c r="U113" s="477"/>
      <c r="V113" s="477"/>
      <c r="W113" s="477"/>
      <c r="X113" s="477"/>
      <c r="Y113" s="477"/>
      <c r="Z113" s="477"/>
      <c r="AA113" s="477"/>
      <c r="AB113" s="68"/>
      <c r="AC113" s="56"/>
      <c r="AD113" s="56"/>
      <c r="AE113" s="60"/>
      <c r="AF113" s="60"/>
      <c r="AG113" s="60"/>
      <c r="AH113" s="60"/>
      <c r="AI113" s="60"/>
      <c r="AJ113" s="60"/>
      <c r="AK113" s="60"/>
      <c r="AL113" s="60"/>
      <c r="AM113" s="60"/>
      <c r="AN113" s="60"/>
      <c r="AO113" s="60"/>
      <c r="AP113" s="60"/>
      <c r="AQ113" s="60"/>
      <c r="AR113" s="60"/>
      <c r="AS113" s="60"/>
      <c r="AT113" s="56"/>
      <c r="AU113" s="55"/>
      <c r="AV113" s="55"/>
      <c r="AW113" s="53"/>
      <c r="AX113" s="53"/>
      <c r="AY113" s="53"/>
      <c r="AZ113" s="53"/>
      <c r="BA113" s="53"/>
      <c r="BB113" s="53"/>
    </row>
    <row r="114" spans="1:54" s="24" customFormat="1" ht="40.5" customHeight="1" thickBot="1">
      <c r="A114" s="470" t="s">
        <v>228</v>
      </c>
      <c r="B114" s="470"/>
      <c r="C114" s="470"/>
      <c r="D114" s="470"/>
      <c r="E114" s="470"/>
      <c r="F114" s="470"/>
      <c r="G114" s="470"/>
      <c r="H114" s="470"/>
      <c r="I114" s="470"/>
      <c r="J114" s="470"/>
      <c r="K114" s="470"/>
      <c r="L114" s="470"/>
      <c r="M114" s="470"/>
      <c r="N114" s="470"/>
      <c r="O114" s="470"/>
      <c r="P114" s="470"/>
      <c r="Q114" s="470"/>
      <c r="R114" s="470"/>
      <c r="S114" s="470"/>
      <c r="T114" s="470"/>
      <c r="U114" s="470"/>
      <c r="V114" s="470"/>
      <c r="W114" s="470"/>
      <c r="X114" s="470"/>
      <c r="Y114" s="470"/>
      <c r="Z114" s="470"/>
      <c r="AA114" s="470"/>
      <c r="AB114" s="68"/>
      <c r="AC114" s="56"/>
      <c r="AD114" s="56"/>
      <c r="AE114" s="60"/>
      <c r="AF114" s="60"/>
      <c r="AG114" s="60"/>
      <c r="AH114" s="60"/>
      <c r="AI114" s="60"/>
      <c r="AJ114" s="60"/>
      <c r="AK114" s="60"/>
      <c r="AL114" s="60"/>
      <c r="AM114" s="60"/>
      <c r="AN114" s="60"/>
      <c r="AO114" s="60"/>
      <c r="AP114" s="60"/>
      <c r="AQ114" s="60"/>
      <c r="AR114" s="60"/>
      <c r="AS114" s="60"/>
      <c r="AT114" s="56"/>
      <c r="AU114" s="55"/>
      <c r="AV114" s="55"/>
      <c r="AW114" s="53"/>
      <c r="AX114" s="53"/>
      <c r="AY114" s="53"/>
      <c r="AZ114" s="53"/>
      <c r="BA114" s="53"/>
      <c r="BB114" s="53"/>
    </row>
    <row r="115" spans="1:54" s="24" customFormat="1" ht="67.5" hidden="1" customHeight="1">
      <c r="A115" s="472"/>
      <c r="B115" s="472"/>
      <c r="C115" s="472"/>
      <c r="D115" s="472"/>
      <c r="E115" s="472"/>
      <c r="F115" s="472"/>
      <c r="G115" s="472"/>
      <c r="H115" s="472"/>
      <c r="I115" s="472"/>
      <c r="J115" s="472"/>
      <c r="K115" s="472"/>
      <c r="L115" s="472"/>
      <c r="M115" s="472"/>
      <c r="N115" s="472"/>
      <c r="O115" s="472"/>
      <c r="P115" s="472"/>
      <c r="Q115" s="472"/>
      <c r="R115" s="472"/>
      <c r="S115" s="472"/>
      <c r="T115" s="472"/>
      <c r="U115" s="472"/>
      <c r="V115" s="472"/>
      <c r="W115" s="472"/>
      <c r="X115" s="472"/>
      <c r="Y115" s="472"/>
      <c r="Z115" s="472"/>
      <c r="AA115" s="472"/>
      <c r="AB115" s="68"/>
      <c r="AC115" s="56"/>
      <c r="AD115" s="56"/>
      <c r="AE115" s="60"/>
      <c r="AF115" s="60"/>
      <c r="AG115" s="60"/>
      <c r="AH115" s="60"/>
      <c r="AI115" s="60"/>
      <c r="AJ115" s="60"/>
      <c r="AK115" s="60"/>
      <c r="AL115" s="60"/>
      <c r="AM115" s="60"/>
      <c r="AN115" s="60"/>
      <c r="AO115" s="60"/>
      <c r="AP115" s="60"/>
      <c r="AQ115" s="60"/>
      <c r="AR115" s="60"/>
      <c r="AS115" s="60"/>
      <c r="AT115" s="56"/>
      <c r="AU115" s="55"/>
      <c r="AV115" s="55"/>
      <c r="AW115" s="53"/>
      <c r="AX115" s="53"/>
      <c r="AY115" s="53"/>
      <c r="AZ115" s="53"/>
      <c r="BA115" s="53"/>
      <c r="BB115" s="53"/>
    </row>
    <row r="116" spans="1:54" s="24" customFormat="1" ht="7.5" hidden="1" customHeight="1">
      <c r="A116" s="113"/>
      <c r="B116" s="113"/>
      <c r="C116" s="113"/>
      <c r="D116" s="113"/>
      <c r="E116" s="113"/>
      <c r="F116" s="113"/>
      <c r="G116" s="113"/>
      <c r="H116" s="113"/>
      <c r="I116" s="113"/>
      <c r="J116" s="113"/>
      <c r="K116" s="113"/>
      <c r="L116" s="113"/>
      <c r="M116" s="113"/>
      <c r="N116" s="113"/>
      <c r="O116" s="113"/>
      <c r="P116" s="113"/>
      <c r="Q116" s="113"/>
      <c r="R116" s="113"/>
      <c r="S116" s="113"/>
      <c r="T116" s="113"/>
      <c r="U116" s="113"/>
      <c r="V116" s="113"/>
      <c r="W116" s="113"/>
      <c r="X116" s="113"/>
      <c r="Y116" s="113"/>
      <c r="Z116" s="113"/>
      <c r="AA116" s="113"/>
      <c r="AB116" s="68"/>
      <c r="AC116" s="56"/>
      <c r="AD116" s="56"/>
      <c r="AE116" s="60"/>
      <c r="AF116" s="60"/>
      <c r="AG116" s="60"/>
      <c r="AH116" s="60"/>
      <c r="AI116" s="60"/>
      <c r="AJ116" s="60"/>
      <c r="AK116" s="60"/>
      <c r="AL116" s="60"/>
      <c r="AM116" s="60"/>
      <c r="AN116" s="60"/>
      <c r="AO116" s="60"/>
      <c r="AP116" s="60"/>
      <c r="AQ116" s="60"/>
      <c r="AR116" s="60"/>
      <c r="AS116" s="60"/>
      <c r="AT116" s="56"/>
      <c r="AU116" s="55"/>
      <c r="AV116" s="55"/>
      <c r="AW116" s="53"/>
      <c r="AX116" s="53"/>
      <c r="AY116" s="53"/>
      <c r="AZ116" s="53"/>
      <c r="BA116" s="53"/>
      <c r="BB116" s="53"/>
    </row>
    <row r="117" spans="1:54" s="24" customFormat="1" ht="86.25" hidden="1" customHeight="1">
      <c r="A117" s="476"/>
      <c r="B117" s="476"/>
      <c r="C117" s="476"/>
      <c r="D117" s="476"/>
      <c r="E117" s="476"/>
      <c r="F117" s="476"/>
      <c r="G117" s="476"/>
      <c r="H117" s="476"/>
      <c r="I117" s="476"/>
      <c r="J117" s="476"/>
      <c r="K117" s="476"/>
      <c r="L117" s="476"/>
      <c r="M117" s="476"/>
      <c r="N117" s="476"/>
      <c r="O117" s="476"/>
      <c r="P117" s="476"/>
      <c r="Q117" s="476"/>
      <c r="R117" s="476"/>
      <c r="S117" s="476"/>
      <c r="T117" s="476"/>
      <c r="U117" s="476"/>
      <c r="V117" s="476"/>
      <c r="W117" s="476"/>
      <c r="X117" s="476"/>
      <c r="Y117" s="476"/>
      <c r="Z117" s="476"/>
      <c r="AA117" s="476"/>
      <c r="AB117" s="68"/>
      <c r="AC117" s="56"/>
      <c r="AD117" s="56"/>
      <c r="AE117" s="79"/>
      <c r="AF117" s="53"/>
      <c r="AG117" s="53"/>
      <c r="AH117" s="53"/>
      <c r="AI117" s="53"/>
      <c r="AJ117" s="53"/>
      <c r="AK117" s="78"/>
      <c r="AL117" s="78"/>
      <c r="AM117" s="51"/>
      <c r="AN117" s="51"/>
      <c r="AO117" s="51"/>
      <c r="AP117" s="56"/>
      <c r="AQ117" s="56"/>
      <c r="AR117" s="56"/>
      <c r="AS117" s="56"/>
      <c r="AT117" s="56"/>
      <c r="AU117" s="55"/>
      <c r="AV117" s="55"/>
      <c r="AW117" s="53"/>
      <c r="AX117" s="53"/>
      <c r="AY117" s="53"/>
      <c r="AZ117" s="53"/>
      <c r="BA117" s="53"/>
      <c r="BB117" s="53"/>
    </row>
    <row r="118" spans="1:54" s="24" customFormat="1" ht="7.5" customHeight="1">
      <c r="A118" s="469"/>
      <c r="B118" s="469"/>
      <c r="C118" s="469"/>
      <c r="D118" s="469"/>
      <c r="E118" s="469"/>
      <c r="F118" s="469"/>
      <c r="G118" s="469"/>
      <c r="H118" s="469"/>
      <c r="I118" s="469"/>
      <c r="J118" s="469"/>
      <c r="K118" s="469"/>
      <c r="L118" s="469"/>
      <c r="M118" s="469"/>
      <c r="N118" s="469"/>
      <c r="O118" s="469"/>
      <c r="P118" s="469"/>
      <c r="Q118" s="469"/>
      <c r="R118" s="469"/>
      <c r="S118" s="469"/>
      <c r="T118" s="469"/>
      <c r="U118" s="469"/>
      <c r="V118" s="469"/>
      <c r="W118" s="469"/>
      <c r="X118" s="469"/>
      <c r="Y118" s="469"/>
      <c r="Z118" s="469"/>
      <c r="AA118" s="469"/>
      <c r="AB118" s="68"/>
      <c r="AC118" s="56"/>
      <c r="AD118" s="56"/>
      <c r="AE118" s="79"/>
      <c r="AF118" s="53"/>
      <c r="AG118" s="53"/>
      <c r="AH118" s="53"/>
      <c r="AI118" s="53"/>
      <c r="AJ118" s="53"/>
      <c r="AK118" s="78"/>
      <c r="AL118" s="78"/>
      <c r="AM118" s="51"/>
      <c r="AN118" s="51"/>
      <c r="AO118" s="51"/>
      <c r="AP118" s="56"/>
      <c r="AQ118" s="56"/>
      <c r="AR118" s="56"/>
      <c r="AS118" s="56"/>
      <c r="AT118" s="56"/>
      <c r="AU118" s="55"/>
      <c r="AV118" s="55"/>
      <c r="AW118" s="53"/>
      <c r="AX118" s="53"/>
      <c r="AY118" s="53"/>
      <c r="AZ118" s="53"/>
      <c r="BA118" s="53"/>
      <c r="BB118" s="53"/>
    </row>
    <row r="119" spans="1:54" s="24" customFormat="1" ht="87" customHeight="1">
      <c r="A119" s="475" t="s">
        <v>229</v>
      </c>
      <c r="B119" s="475"/>
      <c r="C119" s="475"/>
      <c r="D119" s="475"/>
      <c r="E119" s="475"/>
      <c r="F119" s="475"/>
      <c r="G119" s="475"/>
      <c r="H119" s="475"/>
      <c r="I119" s="475"/>
      <c r="J119" s="475"/>
      <c r="K119" s="475"/>
      <c r="L119" s="475"/>
      <c r="M119" s="475"/>
      <c r="N119" s="475"/>
      <c r="O119" s="475"/>
      <c r="P119" s="475"/>
      <c r="Q119" s="475"/>
      <c r="R119" s="475"/>
      <c r="S119" s="475"/>
      <c r="T119" s="475"/>
      <c r="U119" s="475"/>
      <c r="V119" s="475"/>
      <c r="W119" s="475"/>
      <c r="X119" s="475"/>
      <c r="Y119" s="475"/>
      <c r="Z119" s="475"/>
      <c r="AA119" s="475"/>
      <c r="AB119" s="68"/>
      <c r="AC119" s="56"/>
      <c r="AD119" s="56"/>
      <c r="AE119" s="60"/>
      <c r="AF119" s="60"/>
      <c r="AG119" s="60"/>
      <c r="AH119" s="60"/>
      <c r="AI119" s="60"/>
      <c r="AJ119" s="60"/>
      <c r="AK119" s="60"/>
      <c r="AL119" s="60"/>
      <c r="AM119" s="60"/>
      <c r="AN119" s="60"/>
      <c r="AO119" s="60"/>
      <c r="AP119" s="60"/>
      <c r="AQ119" s="60"/>
      <c r="AR119" s="60"/>
      <c r="AS119" s="60"/>
      <c r="AT119" s="56"/>
      <c r="AU119" s="55"/>
      <c r="AV119" s="55"/>
      <c r="AW119" s="67"/>
      <c r="AX119" s="67"/>
      <c r="AY119" s="67"/>
      <c r="AZ119" s="67"/>
      <c r="BA119" s="67"/>
      <c r="BB119" s="67"/>
    </row>
    <row r="120" spans="1:54" s="24" customFormat="1" ht="12.75" customHeight="1">
      <c r="A120" s="326"/>
      <c r="B120" s="326"/>
      <c r="C120" s="326"/>
      <c r="D120" s="326"/>
      <c r="E120" s="326"/>
      <c r="F120" s="326"/>
      <c r="G120" s="326"/>
      <c r="H120" s="326"/>
      <c r="I120" s="326"/>
      <c r="J120" s="326"/>
      <c r="K120" s="326"/>
      <c r="L120" s="326"/>
      <c r="M120" s="326"/>
      <c r="N120" s="326"/>
      <c r="O120" s="326"/>
      <c r="P120" s="326"/>
      <c r="Q120" s="326"/>
      <c r="R120" s="326"/>
      <c r="S120" s="326"/>
      <c r="T120" s="326"/>
      <c r="U120" s="326"/>
      <c r="V120" s="326"/>
      <c r="W120" s="326"/>
      <c r="X120" s="326"/>
      <c r="Y120" s="326"/>
      <c r="Z120" s="326"/>
      <c r="AA120" s="326"/>
      <c r="AB120" s="68"/>
      <c r="AC120" s="56"/>
      <c r="AD120" s="56"/>
      <c r="AE120" s="60"/>
      <c r="AF120" s="60"/>
      <c r="AG120" s="60"/>
      <c r="AH120" s="60"/>
      <c r="AI120" s="60"/>
      <c r="AJ120" s="60"/>
      <c r="AK120" s="60"/>
      <c r="AL120" s="60"/>
      <c r="AM120" s="60"/>
      <c r="AN120" s="60"/>
      <c r="AO120" s="60"/>
      <c r="AP120" s="60"/>
      <c r="AQ120" s="60"/>
      <c r="AR120" s="60"/>
      <c r="AS120" s="60"/>
      <c r="AT120" s="56"/>
      <c r="AU120" s="55"/>
      <c r="AV120" s="55"/>
      <c r="AW120" s="67"/>
      <c r="AX120" s="67"/>
      <c r="AY120" s="67"/>
      <c r="AZ120" s="67"/>
      <c r="BA120" s="67"/>
      <c r="BB120" s="67"/>
    </row>
    <row r="121" spans="1:54" s="312" customFormat="1" ht="82.5" hidden="1" customHeight="1">
      <c r="A121" s="474"/>
      <c r="B121" s="474"/>
      <c r="C121" s="474"/>
      <c r="D121" s="474"/>
      <c r="E121" s="474"/>
      <c r="F121" s="474"/>
      <c r="G121" s="474"/>
      <c r="H121" s="474"/>
      <c r="I121" s="474"/>
      <c r="J121" s="474"/>
      <c r="K121" s="474"/>
      <c r="L121" s="474"/>
      <c r="M121" s="474"/>
      <c r="N121" s="474"/>
      <c r="O121" s="474"/>
      <c r="P121" s="474"/>
      <c r="Q121" s="474"/>
      <c r="R121" s="474"/>
      <c r="S121" s="474"/>
      <c r="T121" s="474"/>
      <c r="U121" s="474"/>
      <c r="V121" s="474"/>
      <c r="W121" s="474"/>
      <c r="X121" s="474"/>
      <c r="Y121" s="474"/>
      <c r="Z121" s="474"/>
      <c r="AA121" s="474"/>
      <c r="AB121" s="68"/>
      <c r="AC121" s="314"/>
      <c r="AD121" s="314"/>
      <c r="AE121" s="79"/>
      <c r="AF121" s="53"/>
      <c r="AG121" s="53"/>
      <c r="AH121" s="53"/>
      <c r="AI121" s="53"/>
      <c r="AJ121" s="53"/>
      <c r="AK121" s="78"/>
      <c r="AL121" s="78"/>
      <c r="AM121" s="51"/>
      <c r="AN121" s="51"/>
      <c r="AO121" s="51"/>
      <c r="AP121" s="314"/>
      <c r="AQ121" s="314"/>
      <c r="AR121" s="314"/>
      <c r="AS121" s="314"/>
      <c r="AT121" s="314"/>
      <c r="AU121" s="313"/>
      <c r="AV121" s="313"/>
      <c r="AW121" s="53"/>
      <c r="AX121" s="53"/>
      <c r="AY121" s="53"/>
      <c r="AZ121" s="53"/>
      <c r="BA121" s="53"/>
      <c r="BB121" s="53"/>
    </row>
    <row r="122" spans="1:54" s="312" customFormat="1" ht="14.25" customHeight="1" thickBot="1">
      <c r="A122" s="465"/>
      <c r="B122" s="465"/>
      <c r="C122" s="465"/>
      <c r="D122" s="465"/>
      <c r="E122" s="465"/>
      <c r="F122" s="465"/>
      <c r="G122" s="465"/>
      <c r="H122" s="465"/>
      <c r="I122" s="465"/>
      <c r="J122" s="465"/>
      <c r="K122" s="465"/>
      <c r="L122" s="465"/>
      <c r="M122" s="465"/>
      <c r="N122" s="465"/>
      <c r="O122" s="465"/>
      <c r="P122" s="465"/>
      <c r="Q122" s="465"/>
      <c r="R122" s="465"/>
      <c r="S122" s="465"/>
      <c r="T122" s="465"/>
      <c r="U122" s="465"/>
      <c r="V122" s="465"/>
      <c r="W122" s="465"/>
      <c r="X122" s="465"/>
      <c r="Y122" s="465"/>
      <c r="Z122" s="465"/>
      <c r="AA122" s="465"/>
      <c r="AB122" s="68"/>
      <c r="AC122" s="314"/>
      <c r="AD122" s="314"/>
      <c r="AE122" s="79"/>
      <c r="AF122" s="53"/>
      <c r="AG122" s="53"/>
      <c r="AH122" s="53"/>
      <c r="AI122" s="53"/>
      <c r="AJ122" s="53"/>
      <c r="AK122" s="78"/>
      <c r="AL122" s="78"/>
      <c r="AM122" s="51"/>
      <c r="AN122" s="51"/>
      <c r="AO122" s="51"/>
      <c r="AP122" s="314"/>
      <c r="AQ122" s="314"/>
      <c r="AR122" s="314"/>
      <c r="AS122" s="314"/>
      <c r="AT122" s="314"/>
      <c r="AU122" s="313"/>
      <c r="AV122" s="313"/>
      <c r="AW122" s="53"/>
      <c r="AX122" s="53"/>
      <c r="AY122" s="53"/>
      <c r="AZ122" s="53"/>
      <c r="BA122" s="53"/>
      <c r="BB122" s="53"/>
    </row>
    <row r="123" spans="1:54" s="24" customFormat="1" ht="17.25" customHeight="1" thickBot="1">
      <c r="A123" s="114" t="s">
        <v>230</v>
      </c>
      <c r="B123" s="115"/>
      <c r="C123" s="115"/>
      <c r="D123" s="115"/>
      <c r="E123" s="115"/>
      <c r="F123" s="115"/>
      <c r="G123" s="115"/>
      <c r="H123" s="115"/>
      <c r="I123" s="115"/>
      <c r="J123" s="115"/>
      <c r="K123" s="115"/>
      <c r="L123" s="115"/>
      <c r="M123" s="115"/>
      <c r="N123" s="115"/>
      <c r="O123" s="115"/>
      <c r="P123" s="115"/>
      <c r="Q123" s="115"/>
      <c r="R123" s="115"/>
      <c r="S123" s="115"/>
      <c r="T123" s="115"/>
      <c r="U123" s="115"/>
      <c r="V123" s="115"/>
      <c r="W123" s="115"/>
      <c r="X123" s="115"/>
      <c r="Y123" s="115"/>
      <c r="Z123" s="115"/>
      <c r="AA123" s="116"/>
      <c r="AB123" s="68"/>
      <c r="AC123" s="56"/>
      <c r="AD123" s="56"/>
      <c r="AT123" s="81"/>
      <c r="AU123" s="82"/>
      <c r="AV123" s="82"/>
      <c r="AW123" s="67"/>
      <c r="AX123" s="67"/>
      <c r="AY123" s="67"/>
      <c r="AZ123" s="67"/>
      <c r="BA123" s="67"/>
      <c r="BB123" s="67"/>
    </row>
    <row r="124" spans="1:54" s="24" customFormat="1" ht="17.25" customHeight="1">
      <c r="A124" s="416" t="s">
        <v>231</v>
      </c>
      <c r="B124" s="416"/>
      <c r="C124" s="416"/>
      <c r="D124" s="426"/>
      <c r="E124" s="426"/>
      <c r="F124" s="426"/>
      <c r="G124" s="185" t="s">
        <v>232</v>
      </c>
      <c r="H124" s="426"/>
      <c r="I124" s="426"/>
      <c r="J124" s="426"/>
      <c r="K124" s="185"/>
      <c r="L124" s="185"/>
      <c r="M124" s="185"/>
      <c r="N124" s="185"/>
      <c r="O124" s="185"/>
      <c r="P124" s="185"/>
      <c r="Q124" s="185"/>
      <c r="R124" s="185"/>
      <c r="S124" s="185"/>
      <c r="T124" s="185"/>
      <c r="U124" s="185"/>
      <c r="V124" s="185"/>
      <c r="W124" s="186"/>
      <c r="X124" s="186"/>
      <c r="Y124" s="186"/>
      <c r="Z124" s="186"/>
      <c r="AA124" s="186"/>
      <c r="AB124" s="68"/>
      <c r="AC124" s="56"/>
      <c r="AD124" s="56"/>
      <c r="AT124" s="81"/>
      <c r="AU124" s="82"/>
      <c r="AV124" s="82"/>
      <c r="AW124" s="67"/>
      <c r="AX124" s="67"/>
      <c r="AY124" s="67"/>
      <c r="AZ124" s="67"/>
      <c r="BA124" s="67"/>
      <c r="BB124" s="67"/>
    </row>
    <row r="125" spans="1:54" s="24" customFormat="1" ht="17.25" customHeight="1">
      <c r="A125" s="416" t="s">
        <v>233</v>
      </c>
      <c r="B125" s="416"/>
      <c r="C125" s="416"/>
      <c r="D125" s="420"/>
      <c r="E125" s="420"/>
      <c r="F125" s="420"/>
      <c r="G125" s="185" t="s">
        <v>232</v>
      </c>
      <c r="H125" s="420"/>
      <c r="I125" s="420"/>
      <c r="J125" s="420"/>
      <c r="K125" s="185"/>
      <c r="L125" s="185"/>
      <c r="M125" s="185"/>
      <c r="N125" s="185"/>
      <c r="O125" s="185"/>
      <c r="P125" s="185"/>
      <c r="Q125" s="185"/>
      <c r="R125" s="185"/>
      <c r="S125" s="185"/>
      <c r="T125" s="185"/>
      <c r="U125" s="185"/>
      <c r="V125" s="185"/>
      <c r="W125" s="186"/>
      <c r="X125" s="186"/>
      <c r="Y125" s="186"/>
      <c r="Z125" s="186"/>
      <c r="AA125" s="186"/>
      <c r="AB125" s="68"/>
      <c r="AC125" s="56"/>
      <c r="AD125" s="56"/>
      <c r="AT125" s="80"/>
      <c r="AU125" s="55"/>
      <c r="AV125" s="55"/>
      <c r="AW125" s="67"/>
      <c r="AX125" s="67"/>
      <c r="AY125" s="67"/>
      <c r="AZ125" s="67"/>
      <c r="BA125" s="67"/>
      <c r="BB125" s="67"/>
    </row>
    <row r="126" spans="1:54" s="24" customFormat="1" ht="17.25" customHeight="1">
      <c r="A126" s="185"/>
      <c r="B126" s="185"/>
      <c r="C126" s="185"/>
      <c r="D126" s="185"/>
      <c r="E126" s="185"/>
      <c r="F126" s="185"/>
      <c r="G126" s="185"/>
      <c r="H126" s="185"/>
      <c r="I126" s="185"/>
      <c r="J126" s="185"/>
      <c r="K126" s="185"/>
      <c r="L126" s="185"/>
      <c r="M126" s="185"/>
      <c r="N126" s="185"/>
      <c r="O126" s="185"/>
      <c r="P126" s="185"/>
      <c r="Q126" s="185"/>
      <c r="R126" s="185"/>
      <c r="S126" s="185"/>
      <c r="T126" s="185"/>
      <c r="U126" s="185"/>
      <c r="V126" s="185"/>
      <c r="W126" s="186"/>
      <c r="X126" s="186"/>
      <c r="Y126" s="186"/>
      <c r="Z126" s="186"/>
      <c r="AA126" s="186"/>
      <c r="AB126" s="68"/>
      <c r="AC126" s="56"/>
      <c r="AD126" s="56"/>
      <c r="AT126" s="80"/>
      <c r="AU126" s="55"/>
      <c r="AV126" s="55"/>
      <c r="AW126" s="67"/>
      <c r="AX126" s="67"/>
      <c r="AY126" s="67"/>
      <c r="AZ126" s="67"/>
      <c r="BA126" s="67"/>
      <c r="BB126" s="67"/>
    </row>
    <row r="127" spans="1:54" s="24" customFormat="1" ht="17.25" customHeight="1">
      <c r="A127" s="185"/>
      <c r="B127" s="185"/>
      <c r="C127" s="185"/>
      <c r="D127" s="185"/>
      <c r="E127" s="185"/>
      <c r="F127" s="185"/>
      <c r="G127" s="185"/>
      <c r="H127" s="185"/>
      <c r="I127" s="185"/>
      <c r="J127" s="185"/>
      <c r="K127" s="185"/>
      <c r="L127" s="185"/>
      <c r="M127" s="185"/>
      <c r="N127" s="185"/>
      <c r="O127" s="185"/>
      <c r="P127" s="185"/>
      <c r="Q127" s="185"/>
      <c r="R127" s="185"/>
      <c r="S127" s="185"/>
      <c r="T127" s="185"/>
      <c r="U127" s="185"/>
      <c r="V127" s="185"/>
      <c r="W127" s="186"/>
      <c r="X127" s="186"/>
      <c r="Y127" s="186"/>
      <c r="Z127" s="186"/>
      <c r="AA127" s="186"/>
      <c r="AB127" s="68"/>
      <c r="AC127" s="56"/>
      <c r="AD127" s="56"/>
      <c r="AT127" s="80"/>
      <c r="AU127" s="55"/>
      <c r="AV127" s="55"/>
      <c r="AW127" s="67"/>
      <c r="AX127" s="67"/>
      <c r="AY127" s="67"/>
      <c r="AZ127" s="67"/>
      <c r="BA127" s="67"/>
      <c r="BB127" s="67"/>
    </row>
    <row r="128" spans="1:54" s="24" customFormat="1" ht="17.25" customHeight="1">
      <c r="A128" s="185"/>
      <c r="B128" s="185"/>
      <c r="C128" s="185"/>
      <c r="D128" s="185"/>
      <c r="E128" s="185"/>
      <c r="F128" s="185"/>
      <c r="G128" s="185"/>
      <c r="H128" s="185"/>
      <c r="I128" s="185"/>
      <c r="J128" s="185"/>
      <c r="K128" s="185"/>
      <c r="L128" s="185"/>
      <c r="M128" s="185"/>
      <c r="N128" s="185"/>
      <c r="O128" s="185"/>
      <c r="P128" s="185"/>
      <c r="Q128" s="185"/>
      <c r="R128" s="185"/>
      <c r="S128" s="185"/>
      <c r="T128" s="185"/>
      <c r="U128" s="185"/>
      <c r="V128" s="185"/>
      <c r="W128" s="186"/>
      <c r="X128" s="186"/>
      <c r="Y128" s="186"/>
      <c r="Z128" s="186"/>
      <c r="AA128" s="186"/>
      <c r="AB128" s="68"/>
      <c r="AC128" s="56"/>
      <c r="AD128" s="56"/>
      <c r="AT128" s="80"/>
      <c r="AU128" s="55"/>
      <c r="AV128" s="55"/>
      <c r="AW128" s="67"/>
      <c r="AX128" s="67"/>
      <c r="AY128" s="67"/>
      <c r="AZ128" s="67"/>
      <c r="BA128" s="67"/>
      <c r="BB128" s="67"/>
    </row>
    <row r="129" spans="1:77" s="24" customFormat="1" ht="17.25" customHeight="1">
      <c r="A129" s="185"/>
      <c r="B129" s="185"/>
      <c r="C129" s="185"/>
      <c r="D129" s="185"/>
      <c r="E129" s="185"/>
      <c r="F129" s="185"/>
      <c r="G129" s="185"/>
      <c r="H129" s="185"/>
      <c r="I129" s="185"/>
      <c r="J129" s="185"/>
      <c r="K129" s="185"/>
      <c r="L129" s="185"/>
      <c r="M129" s="185"/>
      <c r="N129" s="185"/>
      <c r="O129" s="185"/>
      <c r="P129" s="185"/>
      <c r="Q129" s="185"/>
      <c r="R129" s="185"/>
      <c r="S129" s="185"/>
      <c r="T129" s="185"/>
      <c r="U129" s="185"/>
      <c r="V129" s="185"/>
      <c r="W129" s="186"/>
      <c r="X129" s="186"/>
      <c r="Y129" s="186"/>
      <c r="Z129" s="186"/>
      <c r="AA129" s="186"/>
      <c r="AB129" s="68"/>
      <c r="AC129" s="56"/>
      <c r="AD129" s="56"/>
      <c r="AT129" s="80"/>
      <c r="AU129" s="55"/>
      <c r="AV129" s="55"/>
      <c r="AW129" s="67"/>
      <c r="AX129" s="67"/>
      <c r="AY129" s="67"/>
      <c r="AZ129" s="67"/>
      <c r="BA129" s="67"/>
      <c r="BB129" s="67"/>
    </row>
    <row r="130" spans="1:77" s="24" customFormat="1" ht="17.25" customHeight="1">
      <c r="A130" s="185"/>
      <c r="B130" s="185"/>
      <c r="C130" s="185"/>
      <c r="D130" s="185"/>
      <c r="E130" s="185"/>
      <c r="F130" s="185"/>
      <c r="G130" s="185"/>
      <c r="H130" s="185"/>
      <c r="I130" s="185"/>
      <c r="J130" s="185"/>
      <c r="K130" s="185"/>
      <c r="L130" s="185"/>
      <c r="M130" s="185"/>
      <c r="N130" s="185"/>
      <c r="O130" s="185"/>
      <c r="P130" s="185"/>
      <c r="Q130" s="185"/>
      <c r="R130" s="185"/>
      <c r="S130" s="185"/>
      <c r="T130" s="185"/>
      <c r="U130" s="185"/>
      <c r="V130" s="185"/>
      <c r="W130" s="186"/>
      <c r="X130" s="186"/>
      <c r="Y130" s="186"/>
      <c r="Z130" s="186"/>
      <c r="AA130" s="186"/>
      <c r="AB130" s="68"/>
      <c r="AC130" s="56"/>
      <c r="AD130" s="56"/>
      <c r="AT130" s="80"/>
      <c r="AU130" s="55"/>
      <c r="AV130" s="55"/>
      <c r="AW130" s="67"/>
      <c r="AX130" s="67"/>
      <c r="AY130" s="67"/>
      <c r="AZ130" s="67"/>
      <c r="BA130" s="67"/>
      <c r="BB130" s="67"/>
    </row>
    <row r="131" spans="1:77" s="24" customFormat="1" ht="17.25" customHeight="1">
      <c r="A131" s="185"/>
      <c r="B131" s="185"/>
      <c r="C131" s="185"/>
      <c r="D131" s="185"/>
      <c r="E131" s="185"/>
      <c r="F131" s="185"/>
      <c r="G131" s="185"/>
      <c r="H131" s="185"/>
      <c r="I131" s="185"/>
      <c r="J131" s="185"/>
      <c r="K131" s="185"/>
      <c r="L131" s="185"/>
      <c r="M131" s="185"/>
      <c r="N131" s="185"/>
      <c r="O131" s="185"/>
      <c r="P131" s="185"/>
      <c r="Q131" s="185"/>
      <c r="R131" s="185"/>
      <c r="S131" s="185"/>
      <c r="T131" s="185"/>
      <c r="U131" s="185"/>
      <c r="V131" s="185"/>
      <c r="W131" s="186"/>
      <c r="X131" s="186"/>
      <c r="Y131" s="186"/>
      <c r="Z131" s="186"/>
      <c r="AA131" s="186"/>
      <c r="AB131" s="68"/>
      <c r="AC131" s="56"/>
      <c r="AD131" s="56"/>
      <c r="AT131" s="80"/>
      <c r="AU131" s="55"/>
      <c r="AV131" s="55"/>
      <c r="AW131" s="67"/>
      <c r="AX131" s="67"/>
      <c r="AY131" s="67"/>
      <c r="AZ131" s="67"/>
      <c r="BA131" s="67"/>
      <c r="BB131" s="67"/>
    </row>
    <row r="132" spans="1:77" s="24" customFormat="1" ht="17.25" customHeight="1">
      <c r="A132" s="185"/>
      <c r="B132" s="185"/>
      <c r="C132" s="185"/>
      <c r="D132" s="185"/>
      <c r="E132" s="185"/>
      <c r="F132" s="185"/>
      <c r="G132" s="185"/>
      <c r="H132" s="185"/>
      <c r="I132" s="185"/>
      <c r="J132" s="185"/>
      <c r="K132" s="185"/>
      <c r="L132" s="185"/>
      <c r="M132" s="185"/>
      <c r="N132" s="185"/>
      <c r="O132" s="185"/>
      <c r="P132" s="185"/>
      <c r="Q132" s="185"/>
      <c r="R132" s="185"/>
      <c r="S132" s="185"/>
      <c r="T132" s="185"/>
      <c r="U132" s="185"/>
      <c r="V132" s="185"/>
      <c r="W132" s="186"/>
      <c r="X132" s="186"/>
      <c r="Y132" s="186"/>
      <c r="Z132" s="186"/>
      <c r="AA132" s="186"/>
      <c r="AB132" s="68"/>
      <c r="AC132" s="56"/>
      <c r="AD132" s="56"/>
      <c r="AT132" s="80"/>
      <c r="AU132" s="55"/>
      <c r="AV132" s="55"/>
      <c r="AW132" s="67"/>
      <c r="AX132" s="67"/>
      <c r="AY132" s="67"/>
      <c r="AZ132" s="67"/>
      <c r="BA132" s="67"/>
      <c r="BB132" s="67"/>
    </row>
    <row r="133" spans="1:77" s="24" customFormat="1" ht="17.25" customHeight="1">
      <c r="A133" s="185"/>
      <c r="B133" s="185"/>
      <c r="C133" s="185"/>
      <c r="D133" s="185"/>
      <c r="E133" s="185"/>
      <c r="F133" s="185"/>
      <c r="G133" s="185"/>
      <c r="H133" s="185"/>
      <c r="I133" s="185"/>
      <c r="J133" s="185"/>
      <c r="K133" s="185"/>
      <c r="L133" s="185"/>
      <c r="M133" s="185"/>
      <c r="N133" s="185"/>
      <c r="O133" s="185"/>
      <c r="P133" s="185"/>
      <c r="Q133" s="185"/>
      <c r="R133" s="185"/>
      <c r="S133" s="185"/>
      <c r="T133" s="185"/>
      <c r="U133" s="185"/>
      <c r="V133" s="185"/>
      <c r="W133" s="186"/>
      <c r="X133" s="186"/>
      <c r="Y133" s="186"/>
      <c r="Z133" s="186"/>
      <c r="AA133" s="186"/>
      <c r="AB133" s="68"/>
      <c r="AC133" s="56"/>
      <c r="AD133" s="56"/>
      <c r="AT133" s="80"/>
      <c r="AU133" s="55"/>
      <c r="AV133" s="55"/>
      <c r="AW133" s="67"/>
      <c r="AX133" s="67"/>
      <c r="AY133" s="67"/>
      <c r="AZ133" s="67"/>
      <c r="BA133" s="67"/>
      <c r="BB133" s="67"/>
    </row>
    <row r="134" spans="1:77" s="24" customFormat="1" ht="17.25" customHeight="1">
      <c r="A134" s="185"/>
      <c r="B134" s="185"/>
      <c r="C134" s="185"/>
      <c r="D134" s="185"/>
      <c r="E134" s="185"/>
      <c r="F134" s="185"/>
      <c r="G134" s="185"/>
      <c r="H134" s="185"/>
      <c r="I134" s="185"/>
      <c r="J134" s="185"/>
      <c r="K134" s="185"/>
      <c r="L134" s="185"/>
      <c r="M134" s="185"/>
      <c r="N134" s="185"/>
      <c r="O134" s="185"/>
      <c r="P134" s="185"/>
      <c r="Q134" s="185"/>
      <c r="R134" s="185"/>
      <c r="S134" s="185"/>
      <c r="T134" s="185"/>
      <c r="U134" s="185"/>
      <c r="V134" s="185"/>
      <c r="W134" s="186"/>
      <c r="X134" s="186"/>
      <c r="Y134" s="186"/>
      <c r="Z134" s="186"/>
      <c r="AA134" s="186"/>
      <c r="AB134" s="68"/>
      <c r="AC134" s="56"/>
      <c r="AD134" s="56"/>
      <c r="AT134" s="80"/>
      <c r="AU134" s="55"/>
      <c r="AV134" s="55"/>
      <c r="AW134" s="67"/>
      <c r="AX134" s="67"/>
      <c r="AY134" s="67"/>
      <c r="AZ134" s="67"/>
      <c r="BA134" s="67"/>
      <c r="BB134" s="67"/>
    </row>
    <row r="135" spans="1:77" s="24" customFormat="1" ht="17.25" customHeight="1">
      <c r="A135" s="185"/>
      <c r="B135" s="185"/>
      <c r="C135" s="185"/>
      <c r="D135" s="185"/>
      <c r="E135" s="185"/>
      <c r="F135" s="185"/>
      <c r="G135" s="185"/>
      <c r="H135" s="185"/>
      <c r="I135" s="185"/>
      <c r="J135" s="185"/>
      <c r="K135" s="185"/>
      <c r="L135" s="185"/>
      <c r="M135" s="185"/>
      <c r="N135" s="185"/>
      <c r="O135" s="185"/>
      <c r="P135" s="185"/>
      <c r="Q135" s="185"/>
      <c r="R135" s="185"/>
      <c r="S135" s="185"/>
      <c r="T135" s="185"/>
      <c r="U135" s="185"/>
      <c r="V135" s="185"/>
      <c r="W135" s="186"/>
      <c r="X135" s="186"/>
      <c r="Y135" s="186"/>
      <c r="Z135" s="186"/>
      <c r="AA135" s="186"/>
      <c r="AB135" s="68"/>
      <c r="AC135" s="56"/>
      <c r="AD135" s="56"/>
      <c r="AT135" s="80"/>
      <c r="AU135" s="55"/>
      <c r="AV135" s="55"/>
      <c r="AW135" s="67"/>
      <c r="AX135" s="67"/>
      <c r="AY135" s="67"/>
      <c r="AZ135" s="67"/>
      <c r="BA135" s="67"/>
      <c r="BB135" s="67"/>
    </row>
    <row r="136" spans="1:77" s="24" customFormat="1" ht="17.25" customHeight="1">
      <c r="A136" s="185"/>
      <c r="B136" s="185"/>
      <c r="C136" s="185"/>
      <c r="D136" s="185"/>
      <c r="E136" s="185"/>
      <c r="F136" s="185"/>
      <c r="G136" s="185"/>
      <c r="H136" s="185"/>
      <c r="I136" s="185"/>
      <c r="J136" s="185"/>
      <c r="K136" s="185"/>
      <c r="L136" s="185"/>
      <c r="M136" s="185"/>
      <c r="N136" s="185"/>
      <c r="O136" s="185"/>
      <c r="P136" s="185"/>
      <c r="Q136" s="185"/>
      <c r="R136" s="185"/>
      <c r="S136" s="185"/>
      <c r="T136" s="185"/>
      <c r="U136" s="185"/>
      <c r="V136" s="185"/>
      <c r="W136" s="186"/>
      <c r="X136" s="186"/>
      <c r="Y136" s="186"/>
      <c r="Z136" s="186"/>
      <c r="AA136" s="186"/>
      <c r="AB136" s="68"/>
      <c r="AC136" s="56"/>
      <c r="AD136" s="56"/>
      <c r="AT136" s="56"/>
      <c r="AU136" s="55"/>
      <c r="AV136" s="55"/>
      <c r="AW136" s="67"/>
      <c r="AX136" s="67"/>
      <c r="AY136" s="67"/>
      <c r="AZ136" s="67"/>
      <c r="BA136" s="67"/>
      <c r="BB136" s="67"/>
    </row>
    <row r="137" spans="1:77" s="24" customFormat="1" ht="17.25" customHeight="1">
      <c r="A137" s="185"/>
      <c r="B137" s="185"/>
      <c r="C137" s="185"/>
      <c r="D137" s="185"/>
      <c r="E137" s="185"/>
      <c r="F137" s="185"/>
      <c r="G137" s="185"/>
      <c r="H137" s="185"/>
      <c r="I137" s="185"/>
      <c r="J137" s="185"/>
      <c r="K137" s="185"/>
      <c r="L137" s="185"/>
      <c r="M137" s="185"/>
      <c r="N137" s="185"/>
      <c r="O137" s="185"/>
      <c r="P137" s="185"/>
      <c r="Q137" s="185"/>
      <c r="R137" s="185"/>
      <c r="S137" s="185"/>
      <c r="T137" s="185"/>
      <c r="U137" s="185"/>
      <c r="V137" s="185"/>
      <c r="W137" s="186"/>
      <c r="X137" s="186"/>
      <c r="Y137" s="186"/>
      <c r="Z137" s="186"/>
      <c r="AA137" s="186"/>
      <c r="AB137" s="68"/>
      <c r="AC137" s="56"/>
      <c r="AD137" s="56"/>
      <c r="AT137" s="56"/>
      <c r="AU137" s="55"/>
      <c r="AV137" s="55"/>
      <c r="AW137" s="67"/>
      <c r="AX137" s="67"/>
      <c r="AY137" s="67"/>
      <c r="AZ137" s="67"/>
      <c r="BA137" s="67"/>
      <c r="BB137" s="67"/>
    </row>
    <row r="138" spans="1:77" s="24" customFormat="1" ht="15" customHeight="1">
      <c r="A138" s="185"/>
      <c r="B138" s="185"/>
      <c r="C138" s="185"/>
      <c r="D138" s="185"/>
      <c r="E138" s="185"/>
      <c r="F138" s="185"/>
      <c r="G138" s="185"/>
      <c r="H138" s="185"/>
      <c r="I138" s="185"/>
      <c r="J138" s="185"/>
      <c r="K138" s="185"/>
      <c r="L138" s="185"/>
      <c r="M138" s="185"/>
      <c r="N138" s="185"/>
      <c r="O138" s="185"/>
      <c r="P138" s="185"/>
      <c r="Q138" s="185"/>
      <c r="R138" s="185"/>
      <c r="S138" s="185"/>
      <c r="T138" s="185"/>
      <c r="U138" s="185"/>
      <c r="V138" s="185"/>
      <c r="W138" s="186"/>
      <c r="X138" s="186"/>
      <c r="Y138" s="186"/>
      <c r="Z138" s="186"/>
      <c r="AA138" s="186"/>
      <c r="AB138" s="68"/>
      <c r="AC138" s="56"/>
      <c r="AD138" s="56"/>
      <c r="AT138" s="56"/>
      <c r="AU138" s="55"/>
      <c r="AV138" s="55"/>
      <c r="AW138" s="67"/>
      <c r="AX138" s="67"/>
      <c r="AY138" s="67"/>
      <c r="AZ138" s="67"/>
      <c r="BA138" s="67"/>
      <c r="BB138" s="67"/>
    </row>
    <row r="139" spans="1:77" s="24" customFormat="1" ht="13.5" customHeight="1">
      <c r="A139" s="187"/>
      <c r="B139" s="187"/>
      <c r="C139" s="187"/>
      <c r="D139" s="187"/>
      <c r="E139" s="187"/>
      <c r="F139" s="187"/>
      <c r="G139" s="187"/>
      <c r="H139" s="187"/>
      <c r="I139" s="187"/>
      <c r="J139" s="187"/>
      <c r="K139" s="187"/>
      <c r="L139" s="187"/>
      <c r="M139" s="187"/>
      <c r="N139" s="187"/>
      <c r="O139" s="187"/>
      <c r="P139" s="187"/>
      <c r="Q139" s="187"/>
      <c r="R139" s="187"/>
      <c r="S139" s="187"/>
      <c r="T139" s="187"/>
      <c r="U139" s="187"/>
      <c r="V139" s="187"/>
      <c r="W139" s="188"/>
      <c r="X139" s="188"/>
      <c r="Y139" s="188"/>
      <c r="Z139" s="188"/>
      <c r="AA139" s="188"/>
      <c r="AB139" s="68"/>
      <c r="AC139" s="56"/>
      <c r="AD139" s="56"/>
      <c r="AT139" s="56"/>
      <c r="AU139" s="55"/>
      <c r="AV139" s="55"/>
      <c r="AW139" s="67"/>
      <c r="AX139" s="67"/>
      <c r="AY139" s="67"/>
      <c r="AZ139" s="67"/>
      <c r="BA139" s="67"/>
      <c r="BB139" s="67"/>
    </row>
    <row r="140" spans="1:77" s="24" customFormat="1" ht="13.5" hidden="1" customHeight="1">
      <c r="A140" s="23"/>
      <c r="B140" s="23"/>
      <c r="C140" s="23"/>
      <c r="D140" s="23"/>
      <c r="E140" s="23"/>
      <c r="F140" s="408"/>
      <c r="G140" s="408"/>
      <c r="H140" s="408"/>
      <c r="I140" s="408"/>
      <c r="J140" s="408"/>
      <c r="K140" s="408"/>
      <c r="L140" s="408"/>
      <c r="M140" s="408"/>
      <c r="N140" s="408"/>
      <c r="O140" s="408"/>
      <c r="P140" s="408"/>
      <c r="Q140" s="408"/>
      <c r="R140" s="408"/>
      <c r="S140" s="408"/>
      <c r="T140" s="408"/>
      <c r="U140" s="408"/>
      <c r="V140" s="408"/>
      <c r="W140" s="408"/>
      <c r="X140" s="408"/>
      <c r="Y140" s="408"/>
      <c r="Z140" s="408"/>
      <c r="AA140" s="408"/>
      <c r="AB140" s="68"/>
      <c r="AC140" s="56"/>
      <c r="AD140" s="56"/>
      <c r="AT140" s="56"/>
      <c r="AU140" s="55"/>
      <c r="AV140" s="55"/>
      <c r="AW140" s="85"/>
      <c r="AX140" s="85"/>
      <c r="AY140" s="85"/>
      <c r="AZ140" s="85"/>
      <c r="BA140" s="85"/>
      <c r="BB140" s="85"/>
    </row>
    <row r="141" spans="1:77" s="24" customFormat="1" hidden="1">
      <c r="F141" s="25"/>
      <c r="G141" s="25"/>
      <c r="H141" s="25"/>
      <c r="I141" s="25"/>
      <c r="J141" s="25"/>
      <c r="K141" s="25"/>
      <c r="L141" s="25"/>
      <c r="M141" s="25"/>
      <c r="N141" s="25"/>
      <c r="O141" s="25"/>
      <c r="P141" s="25"/>
      <c r="Q141" s="25"/>
      <c r="R141" s="25"/>
      <c r="S141" s="25"/>
      <c r="T141" s="25"/>
      <c r="U141" s="25"/>
      <c r="V141" s="25"/>
      <c r="W141" s="25"/>
      <c r="X141" s="25"/>
      <c r="Y141" s="25"/>
      <c r="Z141" s="25"/>
      <c r="AA141" s="25"/>
      <c r="AB141" s="26"/>
      <c r="AC141" s="60"/>
      <c r="AD141" s="60"/>
      <c r="AE141" s="60"/>
      <c r="AF141" s="60"/>
      <c r="AG141" s="168" t="s">
        <v>234</v>
      </c>
      <c r="AH141" s="60"/>
      <c r="AI141" s="60"/>
      <c r="AJ141" s="60" t="s">
        <v>235</v>
      </c>
      <c r="AK141" s="60"/>
      <c r="AL141" s="60" t="s">
        <v>236</v>
      </c>
      <c r="AM141" s="60"/>
      <c r="AN141" s="60"/>
      <c r="AO141" s="60"/>
      <c r="AP141" s="60"/>
      <c r="AQ141" s="60"/>
      <c r="AR141" s="60"/>
      <c r="AS141" s="60"/>
      <c r="AT141" s="56"/>
      <c r="AU141" s="50"/>
      <c r="AV141" s="428" t="s">
        <v>237</v>
      </c>
      <c r="AW141" s="429"/>
      <c r="AX141" s="429"/>
      <c r="AY141" s="429"/>
      <c r="AZ141" s="429"/>
      <c r="BA141" s="429"/>
      <c r="BB141" s="429"/>
      <c r="BC141" s="429"/>
      <c r="BD141" s="429"/>
      <c r="BE141" s="429"/>
      <c r="BF141" s="430"/>
      <c r="BG141" s="58"/>
      <c r="BH141" s="58"/>
      <c r="BI141" s="58"/>
      <c r="BJ141" s="58"/>
      <c r="BK141" s="49"/>
      <c r="BL141" s="49"/>
      <c r="BM141" s="55"/>
      <c r="BN141" s="55"/>
      <c r="BO141" s="55"/>
      <c r="BP141" s="55"/>
      <c r="BQ141" s="55"/>
      <c r="BR141" s="55"/>
    </row>
    <row r="142" spans="1:77" s="24" customFormat="1" ht="48" hidden="1">
      <c r="F142" s="25"/>
      <c r="G142" s="25"/>
      <c r="H142" s="25"/>
      <c r="I142" s="25"/>
      <c r="J142" s="25"/>
      <c r="K142" s="25"/>
      <c r="L142" s="25"/>
      <c r="M142" s="25"/>
      <c r="N142" s="25"/>
      <c r="O142" s="25"/>
      <c r="P142" s="25"/>
      <c r="Q142" s="25"/>
      <c r="R142" s="25"/>
      <c r="S142" s="25"/>
      <c r="T142" s="25"/>
      <c r="U142" s="25"/>
      <c r="V142" s="25"/>
      <c r="X142" s="25"/>
      <c r="Y142" s="25"/>
      <c r="Z142" s="25"/>
      <c r="AA142" s="25"/>
      <c r="AB142" s="26"/>
      <c r="AC142" s="60"/>
      <c r="AD142" s="60"/>
      <c r="AE142" s="83" t="s">
        <v>238</v>
      </c>
      <c r="AF142" s="83" t="s">
        <v>239</v>
      </c>
      <c r="AG142" s="83" t="s">
        <v>240</v>
      </c>
      <c r="AH142" s="83" t="s">
        <v>241</v>
      </c>
      <c r="AI142" s="83" t="s">
        <v>242</v>
      </c>
      <c r="AJ142" s="83" t="s">
        <v>78</v>
      </c>
      <c r="AK142" s="83" t="s">
        <v>243</v>
      </c>
      <c r="AL142" s="83" t="s">
        <v>244</v>
      </c>
      <c r="AM142" s="83" t="s">
        <v>153</v>
      </c>
      <c r="AN142" s="285" t="s">
        <v>238</v>
      </c>
      <c r="AO142" s="285" t="s">
        <v>239</v>
      </c>
      <c r="AP142" s="285" t="s">
        <v>240</v>
      </c>
      <c r="AQ142" s="285" t="s">
        <v>245</v>
      </c>
      <c r="AR142" s="285" t="s">
        <v>246</v>
      </c>
      <c r="AS142" s="285" t="s">
        <v>247</v>
      </c>
      <c r="AT142" s="56"/>
      <c r="AU142" s="161" t="s">
        <v>20</v>
      </c>
      <c r="AV142" s="229" t="s">
        <v>248</v>
      </c>
      <c r="AW142" s="229" t="s">
        <v>249</v>
      </c>
      <c r="AX142" s="229" t="s">
        <v>250</v>
      </c>
      <c r="AY142" s="229" t="s">
        <v>251</v>
      </c>
      <c r="AZ142" s="229" t="s">
        <v>252</v>
      </c>
      <c r="BA142" s="229" t="s">
        <v>253</v>
      </c>
      <c r="BB142" s="229" t="s">
        <v>211</v>
      </c>
      <c r="BC142" s="236" t="s">
        <v>254</v>
      </c>
      <c r="BD142" s="229" t="s">
        <v>214</v>
      </c>
      <c r="BE142" s="234" t="s">
        <v>213</v>
      </c>
      <c r="BG142" s="348" t="s">
        <v>255</v>
      </c>
      <c r="BI142" s="229">
        <f>AU152</f>
        <v>0</v>
      </c>
      <c r="BJ142" s="229">
        <f>AU153</f>
        <v>0</v>
      </c>
      <c r="BK142" s="229">
        <f>AU155</f>
        <v>0</v>
      </c>
      <c r="BL142" s="162" t="s">
        <v>256</v>
      </c>
      <c r="BM142" s="162" t="s">
        <v>257</v>
      </c>
      <c r="BN142" s="162" t="s">
        <v>258</v>
      </c>
      <c r="BO142" s="229" t="s">
        <v>259</v>
      </c>
      <c r="BP142" s="229" t="s">
        <v>260</v>
      </c>
      <c r="BQ142" s="229" t="s">
        <v>261</v>
      </c>
      <c r="BR142" s="162" t="s">
        <v>262</v>
      </c>
      <c r="BS142" s="229" t="s">
        <v>263</v>
      </c>
      <c r="BT142" s="229" t="s">
        <v>188</v>
      </c>
      <c r="BU142" s="162" t="s">
        <v>264</v>
      </c>
      <c r="BV142" s="317" t="s">
        <v>265</v>
      </c>
      <c r="BW142" s="162" t="s">
        <v>266</v>
      </c>
      <c r="BX142" s="319" t="s">
        <v>267</v>
      </c>
      <c r="BY142" s="325" t="s">
        <v>76</v>
      </c>
    </row>
    <row r="143" spans="1:77" s="24" customFormat="1" hidden="1">
      <c r="F143" s="25"/>
      <c r="G143" s="25"/>
      <c r="H143" s="25"/>
      <c r="I143" s="25"/>
      <c r="J143" s="25"/>
      <c r="K143" s="25"/>
      <c r="L143" s="25"/>
      <c r="M143" s="25"/>
      <c r="N143" s="25"/>
      <c r="O143" s="25"/>
      <c r="P143" s="25"/>
      <c r="Q143" s="25"/>
      <c r="R143" s="25"/>
      <c r="S143" s="25"/>
      <c r="T143" s="25"/>
      <c r="U143" s="25"/>
      <c r="V143" s="25"/>
      <c r="X143" s="25"/>
      <c r="Y143" s="25"/>
      <c r="Z143" s="25"/>
      <c r="AA143" s="25"/>
      <c r="AB143" s="26"/>
      <c r="AC143" s="60"/>
      <c r="AD143" s="60"/>
      <c r="AE143" s="280" t="s">
        <v>268</v>
      </c>
      <c r="AF143" s="283" t="s">
        <v>50</v>
      </c>
      <c r="AG143" s="237">
        <v>30</v>
      </c>
      <c r="AH143" s="280">
        <v>50</v>
      </c>
      <c r="AI143" s="252">
        <v>15.99</v>
      </c>
      <c r="AJ143" s="252">
        <v>30</v>
      </c>
      <c r="AK143" s="189"/>
      <c r="AL143" s="84"/>
      <c r="AM143" s="189"/>
      <c r="AN143" s="286" t="s">
        <v>269</v>
      </c>
      <c r="AO143" s="287" t="s">
        <v>270</v>
      </c>
      <c r="AP143" s="238">
        <v>50</v>
      </c>
      <c r="AQ143" s="238">
        <v>11.2</v>
      </c>
      <c r="AR143" s="238">
        <v>13.1</v>
      </c>
      <c r="AS143" s="238"/>
      <c r="AT143" s="56"/>
      <c r="AU143" s="337" t="s">
        <v>248</v>
      </c>
      <c r="AV143" s="168" t="s">
        <v>131</v>
      </c>
      <c r="AW143" s="168" t="s">
        <v>131</v>
      </c>
      <c r="AX143" s="168" t="s">
        <v>128</v>
      </c>
      <c r="AY143" s="168" t="s">
        <v>128</v>
      </c>
      <c r="AZ143" s="230" t="s">
        <v>87</v>
      </c>
      <c r="BA143" s="230" t="s">
        <v>87</v>
      </c>
      <c r="BB143" s="168" t="s">
        <v>168</v>
      </c>
      <c r="BC143" s="236" t="s">
        <v>206</v>
      </c>
      <c r="BD143" s="168" t="s">
        <v>168</v>
      </c>
      <c r="BE143" s="235" t="s">
        <v>168</v>
      </c>
      <c r="BG143" s="168" t="s">
        <v>271</v>
      </c>
      <c r="BI143" s="168" t="s">
        <v>272</v>
      </c>
      <c r="BJ143" s="168" t="s">
        <v>272</v>
      </c>
      <c r="BK143" s="168" t="s">
        <v>203</v>
      </c>
      <c r="BL143" s="60" t="s">
        <v>273</v>
      </c>
      <c r="BM143" s="60" t="s">
        <v>273</v>
      </c>
      <c r="BN143" s="60" t="s">
        <v>196</v>
      </c>
      <c r="BO143" s="168" t="s">
        <v>274</v>
      </c>
      <c r="BP143" s="168" t="s">
        <v>275</v>
      </c>
      <c r="BQ143" s="168" t="s">
        <v>276</v>
      </c>
      <c r="BR143" s="235" t="s">
        <v>277</v>
      </c>
      <c r="BS143" s="255" t="s">
        <v>278</v>
      </c>
      <c r="BT143" s="255" t="s">
        <v>279</v>
      </c>
      <c r="BU143" s="60" t="s">
        <v>280</v>
      </c>
      <c r="BV143" s="291" t="s">
        <v>281</v>
      </c>
      <c r="BW143" s="235" t="s">
        <v>282</v>
      </c>
      <c r="BX143" s="305" t="s">
        <v>281</v>
      </c>
      <c r="BY143" s="24" t="s">
        <v>283</v>
      </c>
    </row>
    <row r="144" spans="1:77" s="24" customFormat="1" hidden="1">
      <c r="F144" s="25"/>
      <c r="G144" s="25"/>
      <c r="H144" s="25"/>
      <c r="I144" s="25"/>
      <c r="J144" s="25"/>
      <c r="K144" s="25"/>
      <c r="L144" s="25"/>
      <c r="M144" s="25"/>
      <c r="N144" s="25"/>
      <c r="O144" s="25"/>
      <c r="P144" s="25"/>
      <c r="Q144" s="25"/>
      <c r="R144" s="25"/>
      <c r="S144" s="25"/>
      <c r="T144" s="25"/>
      <c r="U144" s="25"/>
      <c r="V144" s="25"/>
      <c r="X144" s="25"/>
      <c r="Y144" s="25"/>
      <c r="Z144" s="25"/>
      <c r="AA144" s="25"/>
      <c r="AB144" s="26"/>
      <c r="AC144" s="60"/>
      <c r="AD144" s="60"/>
      <c r="AE144" s="280" t="s">
        <v>284</v>
      </c>
      <c r="AF144" s="283" t="s">
        <v>53</v>
      </c>
      <c r="AG144" s="237">
        <v>20</v>
      </c>
      <c r="AH144" s="237">
        <v>50</v>
      </c>
      <c r="AI144" s="252">
        <v>14.92</v>
      </c>
      <c r="AJ144" s="252">
        <v>30</v>
      </c>
      <c r="AK144" s="189"/>
      <c r="AL144" s="84"/>
      <c r="AM144" s="189"/>
      <c r="AN144" s="286" t="s">
        <v>285</v>
      </c>
      <c r="AO144" s="287" t="s">
        <v>286</v>
      </c>
      <c r="AP144" s="238">
        <v>50</v>
      </c>
      <c r="AQ144" s="238">
        <v>11</v>
      </c>
      <c r="AR144" s="238">
        <v>12.9</v>
      </c>
      <c r="AS144" s="238"/>
      <c r="AT144" s="56"/>
      <c r="AU144" s="337" t="s">
        <v>249</v>
      </c>
      <c r="AV144" s="168" t="s">
        <v>137</v>
      </c>
      <c r="AW144" s="168" t="s">
        <v>137</v>
      </c>
      <c r="AX144" s="168" t="s">
        <v>135</v>
      </c>
      <c r="AY144" s="168" t="s">
        <v>135</v>
      </c>
      <c r="AZ144" s="230" t="s">
        <v>115</v>
      </c>
      <c r="BA144" s="230" t="s">
        <v>115</v>
      </c>
      <c r="BB144" s="168" t="s">
        <v>29</v>
      </c>
      <c r="BC144" s="236" t="s">
        <v>207</v>
      </c>
      <c r="BD144" s="168" t="s">
        <v>179</v>
      </c>
      <c r="BE144" s="235" t="s">
        <v>29</v>
      </c>
      <c r="BG144" s="168" t="s">
        <v>287</v>
      </c>
      <c r="BI144" s="168" t="s">
        <v>288</v>
      </c>
      <c r="BJ144" s="168" t="s">
        <v>288</v>
      </c>
      <c r="BK144" s="168" t="s">
        <v>204</v>
      </c>
      <c r="BL144" s="60" t="s">
        <v>289</v>
      </c>
      <c r="BM144" s="60" t="s">
        <v>289</v>
      </c>
      <c r="BN144" s="60" t="s">
        <v>176</v>
      </c>
      <c r="BO144" s="168" t="s">
        <v>290</v>
      </c>
      <c r="BP144" s="168" t="s">
        <v>291</v>
      </c>
      <c r="BQ144" s="168" t="s">
        <v>292</v>
      </c>
      <c r="BR144" s="235" t="s">
        <v>293</v>
      </c>
      <c r="BS144" s="255" t="s">
        <v>294</v>
      </c>
      <c r="BT144" s="255" t="s">
        <v>295</v>
      </c>
      <c r="BU144" s="60" t="s">
        <v>296</v>
      </c>
      <c r="BV144" s="291" t="s">
        <v>297</v>
      </c>
      <c r="BW144" s="235" t="s">
        <v>298</v>
      </c>
      <c r="BX144" s="305" t="s">
        <v>297</v>
      </c>
      <c r="BY144" s="24" t="s">
        <v>299</v>
      </c>
    </row>
    <row r="145" spans="6:76" s="24" customFormat="1" hidden="1">
      <c r="F145" s="25"/>
      <c r="G145" s="25"/>
      <c r="H145" s="25"/>
      <c r="I145" s="25"/>
      <c r="J145" s="25"/>
      <c r="K145" s="25"/>
      <c r="L145" s="25"/>
      <c r="M145" s="25"/>
      <c r="N145" s="25"/>
      <c r="O145" s="25"/>
      <c r="P145" s="25"/>
      <c r="Q145" s="25"/>
      <c r="R145" s="25"/>
      <c r="S145" s="25"/>
      <c r="T145" s="25"/>
      <c r="U145" s="25"/>
      <c r="V145" s="25"/>
      <c r="X145" s="25"/>
      <c r="Y145" s="25"/>
      <c r="Z145" s="25"/>
      <c r="AA145" s="25"/>
      <c r="AB145" s="26"/>
      <c r="AC145" s="60"/>
      <c r="AD145" s="60"/>
      <c r="AE145" s="284" t="s">
        <v>300</v>
      </c>
      <c r="AF145" s="283" t="s">
        <v>55</v>
      </c>
      <c r="AG145" s="237">
        <v>20</v>
      </c>
      <c r="AH145" s="237">
        <v>50</v>
      </c>
      <c r="AI145" s="252">
        <v>13.8</v>
      </c>
      <c r="AJ145" s="252">
        <v>30</v>
      </c>
      <c r="AK145" s="189"/>
      <c r="AL145" s="84"/>
      <c r="AM145" s="189"/>
      <c r="AN145" s="286" t="s">
        <v>301</v>
      </c>
      <c r="AO145" s="287" t="s">
        <v>302</v>
      </c>
      <c r="AP145" s="238">
        <v>50</v>
      </c>
      <c r="AQ145" s="238">
        <v>10</v>
      </c>
      <c r="AR145" s="238">
        <v>11.6</v>
      </c>
      <c r="AS145" s="238"/>
      <c r="AT145" s="56"/>
      <c r="AU145" s="337" t="s">
        <v>250</v>
      </c>
      <c r="AV145" s="168" t="s">
        <v>145</v>
      </c>
      <c r="AW145" s="168" t="s">
        <v>145</v>
      </c>
      <c r="AX145" s="168" t="s">
        <v>139</v>
      </c>
      <c r="AY145" s="168" t="s">
        <v>139</v>
      </c>
      <c r="AZ145" s="230" t="s">
        <v>122</v>
      </c>
      <c r="BA145" s="230" t="s">
        <v>122</v>
      </c>
      <c r="BB145" s="168" t="s">
        <v>30</v>
      </c>
      <c r="BC145" s="236" t="s">
        <v>29</v>
      </c>
      <c r="BD145" s="168"/>
      <c r="BE145" s="235" t="s">
        <v>218</v>
      </c>
      <c r="BG145" s="60"/>
      <c r="BI145" s="168" t="s">
        <v>303</v>
      </c>
      <c r="BJ145" s="168" t="s">
        <v>303</v>
      </c>
      <c r="BK145" s="168" t="s">
        <v>205</v>
      </c>
      <c r="BL145" s="60" t="s">
        <v>304</v>
      </c>
      <c r="BM145" s="60" t="s">
        <v>304</v>
      </c>
      <c r="BN145" s="60" t="s">
        <v>305</v>
      </c>
      <c r="BO145" s="60"/>
      <c r="BP145" s="168" t="s">
        <v>306</v>
      </c>
      <c r="BQ145" s="168" t="s">
        <v>307</v>
      </c>
      <c r="BR145" s="235" t="s">
        <v>308</v>
      </c>
      <c r="BS145" s="49"/>
      <c r="BT145" s="255" t="s">
        <v>309</v>
      </c>
      <c r="BV145" s="291" t="s">
        <v>310</v>
      </c>
      <c r="BX145" s="305" t="s">
        <v>310</v>
      </c>
    </row>
    <row r="146" spans="6:76" s="24" customFormat="1" hidden="1">
      <c r="F146" s="25"/>
      <c r="G146" s="25"/>
      <c r="H146" s="25"/>
      <c r="I146" s="25"/>
      <c r="J146" s="25"/>
      <c r="K146" s="25"/>
      <c r="L146" s="25"/>
      <c r="M146" s="25"/>
      <c r="N146" s="25"/>
      <c r="O146" s="25"/>
      <c r="P146" s="25"/>
      <c r="Q146" s="25"/>
      <c r="R146" s="25"/>
      <c r="S146" s="25"/>
      <c r="T146" s="25"/>
      <c r="U146" s="25"/>
      <c r="V146" s="25"/>
      <c r="X146" s="25"/>
      <c r="Y146" s="25"/>
      <c r="Z146" s="25"/>
      <c r="AA146" s="25"/>
      <c r="AB146" s="26"/>
      <c r="AC146" s="60"/>
      <c r="AD146" s="60"/>
      <c r="AE146" s="280" t="s">
        <v>311</v>
      </c>
      <c r="AF146" s="283" t="s">
        <v>56</v>
      </c>
      <c r="AG146" s="237">
        <v>20</v>
      </c>
      <c r="AH146" s="237">
        <v>50</v>
      </c>
      <c r="AI146" s="252">
        <v>12.75</v>
      </c>
      <c r="AJ146" s="252">
        <v>30</v>
      </c>
      <c r="AK146" s="189"/>
      <c r="AL146" s="84"/>
      <c r="AM146" s="189"/>
      <c r="AN146" s="238" t="s">
        <v>312</v>
      </c>
      <c r="AO146" s="286" t="s">
        <v>313</v>
      </c>
      <c r="AP146" s="238">
        <v>50</v>
      </c>
      <c r="AQ146" s="238">
        <v>10.8</v>
      </c>
      <c r="AR146" s="238">
        <v>12.7</v>
      </c>
      <c r="AS146" s="238">
        <v>3.3</v>
      </c>
      <c r="AT146" s="56"/>
      <c r="AU146" s="337" t="s">
        <v>251</v>
      </c>
      <c r="AV146" s="168" t="s">
        <v>156</v>
      </c>
      <c r="AW146" s="168" t="s">
        <v>156</v>
      </c>
      <c r="AX146" s="168" t="s">
        <v>154</v>
      </c>
      <c r="AY146" s="168" t="s">
        <v>154</v>
      </c>
      <c r="AZ146" s="230" t="s">
        <v>128</v>
      </c>
      <c r="BA146" s="230" t="s">
        <v>128</v>
      </c>
      <c r="BB146" s="168" t="s">
        <v>31</v>
      </c>
      <c r="BC146" s="236" t="s">
        <v>208</v>
      </c>
      <c r="BD146" s="168"/>
      <c r="BE146" s="60"/>
      <c r="BG146" s="60"/>
      <c r="BI146" s="60"/>
      <c r="BJ146" s="60"/>
      <c r="BK146" s="60"/>
      <c r="BL146" s="58"/>
      <c r="BM146" s="49"/>
      <c r="BN146" s="49"/>
      <c r="BO146" s="60"/>
      <c r="BP146" s="168" t="s">
        <v>314</v>
      </c>
      <c r="BQ146" s="168" t="s">
        <v>315</v>
      </c>
      <c r="BR146" s="55"/>
      <c r="BS146" s="49"/>
      <c r="BT146" s="255" t="s">
        <v>316</v>
      </c>
      <c r="BV146" s="291" t="s">
        <v>317</v>
      </c>
      <c r="BW146" s="60"/>
      <c r="BX146" s="305" t="s">
        <v>317</v>
      </c>
    </row>
    <row r="147" spans="6:76" s="24" customFormat="1" ht="15" hidden="1">
      <c r="F147" s="25"/>
      <c r="G147" s="25"/>
      <c r="H147" s="25"/>
      <c r="I147" s="25"/>
      <c r="J147" s="25"/>
      <c r="K147" s="25"/>
      <c r="L147" s="25"/>
      <c r="M147" s="25"/>
      <c r="N147" s="25"/>
      <c r="O147" s="25"/>
      <c r="P147" s="25"/>
      <c r="Q147" s="25"/>
      <c r="R147" s="25"/>
      <c r="S147" s="25"/>
      <c r="T147" s="25"/>
      <c r="U147" s="25"/>
      <c r="V147" s="25"/>
      <c r="X147" s="25"/>
      <c r="Y147" s="25"/>
      <c r="Z147" s="25"/>
      <c r="AA147" s="25"/>
      <c r="AB147" s="26"/>
      <c r="AC147" s="60"/>
      <c r="AD147" s="60"/>
      <c r="AE147" s="280" t="s">
        <v>318</v>
      </c>
      <c r="AF147" s="283" t="s">
        <v>58</v>
      </c>
      <c r="AG147" s="237">
        <v>30</v>
      </c>
      <c r="AH147" s="280">
        <v>50</v>
      </c>
      <c r="AI147" s="252">
        <v>15.8</v>
      </c>
      <c r="AJ147" s="252">
        <v>30</v>
      </c>
      <c r="AK147" s="189"/>
      <c r="AL147" s="84"/>
      <c r="AM147" s="189"/>
      <c r="AN147" s="238" t="s">
        <v>319</v>
      </c>
      <c r="AO147" s="286" t="s">
        <v>320</v>
      </c>
      <c r="AP147" s="238">
        <v>50</v>
      </c>
      <c r="AQ147" s="238">
        <v>10.4</v>
      </c>
      <c r="AR147" s="238">
        <v>12.1</v>
      </c>
      <c r="AS147" s="238">
        <v>3.2</v>
      </c>
      <c r="AT147" s="56"/>
      <c r="AU147" s="338" t="s">
        <v>255</v>
      </c>
      <c r="AV147" s="168" t="s">
        <v>162</v>
      </c>
      <c r="AW147" s="168" t="s">
        <v>162</v>
      </c>
      <c r="AX147" s="168" t="s">
        <v>160</v>
      </c>
      <c r="AY147" s="168" t="s">
        <v>160</v>
      </c>
      <c r="AZ147" s="230" t="s">
        <v>135</v>
      </c>
      <c r="BA147" s="230" t="s">
        <v>135</v>
      </c>
      <c r="BB147" s="168" t="s">
        <v>195</v>
      </c>
      <c r="BC147" s="236" t="s">
        <v>221</v>
      </c>
      <c r="BD147" s="168"/>
      <c r="BE147" s="60"/>
      <c r="BG147" s="60"/>
      <c r="BI147" s="60"/>
      <c r="BJ147" s="60"/>
      <c r="BK147" s="60"/>
      <c r="BL147" s="60"/>
      <c r="BM147" s="60"/>
      <c r="BN147" s="60"/>
      <c r="BO147" s="60"/>
      <c r="BP147" s="168" t="s">
        <v>321</v>
      </c>
      <c r="BQ147" s="60"/>
      <c r="BR147" s="55"/>
      <c r="BS147" s="49"/>
      <c r="BT147" s="255" t="s">
        <v>322</v>
      </c>
      <c r="BV147" s="291" t="s">
        <v>323</v>
      </c>
      <c r="BW147" s="60"/>
      <c r="BX147" s="305" t="s">
        <v>323</v>
      </c>
    </row>
    <row r="148" spans="6:76" s="24" customFormat="1" hidden="1">
      <c r="F148" s="25"/>
      <c r="G148" s="25"/>
      <c r="H148" s="25"/>
      <c r="I148" s="25"/>
      <c r="J148" s="25"/>
      <c r="K148" s="25"/>
      <c r="L148" s="25"/>
      <c r="M148" s="25"/>
      <c r="N148" s="25"/>
      <c r="O148" s="25"/>
      <c r="P148" s="25"/>
      <c r="Q148" s="25"/>
      <c r="R148" s="25"/>
      <c r="S148" s="25"/>
      <c r="T148" s="25"/>
      <c r="U148" s="25"/>
      <c r="V148" s="25"/>
      <c r="X148" s="25"/>
      <c r="Y148" s="25"/>
      <c r="Z148" s="25"/>
      <c r="AA148" s="25"/>
      <c r="AB148" s="26"/>
      <c r="AC148" s="60"/>
      <c r="AD148" s="60"/>
      <c r="AE148" s="280" t="s">
        <v>324</v>
      </c>
      <c r="AF148" s="283" t="s">
        <v>59</v>
      </c>
      <c r="AG148" s="237">
        <v>20</v>
      </c>
      <c r="AH148" s="237">
        <v>50</v>
      </c>
      <c r="AI148" s="252">
        <v>14.7</v>
      </c>
      <c r="AJ148" s="252">
        <v>30</v>
      </c>
      <c r="AK148" s="189"/>
      <c r="AL148" s="84"/>
      <c r="AM148" s="189"/>
      <c r="AN148" s="238" t="s">
        <v>325</v>
      </c>
      <c r="AO148" s="286" t="s">
        <v>326</v>
      </c>
      <c r="AP148" s="238">
        <v>50</v>
      </c>
      <c r="AQ148" s="238">
        <v>9.3000000000000007</v>
      </c>
      <c r="AR148" s="238">
        <v>10.8</v>
      </c>
      <c r="AS148" s="238">
        <v>3.2</v>
      </c>
      <c r="AT148" s="80"/>
      <c r="AU148" s="306"/>
      <c r="AV148" s="168" t="s">
        <v>166</v>
      </c>
      <c r="AW148" s="168" t="s">
        <v>166</v>
      </c>
      <c r="AX148" s="168" t="s">
        <v>164</v>
      </c>
      <c r="AY148" s="168" t="s">
        <v>164</v>
      </c>
      <c r="AZ148" s="230" t="s">
        <v>139</v>
      </c>
      <c r="BA148" s="230" t="s">
        <v>139</v>
      </c>
      <c r="BB148" s="168"/>
      <c r="BC148" s="168"/>
      <c r="BD148" s="168"/>
      <c r="BE148" s="60"/>
      <c r="BG148" s="60"/>
      <c r="BI148" s="60"/>
      <c r="BJ148" s="60"/>
      <c r="BK148" s="60"/>
      <c r="BL148" s="60"/>
      <c r="BM148" s="60"/>
      <c r="BN148" s="60"/>
      <c r="BO148" s="60"/>
      <c r="BP148" s="168" t="s">
        <v>327</v>
      </c>
      <c r="BQ148" s="60"/>
      <c r="BR148" s="55"/>
      <c r="BS148" s="55"/>
      <c r="BT148" s="55"/>
      <c r="BV148" s="291" t="s">
        <v>328</v>
      </c>
      <c r="BW148" s="60"/>
      <c r="BX148" s="305" t="s">
        <v>328</v>
      </c>
    </row>
    <row r="149" spans="6:76" s="24" customFormat="1" hidden="1">
      <c r="AB149" s="26"/>
      <c r="AC149" s="60"/>
      <c r="AD149" s="60"/>
      <c r="AE149" s="280" t="s">
        <v>329</v>
      </c>
      <c r="AF149" s="283" t="s">
        <v>60</v>
      </c>
      <c r="AG149" s="237">
        <v>20</v>
      </c>
      <c r="AH149" s="237">
        <v>50</v>
      </c>
      <c r="AI149" s="252">
        <v>15.2</v>
      </c>
      <c r="AJ149" s="252">
        <v>30</v>
      </c>
      <c r="AK149" s="189"/>
      <c r="AL149" s="84"/>
      <c r="AM149" s="189"/>
      <c r="AN149" s="238" t="s">
        <v>330</v>
      </c>
      <c r="AO149" s="286" t="s">
        <v>331</v>
      </c>
      <c r="AP149" s="238">
        <v>50</v>
      </c>
      <c r="AQ149" s="238">
        <v>11</v>
      </c>
      <c r="AR149" s="238">
        <v>12.9</v>
      </c>
      <c r="AS149" s="238">
        <v>3.3</v>
      </c>
      <c r="AT149" s="80"/>
      <c r="AU149" s="50"/>
      <c r="AV149" s="168"/>
      <c r="AW149" s="168"/>
      <c r="AX149" s="168" t="s">
        <v>201</v>
      </c>
      <c r="AY149" s="168" t="s">
        <v>201</v>
      </c>
      <c r="AZ149" s="230" t="s">
        <v>154</v>
      </c>
      <c r="BA149" s="230" t="s">
        <v>154</v>
      </c>
      <c r="BB149" s="168"/>
      <c r="BC149" s="168"/>
      <c r="BD149" s="168"/>
      <c r="BE149" s="60"/>
      <c r="BG149" s="60"/>
      <c r="BI149" s="60"/>
      <c r="BJ149" s="60"/>
      <c r="BK149" s="60"/>
      <c r="BL149" s="60"/>
      <c r="BM149" s="60"/>
      <c r="BN149" s="60"/>
      <c r="BO149" s="60"/>
      <c r="BP149" s="168" t="s">
        <v>332</v>
      </c>
      <c r="BQ149" s="60"/>
      <c r="BR149" s="55"/>
      <c r="BS149" s="55"/>
      <c r="BT149" s="55"/>
      <c r="BV149" s="291" t="s">
        <v>333</v>
      </c>
      <c r="BW149" s="60"/>
      <c r="BX149" s="305" t="s">
        <v>333</v>
      </c>
    </row>
    <row r="150" spans="6:76" s="24" customFormat="1" hidden="1">
      <c r="AB150" s="26"/>
      <c r="AC150" s="60"/>
      <c r="AD150" s="168" t="s">
        <v>334</v>
      </c>
      <c r="AE150" s="242" t="s">
        <v>155</v>
      </c>
      <c r="AF150" s="253" t="str">
        <f>_xlfn.CONCAT(ROUND(AJ150,3)," IPLV")</f>
        <v>0.396 IPLV</v>
      </c>
      <c r="AG150" s="237">
        <v>10</v>
      </c>
      <c r="AH150" s="237">
        <v>300</v>
      </c>
      <c r="AI150" s="166">
        <v>0.2</v>
      </c>
      <c r="AJ150" s="251" cm="1">
        <f t="array" ref="AJ150">MAX(IF($AO$173:$AO$196=AE150,$AT$173:$AT$196))</f>
        <v>0.39600000000000002</v>
      </c>
      <c r="AK150" s="273">
        <f t="shared" ref="AK150:AK161" si="51">AY39</f>
        <v>62.314182689999996</v>
      </c>
      <c r="AL150" s="247" cm="1">
        <f t="array" ref="AL150">MIN(IF($AO$173:$AO$196=AE150,$AU$173:$AU$196))</f>
        <v>0.374</v>
      </c>
      <c r="AM150" s="273">
        <f t="shared" ref="AM150:AM161" si="52">AZ39</f>
        <v>116.98269232499999</v>
      </c>
      <c r="AN150" s="238" t="s">
        <v>335</v>
      </c>
      <c r="AO150" s="286" t="s">
        <v>336</v>
      </c>
      <c r="AP150" s="238">
        <v>50</v>
      </c>
      <c r="AQ150" s="238">
        <v>10.6</v>
      </c>
      <c r="AR150" s="238">
        <v>12.3</v>
      </c>
      <c r="AS150" s="238">
        <v>3.2</v>
      </c>
      <c r="AT150" s="80"/>
      <c r="AU150" s="50"/>
      <c r="AV150" s="168"/>
      <c r="AW150" s="168"/>
      <c r="AX150" s="168" t="s">
        <v>199</v>
      </c>
      <c r="AY150" s="168" t="s">
        <v>199</v>
      </c>
      <c r="AZ150" s="230" t="s">
        <v>160</v>
      </c>
      <c r="BA150" s="230" t="s">
        <v>160</v>
      </c>
      <c r="BB150" s="168"/>
      <c r="BC150" s="168"/>
      <c r="BD150" s="168"/>
      <c r="BE150" s="60"/>
      <c r="BG150" s="60"/>
      <c r="BI150" s="60"/>
      <c r="BJ150" s="60"/>
      <c r="BK150" s="60"/>
      <c r="BL150" s="60"/>
      <c r="BM150" s="60"/>
      <c r="BN150" s="60"/>
      <c r="BO150" s="60"/>
      <c r="BP150" s="168" t="s">
        <v>337</v>
      </c>
      <c r="BQ150" s="60"/>
      <c r="BR150" s="55"/>
      <c r="BS150" s="55"/>
      <c r="BT150" s="55"/>
      <c r="BV150" s="291" t="s">
        <v>338</v>
      </c>
      <c r="BW150" s="60"/>
      <c r="BX150" s="305" t="s">
        <v>338</v>
      </c>
    </row>
    <row r="151" spans="6:76" s="24" customFormat="1" hidden="1">
      <c r="AB151" s="26"/>
      <c r="AC151" s="60"/>
      <c r="AD151" s="168" t="s">
        <v>334</v>
      </c>
      <c r="AE151" s="242" t="s">
        <v>159</v>
      </c>
      <c r="AF151" s="253" t="str">
        <f t="shared" ref="AF151:AF161" si="53">_xlfn.CONCAT(ROUND(AJ151,3)," IPLV")</f>
        <v>0.36 IPLV</v>
      </c>
      <c r="AG151" s="237">
        <v>10</v>
      </c>
      <c r="AH151" s="237">
        <v>300</v>
      </c>
      <c r="AI151" s="166">
        <v>0.2</v>
      </c>
      <c r="AJ151" s="251" cm="1">
        <f t="array" ref="AJ151">MAX(IF($AO$173:$AO$196=AE151,$AT$173:$AT$196))</f>
        <v>0.36000000000000004</v>
      </c>
      <c r="AK151" s="273">
        <f t="shared" si="51"/>
        <v>46.174413465000001</v>
      </c>
      <c r="AL151" s="247" cm="1">
        <f t="array" ref="AL151">MIN(IF($AO$173:$AO$196=AE151,$AU$173:$AU$196))</f>
        <v>0.34</v>
      </c>
      <c r="AM151" s="273">
        <f t="shared" si="52"/>
        <v>79.288161075000005</v>
      </c>
      <c r="AN151" s="238" t="s">
        <v>339</v>
      </c>
      <c r="AO151" s="286" t="s">
        <v>340</v>
      </c>
      <c r="AP151" s="238">
        <v>50</v>
      </c>
      <c r="AQ151" s="238">
        <v>9.5</v>
      </c>
      <c r="AR151" s="238">
        <v>11</v>
      </c>
      <c r="AS151" s="238">
        <v>3.2</v>
      </c>
      <c r="AT151" s="80"/>
      <c r="AU151" s="50"/>
      <c r="AV151" s="168"/>
      <c r="AW151" s="168"/>
      <c r="AX151" s="168" t="s">
        <v>200</v>
      </c>
      <c r="AY151" s="168" t="s">
        <v>185</v>
      </c>
      <c r="AZ151" s="230" t="s">
        <v>164</v>
      </c>
      <c r="BA151" s="230" t="s">
        <v>164</v>
      </c>
      <c r="BB151" s="168"/>
      <c r="BC151" s="168"/>
      <c r="BD151" s="168"/>
      <c r="BE151" s="60"/>
      <c r="BG151" s="60"/>
      <c r="BI151" s="60"/>
      <c r="BJ151" s="60"/>
      <c r="BK151" s="60"/>
      <c r="BL151" s="60"/>
      <c r="BO151" s="60"/>
      <c r="BP151" s="168" t="s">
        <v>341</v>
      </c>
      <c r="BQ151" s="60"/>
      <c r="BR151" s="55"/>
      <c r="BS151" s="55"/>
      <c r="BT151" s="55"/>
      <c r="BV151" s="291" t="s">
        <v>342</v>
      </c>
      <c r="BW151" s="60"/>
      <c r="BX151" s="305" t="s">
        <v>342</v>
      </c>
    </row>
    <row r="152" spans="6:76" s="24" customFormat="1" hidden="1">
      <c r="AB152" s="26"/>
      <c r="AC152" s="60"/>
      <c r="AD152" s="168" t="s">
        <v>334</v>
      </c>
      <c r="AE152" s="242" t="s">
        <v>161</v>
      </c>
      <c r="AF152" s="253" t="str">
        <f t="shared" si="53"/>
        <v>0.351 IPLV</v>
      </c>
      <c r="AG152" s="237">
        <v>10</v>
      </c>
      <c r="AH152" s="237">
        <v>300</v>
      </c>
      <c r="AI152" s="166">
        <v>0.2</v>
      </c>
      <c r="AJ152" s="251" cm="1">
        <f t="array" ref="AJ152">MAX(IF($AO$173:$AO$196=AE152,$AT$173:$AT$196))</f>
        <v>0.35100000000000003</v>
      </c>
      <c r="AK152" s="273">
        <f t="shared" si="51"/>
        <v>46.061749657500002</v>
      </c>
      <c r="AL152" s="247" cm="1">
        <f t="array" ref="AL152">MIN(IF($AO$173:$AO$196=AE152,$AU$173:$AU$196))</f>
        <v>0.33150000000000002</v>
      </c>
      <c r="AM152" s="273">
        <f t="shared" si="52"/>
        <v>67.820115037500003</v>
      </c>
      <c r="AN152" s="238" t="s">
        <v>343</v>
      </c>
      <c r="AO152" s="286" t="s">
        <v>344</v>
      </c>
      <c r="AP152" s="238">
        <v>50</v>
      </c>
      <c r="AQ152" s="238">
        <v>11.8</v>
      </c>
      <c r="AR152" s="238"/>
      <c r="AS152" s="238">
        <v>4.2</v>
      </c>
      <c r="AT152" s="80"/>
      <c r="AU152" s="60"/>
      <c r="AV152" s="168"/>
      <c r="AW152" s="168"/>
      <c r="AX152" s="168" t="s">
        <v>197</v>
      </c>
      <c r="AY152" s="230"/>
      <c r="AZ152" s="230"/>
      <c r="BA152" s="230"/>
      <c r="BB152" s="168"/>
      <c r="BC152" s="168"/>
      <c r="BD152" s="168"/>
      <c r="BE152" s="60"/>
      <c r="BG152" s="60"/>
      <c r="BI152" s="60"/>
      <c r="BJ152" s="60"/>
      <c r="BK152" s="60"/>
      <c r="BL152" s="60"/>
      <c r="BO152" s="60"/>
      <c r="BP152" s="168" t="s">
        <v>345</v>
      </c>
      <c r="BQ152" s="60"/>
      <c r="BR152" s="55"/>
      <c r="BS152" s="55"/>
      <c r="BT152" s="55"/>
      <c r="BV152" s="291" t="s">
        <v>346</v>
      </c>
      <c r="BW152" s="60"/>
      <c r="BX152" s="305" t="s">
        <v>346</v>
      </c>
    </row>
    <row r="153" spans="6:76" s="24" customFormat="1" hidden="1">
      <c r="AB153" s="26"/>
      <c r="AC153" s="60"/>
      <c r="AD153" s="168" t="s">
        <v>334</v>
      </c>
      <c r="AE153" s="242" t="s">
        <v>163</v>
      </c>
      <c r="AF153" s="253" t="str">
        <f t="shared" si="53"/>
        <v>0.342 IPLV</v>
      </c>
      <c r="AG153" s="237">
        <v>10</v>
      </c>
      <c r="AH153" s="237">
        <v>300</v>
      </c>
      <c r="AI153" s="166">
        <v>0.2</v>
      </c>
      <c r="AJ153" s="251" cm="1">
        <f t="array" ref="AJ153">MAX(IF($AO$173:$AO$196=AE153,$AT$173:$AT$196))</f>
        <v>0.34200000000000003</v>
      </c>
      <c r="AK153" s="273">
        <f t="shared" si="51"/>
        <v>32.212389705</v>
      </c>
      <c r="AL153" s="247" cm="1">
        <f t="array" ref="AL153">MIN(IF($AO$173:$AO$196=AE153,$AU$173:$AU$196))</f>
        <v>0.32300000000000001</v>
      </c>
      <c r="AM153" s="273">
        <f t="shared" si="52"/>
        <v>70.683686370000004</v>
      </c>
      <c r="AN153" s="238" t="s">
        <v>347</v>
      </c>
      <c r="AO153" s="286" t="s">
        <v>348</v>
      </c>
      <c r="AP153" s="238">
        <v>50</v>
      </c>
      <c r="AQ153" s="238">
        <v>9.8000000000000007</v>
      </c>
      <c r="AR153" s="238"/>
      <c r="AS153" s="238">
        <v>3.9</v>
      </c>
      <c r="AT153" s="80"/>
      <c r="AU153" s="60"/>
      <c r="AV153" s="60"/>
      <c r="AW153" s="60"/>
      <c r="AX153" s="60"/>
      <c r="AY153" s="60"/>
      <c r="BB153" s="60"/>
      <c r="BC153" s="60"/>
      <c r="BD153" s="60"/>
      <c r="BE153" s="60"/>
      <c r="BG153" s="60"/>
      <c r="BI153" s="60"/>
      <c r="BJ153" s="60"/>
      <c r="BK153" s="60"/>
      <c r="BL153" s="60"/>
      <c r="BO153" s="60"/>
      <c r="BP153" s="168" t="s">
        <v>349</v>
      </c>
      <c r="BQ153" s="60"/>
      <c r="BR153" s="55"/>
      <c r="BS153" s="55"/>
      <c r="BT153" s="55"/>
      <c r="BV153" s="291" t="s">
        <v>350</v>
      </c>
      <c r="BW153" s="60"/>
      <c r="BX153" s="305" t="s">
        <v>350</v>
      </c>
    </row>
    <row r="154" spans="6:76" s="24" customFormat="1" hidden="1">
      <c r="AB154" s="26"/>
      <c r="AC154" s="75"/>
      <c r="AD154" s="168" t="s">
        <v>334</v>
      </c>
      <c r="AE154" s="242" t="s">
        <v>165</v>
      </c>
      <c r="AF154" s="253" t="str">
        <f t="shared" si="53"/>
        <v>0.342 IPLV</v>
      </c>
      <c r="AG154" s="237">
        <v>10</v>
      </c>
      <c r="AH154" s="237">
        <v>300</v>
      </c>
      <c r="AI154" s="166">
        <v>0.2</v>
      </c>
      <c r="AJ154" s="251" cm="1">
        <f t="array" ref="AJ154">MAX(IF($AO$173:$AO$196=AE154,$AT$173:$AT$196))</f>
        <v>0.34200000000000003</v>
      </c>
      <c r="AK154" s="273">
        <f t="shared" si="51"/>
        <v>19.743144232500001</v>
      </c>
      <c r="AL154" s="247" cm="1">
        <f t="array" ref="AL154">MIN(IF($AO$173:$AO$196=AE154,$AU$173:$AU$196))</f>
        <v>0.32300000000000001</v>
      </c>
      <c r="AM154" s="273">
        <f t="shared" si="52"/>
        <v>56.135704327500001</v>
      </c>
      <c r="AN154" s="238" t="s">
        <v>351</v>
      </c>
      <c r="AO154" s="286" t="s">
        <v>348</v>
      </c>
      <c r="AP154" s="238">
        <v>50</v>
      </c>
      <c r="AQ154" s="238">
        <v>9.8000000000000007</v>
      </c>
      <c r="AR154" s="238"/>
      <c r="AS154" s="238">
        <v>3.9</v>
      </c>
      <c r="AT154" s="80"/>
      <c r="AU154" s="50"/>
      <c r="AV154" s="60"/>
      <c r="AW154" s="60"/>
      <c r="AX154" s="60"/>
      <c r="AY154" s="60"/>
      <c r="BB154" s="60"/>
      <c r="BC154" s="60"/>
      <c r="BD154" s="60"/>
      <c r="BE154" s="60"/>
      <c r="BG154" s="60"/>
      <c r="BI154" s="60"/>
      <c r="BJ154" s="60"/>
      <c r="BK154" s="60"/>
      <c r="BL154" s="60"/>
      <c r="BO154" s="60"/>
      <c r="BP154" s="168" t="s">
        <v>352</v>
      </c>
      <c r="BQ154" s="60"/>
      <c r="BR154" s="55"/>
      <c r="BS154" s="55"/>
      <c r="BT154" s="55"/>
      <c r="BV154" s="291" t="s">
        <v>353</v>
      </c>
      <c r="BW154" s="60"/>
      <c r="BX154" s="305" t="s">
        <v>353</v>
      </c>
    </row>
    <row r="155" spans="6:76" s="24" customFormat="1" hidden="1">
      <c r="AB155" s="26"/>
      <c r="AC155" s="75"/>
      <c r="AD155" s="168" t="s">
        <v>334</v>
      </c>
      <c r="AE155" s="242" t="s">
        <v>167</v>
      </c>
      <c r="AF155" s="253" t="str">
        <f t="shared" si="53"/>
        <v>0.45 IPLV</v>
      </c>
      <c r="AG155" s="237">
        <v>10</v>
      </c>
      <c r="AH155" s="237">
        <v>300</v>
      </c>
      <c r="AI155" s="166">
        <v>0.2</v>
      </c>
      <c r="AJ155" s="251" cm="1">
        <f t="array" ref="AJ155">MAX(IF($AO$173:$AO$196=AE155,$AT$173:$AT$196))</f>
        <v>0.45</v>
      </c>
      <c r="AK155" s="273">
        <f t="shared" si="51"/>
        <v>76.043083574999997</v>
      </c>
      <c r="AL155" s="247" cm="1">
        <f t="array" ref="AL155">MIN(IF($AO$173:$AO$196=AE155,$AU$173:$AU$196))</f>
        <v>0.42499999999999999</v>
      </c>
      <c r="AM155" s="273">
        <f t="shared" si="52"/>
        <v>139.063833225</v>
      </c>
      <c r="AN155" s="238" t="s">
        <v>354</v>
      </c>
      <c r="AO155" s="286" t="s">
        <v>355</v>
      </c>
      <c r="AP155" s="238">
        <v>50</v>
      </c>
      <c r="AQ155" s="238">
        <v>12</v>
      </c>
      <c r="AR155" s="238"/>
      <c r="AS155" s="238">
        <v>4.2</v>
      </c>
      <c r="AT155" s="80"/>
      <c r="AU155" s="96"/>
      <c r="AV155" s="60"/>
      <c r="AW155" s="60"/>
      <c r="AX155" s="60"/>
      <c r="AY155" s="60"/>
      <c r="BB155" s="60"/>
      <c r="BC155" s="98"/>
      <c r="BD155" s="98"/>
      <c r="BE155" s="99"/>
      <c r="BF155" s="99"/>
      <c r="BG155" s="99"/>
      <c r="BH155" s="65"/>
      <c r="BI155" s="60"/>
      <c r="BJ155" s="58"/>
      <c r="BK155" s="49"/>
      <c r="BL155" s="49"/>
      <c r="BO155" s="60"/>
      <c r="BP155" s="168" t="s">
        <v>356</v>
      </c>
      <c r="BQ155" s="60"/>
      <c r="BR155" s="55"/>
      <c r="BS155" s="55"/>
      <c r="BT155" s="55"/>
      <c r="BV155" s="291" t="s">
        <v>357</v>
      </c>
      <c r="BX155" s="305" t="s">
        <v>357</v>
      </c>
    </row>
    <row r="156" spans="6:76" s="24" customFormat="1" ht="38.25" hidden="1">
      <c r="AB156" s="26"/>
      <c r="AC156" s="75"/>
      <c r="AD156" s="168" t="s">
        <v>334</v>
      </c>
      <c r="AE156" s="242" t="s">
        <v>169</v>
      </c>
      <c r="AF156" s="253" t="str">
        <f t="shared" si="53"/>
        <v>0.441 IPLV</v>
      </c>
      <c r="AG156" s="237">
        <v>10</v>
      </c>
      <c r="AH156" s="237">
        <v>300</v>
      </c>
      <c r="AI156" s="166">
        <v>0.2</v>
      </c>
      <c r="AJ156" s="251" cm="1">
        <f t="array" ref="AJ156">MAX(IF($AO$173:$AO$196=AE156,$AT$173:$AT$196))</f>
        <v>0.441</v>
      </c>
      <c r="AK156" s="273">
        <f t="shared" si="51"/>
        <v>67.544898480000001</v>
      </c>
      <c r="AL156" s="247" cm="1">
        <f t="array" ref="AL156">MIN(IF($AO$173:$AO$196=AE156,$AU$173:$AU$196))</f>
        <v>0.41649999999999998</v>
      </c>
      <c r="AM156" s="273">
        <f t="shared" si="52"/>
        <v>115.18788577500001</v>
      </c>
      <c r="AN156" s="238" t="s">
        <v>358</v>
      </c>
      <c r="AO156" s="286" t="s">
        <v>359</v>
      </c>
      <c r="AP156" s="238">
        <v>50</v>
      </c>
      <c r="AQ156" s="238">
        <v>10</v>
      </c>
      <c r="AR156" s="238"/>
      <c r="AS156" s="238">
        <v>3.9</v>
      </c>
      <c r="AT156" s="80"/>
      <c r="AU156" s="50"/>
      <c r="AV156" s="100" t="s">
        <v>76</v>
      </c>
      <c r="AW156" s="101"/>
      <c r="AX156" s="101"/>
      <c r="AY156" s="101"/>
      <c r="AZ156" s="101"/>
      <c r="BA156" s="102"/>
      <c r="BB156" s="102"/>
      <c r="BC156" s="102"/>
      <c r="BD156" s="102"/>
      <c r="BE156" s="102"/>
      <c r="BF156" s="102"/>
      <c r="BG156" s="102"/>
      <c r="BH156" s="102"/>
      <c r="BI156" s="103"/>
      <c r="BJ156" s="103"/>
      <c r="BK156" s="103"/>
      <c r="BL156" s="104"/>
      <c r="BO156" s="65"/>
      <c r="BP156" s="256" t="s">
        <v>360</v>
      </c>
      <c r="BQ156" s="60"/>
      <c r="BR156" s="58"/>
      <c r="BS156" s="49"/>
      <c r="BT156" s="49"/>
      <c r="BU156" s="60"/>
      <c r="BV156" s="291" t="s">
        <v>361</v>
      </c>
      <c r="BW156" s="60"/>
      <c r="BX156" s="318" t="s">
        <v>361</v>
      </c>
    </row>
    <row r="157" spans="6:76" s="24" customFormat="1" ht="24" hidden="1">
      <c r="AB157" s="26"/>
      <c r="AC157" s="75"/>
      <c r="AD157" s="168" t="s">
        <v>334</v>
      </c>
      <c r="AE157" s="242" t="s">
        <v>171</v>
      </c>
      <c r="AF157" s="253" t="str">
        <f>_xlfn.CONCAT(ROUND(AJ157,3)," IPLV")</f>
        <v>0.396 IPLV</v>
      </c>
      <c r="AG157" s="237">
        <v>10</v>
      </c>
      <c r="AH157" s="237">
        <v>300</v>
      </c>
      <c r="AI157" s="166">
        <v>0.2</v>
      </c>
      <c r="AJ157" s="251" cm="1">
        <f t="array" ref="AJ157">MAX(IF($AO$173:$AO$196=AE157,$AT$173:$AT$196))</f>
        <v>0.39600000000000002</v>
      </c>
      <c r="AK157" s="273">
        <f t="shared" si="51"/>
        <v>58.081138867500002</v>
      </c>
      <c r="AL157" s="247" cm="1">
        <f t="array" ref="AL157">MIN(IF($AO$173:$AO$196=AE157,$AU$173:$AU$196))</f>
        <v>0.374</v>
      </c>
      <c r="AM157" s="273">
        <f t="shared" si="52"/>
        <v>97.291347900000005</v>
      </c>
      <c r="AN157" s="238" t="s">
        <v>362</v>
      </c>
      <c r="AO157" s="286" t="s">
        <v>359</v>
      </c>
      <c r="AP157" s="238">
        <v>50</v>
      </c>
      <c r="AQ157" s="238">
        <v>10</v>
      </c>
      <c r="AR157" s="238"/>
      <c r="AS157" s="238">
        <v>3.9</v>
      </c>
      <c r="AT157" s="80"/>
      <c r="AU157" s="50"/>
      <c r="AV157" s="168" t="s">
        <v>128</v>
      </c>
      <c r="AW157" s="168" t="s">
        <v>135</v>
      </c>
      <c r="AX157" s="168" t="s">
        <v>139</v>
      </c>
      <c r="AY157" s="168" t="s">
        <v>154</v>
      </c>
      <c r="AZ157" s="168" t="s">
        <v>160</v>
      </c>
      <c r="BA157" s="168" t="s">
        <v>164</v>
      </c>
      <c r="BB157" s="168" t="s">
        <v>363</v>
      </c>
      <c r="BC157" s="168" t="s">
        <v>364</v>
      </c>
      <c r="BD157" s="168" t="s">
        <v>365</v>
      </c>
      <c r="BE157" s="168" t="s">
        <v>366</v>
      </c>
      <c r="BF157" s="168" t="s">
        <v>367</v>
      </c>
      <c r="BG157" s="168" t="s">
        <v>368</v>
      </c>
      <c r="BH157" s="105" t="s">
        <v>170</v>
      </c>
      <c r="BI157" s="105"/>
      <c r="BJ157" s="105" t="str">
        <f>BL143</f>
        <v>9,000_btu/h</v>
      </c>
      <c r="BK157" s="105" t="str">
        <f>BL144</f>
        <v>12,000_btu/h</v>
      </c>
      <c r="BL157" s="105" t="str">
        <f>BL145</f>
        <v>15,000_btu/h</v>
      </c>
      <c r="BO157" s="65"/>
      <c r="BP157" s="231"/>
      <c r="BQ157" s="60"/>
      <c r="BR157" s="58"/>
      <c r="BS157" s="49"/>
      <c r="BT157" s="49"/>
      <c r="BU157" s="55"/>
      <c r="BV157" s="291" t="s">
        <v>369</v>
      </c>
      <c r="BW157" s="55"/>
      <c r="BX157" s="318" t="s">
        <v>369</v>
      </c>
    </row>
    <row r="158" spans="6:76" s="24" customFormat="1" ht="24" hidden="1">
      <c r="AB158" s="26"/>
      <c r="AC158" s="75"/>
      <c r="AD158" s="168" t="s">
        <v>334</v>
      </c>
      <c r="AE158" s="242" t="s">
        <v>173</v>
      </c>
      <c r="AF158" s="253" t="str">
        <f t="shared" ref="AF158" si="54">_xlfn.CONCAT(ROUND(AJ158,3)," IPLV")</f>
        <v>0.369 IPLV</v>
      </c>
      <c r="AG158" s="237">
        <v>10</v>
      </c>
      <c r="AH158" s="237">
        <v>300</v>
      </c>
      <c r="AI158" s="166">
        <v>0.2</v>
      </c>
      <c r="AJ158" s="251" cm="1">
        <f t="array" ref="AJ158">MAX(IF($AO$173:$AO$196=AE158,$AT$173:$AT$196))</f>
        <v>0.36899999999999999</v>
      </c>
      <c r="AK158" s="273">
        <f t="shared" si="51"/>
        <v>47.651804730000002</v>
      </c>
      <c r="AL158" s="247" cm="1">
        <f t="array" ref="AL158">MIN(IF($AO$173:$AO$196=AE158,$AU$173:$AU$196))</f>
        <v>0.34849999999999998</v>
      </c>
      <c r="AM158" s="273">
        <f t="shared" si="52"/>
        <v>85.374219675000006</v>
      </c>
      <c r="AN158" s="238" t="s">
        <v>370</v>
      </c>
      <c r="AO158" s="286" t="s">
        <v>371</v>
      </c>
      <c r="AP158" s="238">
        <v>50</v>
      </c>
      <c r="AQ158" s="238">
        <v>16</v>
      </c>
      <c r="AR158" s="238"/>
      <c r="AS158" s="238">
        <v>3.6</v>
      </c>
      <c r="AT158" s="80"/>
      <c r="AV158" s="232" t="s">
        <v>372</v>
      </c>
      <c r="AW158" s="232" t="s">
        <v>372</v>
      </c>
      <c r="AX158" s="232" t="s">
        <v>372</v>
      </c>
      <c r="AY158" s="232" t="s">
        <v>372</v>
      </c>
      <c r="AZ158" s="232" t="s">
        <v>372</v>
      </c>
      <c r="BA158" s="232" t="s">
        <v>372</v>
      </c>
      <c r="BB158" s="232" t="s">
        <v>372</v>
      </c>
      <c r="BC158" s="232" t="s">
        <v>372</v>
      </c>
      <c r="BD158" s="232" t="s">
        <v>372</v>
      </c>
      <c r="BE158" s="232" t="s">
        <v>372</v>
      </c>
      <c r="BF158" s="232" t="s">
        <v>372</v>
      </c>
      <c r="BG158" s="232" t="s">
        <v>372</v>
      </c>
      <c r="BH158" s="99" t="s">
        <v>373</v>
      </c>
      <c r="BI158" s="99"/>
      <c r="BJ158" s="99"/>
      <c r="BK158" s="99"/>
      <c r="BL158" s="65"/>
      <c r="BO158" s="65"/>
      <c r="BP158" s="66"/>
      <c r="BQ158" s="60"/>
      <c r="BR158" s="58"/>
      <c r="BS158" s="49"/>
      <c r="BT158" s="49"/>
      <c r="BU158" s="55"/>
      <c r="BV158" s="291" t="s">
        <v>374</v>
      </c>
      <c r="BW158" s="55"/>
      <c r="BX158" s="318" t="s">
        <v>374</v>
      </c>
    </row>
    <row r="159" spans="6:76" s="24" customFormat="1" ht="24" hidden="1">
      <c r="AB159" s="26"/>
      <c r="AC159" s="75"/>
      <c r="AD159" s="168" t="s">
        <v>334</v>
      </c>
      <c r="AE159" s="242" t="s">
        <v>175</v>
      </c>
      <c r="AF159" s="253" t="str">
        <f t="shared" si="53"/>
        <v>0.342 IPLV</v>
      </c>
      <c r="AG159" s="237">
        <v>10</v>
      </c>
      <c r="AH159" s="237">
        <v>300</v>
      </c>
      <c r="AI159" s="166">
        <v>0.2</v>
      </c>
      <c r="AJ159" s="251" cm="1">
        <f t="array" ref="AJ159">MAX(IF($AO$173:$AO$196=AE159,$AT$173:$AT$196))</f>
        <v>0.34200000000000003</v>
      </c>
      <c r="AK159" s="273">
        <f t="shared" si="51"/>
        <v>36.256896082500006</v>
      </c>
      <c r="AL159" s="247" cm="1">
        <f t="array" ref="AL159">MIN(IF($AO$173:$AO$196=AE159,$AU$173:$AU$196))</f>
        <v>0.32300000000000001</v>
      </c>
      <c r="AM159" s="273">
        <f t="shared" si="52"/>
        <v>79.436501024999998</v>
      </c>
      <c r="AN159" s="238" t="s">
        <v>375</v>
      </c>
      <c r="AO159" s="286" t="s">
        <v>376</v>
      </c>
      <c r="AP159" s="238">
        <v>50</v>
      </c>
      <c r="AQ159" s="238">
        <v>13.6</v>
      </c>
      <c r="AR159" s="238"/>
      <c r="AS159" s="238">
        <v>3.3</v>
      </c>
      <c r="AT159" s="80"/>
      <c r="AU159" s="50"/>
      <c r="AV159" s="232" t="s">
        <v>377</v>
      </c>
      <c r="AW159" s="232" t="s">
        <v>377</v>
      </c>
      <c r="AX159" s="232" t="s">
        <v>377</v>
      </c>
      <c r="AY159" s="232" t="s">
        <v>377</v>
      </c>
      <c r="AZ159" s="232" t="s">
        <v>377</v>
      </c>
      <c r="BA159" s="232" t="s">
        <v>377</v>
      </c>
      <c r="BB159" s="232" t="s">
        <v>377</v>
      </c>
      <c r="BC159" s="232" t="s">
        <v>377</v>
      </c>
      <c r="BD159" s="232" t="s">
        <v>377</v>
      </c>
      <c r="BE159" s="232" t="s">
        <v>377</v>
      </c>
      <c r="BF159" s="232" t="s">
        <v>377</v>
      </c>
      <c r="BG159" s="232" t="s">
        <v>377</v>
      </c>
      <c r="BH159" s="99" t="s">
        <v>372</v>
      </c>
      <c r="BI159" s="64"/>
      <c r="BJ159" s="64"/>
      <c r="BK159" s="64"/>
      <c r="BL159" s="65"/>
      <c r="BO159" s="65"/>
      <c r="BP159" s="66"/>
      <c r="BQ159" s="60"/>
      <c r="BR159" s="58"/>
      <c r="BS159" s="49"/>
      <c r="BT159" s="49"/>
      <c r="BU159" s="55"/>
      <c r="BV159" s="291" t="s">
        <v>378</v>
      </c>
      <c r="BW159" s="55"/>
      <c r="BX159" s="318" t="s">
        <v>378</v>
      </c>
    </row>
    <row r="160" spans="6:76" s="24" customFormat="1" ht="24" hidden="1">
      <c r="AB160" s="26"/>
      <c r="AC160" s="75"/>
      <c r="AD160" s="168" t="s">
        <v>334</v>
      </c>
      <c r="AE160" s="242" t="s">
        <v>178</v>
      </c>
      <c r="AF160" s="253" t="str">
        <f>_xlfn.CONCAT(ROUND(AJ160,3)," IPLV")</f>
        <v>0.796 IPLV</v>
      </c>
      <c r="AG160" s="241">
        <v>20</v>
      </c>
      <c r="AH160" s="241">
        <v>200</v>
      </c>
      <c r="AI160" s="166">
        <v>0.2</v>
      </c>
      <c r="AJ160" s="252" cm="1">
        <f t="array" ref="AJ160">MAX(IF($AO$173:$AO$196=AE160,$AT$173:$AT$196))</f>
        <v>0.79600000000000004</v>
      </c>
      <c r="AK160" s="273">
        <f t="shared" si="51"/>
        <v>85.018696567363065</v>
      </c>
      <c r="AL160" s="247" cm="1">
        <f t="array" ref="AL160">MIN(IF($AO$173:$AO$196=AE160,$AU$173:$AU$196))</f>
        <v>0.72899999999999998</v>
      </c>
      <c r="AM160" s="273">
        <f t="shared" si="52"/>
        <v>153.43593749999999</v>
      </c>
      <c r="AN160" s="238"/>
      <c r="AO160" s="286"/>
      <c r="AP160" s="238"/>
      <c r="AQ160" s="238"/>
      <c r="AR160" s="238"/>
      <c r="AS160" s="238"/>
      <c r="AT160" s="80"/>
      <c r="AU160" s="50"/>
      <c r="AV160" s="233" t="s">
        <v>379</v>
      </c>
      <c r="AW160" s="233" t="s">
        <v>379</v>
      </c>
      <c r="AX160" s="233" t="s">
        <v>379</v>
      </c>
      <c r="AY160" s="233" t="s">
        <v>379</v>
      </c>
      <c r="AZ160" s="233" t="s">
        <v>379</v>
      </c>
      <c r="BA160" s="233" t="s">
        <v>379</v>
      </c>
      <c r="BB160" s="233" t="s">
        <v>379</v>
      </c>
      <c r="BC160" s="233" t="s">
        <v>379</v>
      </c>
      <c r="BD160" s="233" t="s">
        <v>379</v>
      </c>
      <c r="BE160" s="233" t="s">
        <v>379</v>
      </c>
      <c r="BF160" s="233" t="s">
        <v>379</v>
      </c>
      <c r="BG160" s="233" t="s">
        <v>379</v>
      </c>
      <c r="BH160" s="99" t="s">
        <v>377</v>
      </c>
      <c r="BI160" s="64"/>
      <c r="BJ160" s="64"/>
      <c r="BK160" s="64"/>
      <c r="BL160" s="65"/>
      <c r="BM160" s="65"/>
      <c r="BN160" s="66"/>
      <c r="BO160" s="60"/>
      <c r="BP160" s="58"/>
      <c r="BQ160" s="49"/>
      <c r="BR160" s="49"/>
      <c r="BS160" s="55"/>
      <c r="BT160" s="55"/>
      <c r="BU160" s="55"/>
      <c r="BV160" s="55"/>
      <c r="BW160" s="55"/>
      <c r="BX160" s="55"/>
    </row>
    <row r="161" spans="1:257" s="24" customFormat="1" ht="24" hidden="1">
      <c r="AB161" s="86"/>
      <c r="AC161" s="87"/>
      <c r="AD161" s="168" t="s">
        <v>334</v>
      </c>
      <c r="AE161" s="242" t="s">
        <v>182</v>
      </c>
      <c r="AF161" s="253" t="str">
        <f t="shared" si="53"/>
        <v>0.779 IPLV</v>
      </c>
      <c r="AG161" s="241">
        <v>20</v>
      </c>
      <c r="AH161" s="241">
        <v>200</v>
      </c>
      <c r="AI161" s="166">
        <v>0.2</v>
      </c>
      <c r="AJ161" s="252" cm="1">
        <f t="array" ref="AJ161">MAX(IF($AO$173:$AO$196=AE161,$AT$173:$AT$196))</f>
        <v>0.77900000000000003</v>
      </c>
      <c r="AK161" s="273">
        <f t="shared" si="51"/>
        <v>65.514442921293963</v>
      </c>
      <c r="AL161" s="247" cm="1">
        <f t="array" ref="AL161">MIN(IF($AO$173:$AO$196=AE161,$AU$173:$AU$196))</f>
        <v>0.71399999999999997</v>
      </c>
      <c r="AM161" s="273">
        <f t="shared" si="52"/>
        <v>88.960265707252375</v>
      </c>
      <c r="AN161" s="238" t="s">
        <v>380</v>
      </c>
      <c r="AO161" s="286" t="s">
        <v>376</v>
      </c>
      <c r="AP161" s="238">
        <v>50</v>
      </c>
      <c r="AQ161" s="238">
        <v>13.6</v>
      </c>
      <c r="AR161" s="238"/>
      <c r="AS161" s="238">
        <v>3.3</v>
      </c>
      <c r="AT161" s="80"/>
      <c r="AU161" s="96"/>
      <c r="BH161" s="223" t="s">
        <v>379</v>
      </c>
      <c r="BI161" s="64"/>
      <c r="BJ161" s="64"/>
      <c r="BK161" s="64"/>
      <c r="BL161" s="58"/>
      <c r="BM161" s="65"/>
      <c r="BN161" s="66"/>
      <c r="BO161" s="60"/>
      <c r="BP161" s="58"/>
      <c r="BQ161" s="49"/>
      <c r="BR161" s="49"/>
      <c r="BS161" s="55"/>
      <c r="BT161" s="55"/>
      <c r="BU161" s="55"/>
      <c r="BV161" s="55"/>
      <c r="BW161" s="55"/>
      <c r="BX161" s="55"/>
    </row>
    <row r="162" spans="1:257" s="24" customFormat="1" hidden="1">
      <c r="AB162" s="58"/>
      <c r="AC162" s="87"/>
      <c r="AD162" s="60"/>
      <c r="AE162" s="241" t="s">
        <v>381</v>
      </c>
      <c r="AF162" s="254" t="s">
        <v>382</v>
      </c>
      <c r="AG162" s="241">
        <v>115</v>
      </c>
      <c r="AH162" s="211" t="e">
        <f>NA()</f>
        <v>#N/A</v>
      </c>
      <c r="AI162" s="211" t="e">
        <f>NA()</f>
        <v>#N/A</v>
      </c>
      <c r="AJ162" s="211" t="e">
        <f>NA()</f>
        <v>#N/A</v>
      </c>
      <c r="AK162" s="51"/>
      <c r="AL162" s="51"/>
      <c r="AM162" s="51"/>
      <c r="AN162" s="238" t="s">
        <v>383</v>
      </c>
      <c r="AO162" s="286" t="s">
        <v>384</v>
      </c>
      <c r="AP162" s="238">
        <v>50</v>
      </c>
      <c r="AQ162" s="238">
        <v>16.2</v>
      </c>
      <c r="AR162" s="238"/>
      <c r="AS162" s="238">
        <v>3.6</v>
      </c>
      <c r="AT162" s="80"/>
      <c r="AU162" s="316"/>
      <c r="BB162" s="223"/>
      <c r="BC162" s="223"/>
      <c r="BD162" s="223"/>
      <c r="BE162" s="223"/>
      <c r="BF162" s="223"/>
      <c r="BG162" s="223"/>
      <c r="BI162" s="106"/>
      <c r="BJ162" s="106"/>
      <c r="BK162" s="106"/>
      <c r="BL162" s="58"/>
      <c r="BM162" s="65"/>
      <c r="BN162" s="66"/>
      <c r="BO162" s="60"/>
      <c r="BP162" s="58"/>
      <c r="BQ162" s="49"/>
      <c r="BR162" s="49"/>
      <c r="BS162" s="55"/>
      <c r="BT162" s="55"/>
      <c r="BU162" s="55"/>
      <c r="BV162" s="55"/>
      <c r="BW162" s="55"/>
      <c r="BX162" s="55"/>
    </row>
    <row r="163" spans="1:257" s="24" customFormat="1" hidden="1">
      <c r="AB163" s="58"/>
      <c r="AC163" s="87"/>
      <c r="AD163" s="88"/>
      <c r="AE163" s="241" t="s">
        <v>385</v>
      </c>
      <c r="AF163" s="254" t="s">
        <v>382</v>
      </c>
      <c r="AG163" s="241">
        <v>115</v>
      </c>
      <c r="AH163" s="211" t="e">
        <f>NA()</f>
        <v>#N/A</v>
      </c>
      <c r="AI163" s="211" t="e">
        <f>NA()</f>
        <v>#N/A</v>
      </c>
      <c r="AJ163" s="211" t="e">
        <f>NA()</f>
        <v>#N/A</v>
      </c>
      <c r="AK163" s="51"/>
      <c r="AL163" s="51"/>
      <c r="AM163" s="51"/>
      <c r="AN163" s="238" t="s">
        <v>386</v>
      </c>
      <c r="AO163" s="286" t="s">
        <v>387</v>
      </c>
      <c r="AP163" s="238">
        <v>50</v>
      </c>
      <c r="AQ163" s="238">
        <v>13.8</v>
      </c>
      <c r="AR163" s="238"/>
      <c r="AS163" s="238">
        <v>3.3</v>
      </c>
      <c r="AT163" s="80"/>
      <c r="AU163" s="307"/>
      <c r="AV163" s="50"/>
      <c r="AW163" s="50"/>
      <c r="AX163" s="50"/>
      <c r="AY163" s="50"/>
      <c r="AZ163" s="50"/>
      <c r="BA163" s="51"/>
      <c r="BB163" s="51"/>
      <c r="BC163" s="50"/>
      <c r="BD163" s="50"/>
      <c r="BE163" s="50"/>
      <c r="BF163" s="58"/>
      <c r="BG163" s="58"/>
      <c r="BH163" s="58"/>
      <c r="BI163" s="58"/>
      <c r="BJ163" s="58"/>
      <c r="BK163" s="49"/>
      <c r="BL163" s="49"/>
      <c r="BM163" s="55"/>
      <c r="BN163" s="55"/>
      <c r="BO163" s="55"/>
      <c r="BP163" s="55"/>
      <c r="BQ163" s="55"/>
      <c r="BR163" s="55"/>
    </row>
    <row r="164" spans="1:257" s="24" customFormat="1" hidden="1">
      <c r="AB164" s="58"/>
      <c r="AC164" s="60"/>
      <c r="AD164" s="168" t="s">
        <v>334</v>
      </c>
      <c r="AE164" s="241" t="s">
        <v>388</v>
      </c>
      <c r="AF164" s="254" t="s">
        <v>389</v>
      </c>
      <c r="AG164" s="241">
        <v>15</v>
      </c>
      <c r="AH164" s="211" t="e">
        <f>NA()</f>
        <v>#N/A</v>
      </c>
      <c r="AI164" s="272">
        <v>15.2</v>
      </c>
      <c r="AJ164" s="272">
        <v>16.14</v>
      </c>
      <c r="AK164" s="274">
        <v>36.516903876610513</v>
      </c>
      <c r="AL164" s="275">
        <f>AK164*0.75</f>
        <v>27.387677907457885</v>
      </c>
      <c r="AM164" s="51"/>
      <c r="AN164" s="238" t="s">
        <v>390</v>
      </c>
      <c r="AO164" s="286" t="s">
        <v>387</v>
      </c>
      <c r="AP164" s="238">
        <v>50</v>
      </c>
      <c r="AQ164" s="238">
        <v>13.8</v>
      </c>
      <c r="AR164" s="238"/>
      <c r="AS164" s="238">
        <v>3.3</v>
      </c>
      <c r="AT164" s="80"/>
      <c r="AU164" s="307"/>
      <c r="AV164" s="50"/>
      <c r="AW164" s="50"/>
      <c r="AX164" s="50"/>
      <c r="AY164" s="50"/>
      <c r="AZ164" s="50"/>
      <c r="BA164" s="51"/>
      <c r="BB164" s="51"/>
      <c r="BC164" s="50"/>
      <c r="BD164" s="50"/>
      <c r="BE164" s="50"/>
      <c r="BF164" s="58"/>
      <c r="BG164" s="58"/>
      <c r="BH164" s="58"/>
      <c r="BI164" s="58"/>
      <c r="BJ164" s="58"/>
      <c r="BK164" s="49"/>
      <c r="BL164" s="49"/>
      <c r="BM164" s="55"/>
      <c r="BN164" s="55"/>
      <c r="BO164" s="55"/>
      <c r="BP164" s="55"/>
      <c r="BQ164" s="55"/>
      <c r="BR164" s="55"/>
    </row>
    <row r="165" spans="1:257" s="24" customFormat="1" hidden="1">
      <c r="AB165" s="58"/>
      <c r="AC165" s="88"/>
      <c r="AD165" s="168" t="s">
        <v>334</v>
      </c>
      <c r="AE165" s="241" t="s">
        <v>391</v>
      </c>
      <c r="AF165" s="254" t="s">
        <v>389</v>
      </c>
      <c r="AG165" s="241">
        <v>15</v>
      </c>
      <c r="AH165" s="211" t="e">
        <f>NA()</f>
        <v>#N/A</v>
      </c>
      <c r="AI165" s="272">
        <v>15.2</v>
      </c>
      <c r="AJ165" s="272">
        <v>16.14</v>
      </c>
      <c r="AK165" s="274">
        <v>36.516903876610513</v>
      </c>
      <c r="AL165" s="275">
        <f t="shared" ref="AL165:AL199" si="55">AK165*0.75</f>
        <v>27.387677907457885</v>
      </c>
      <c r="AM165" s="51"/>
      <c r="AN165" s="238" t="s">
        <v>392</v>
      </c>
      <c r="AO165" s="286" t="s">
        <v>393</v>
      </c>
      <c r="AP165" s="238">
        <v>50</v>
      </c>
      <c r="AQ165" s="238">
        <v>13.2</v>
      </c>
      <c r="AR165" s="238"/>
      <c r="AS165" s="238">
        <v>3.1</v>
      </c>
      <c r="AT165" s="80"/>
      <c r="AU165" s="307"/>
      <c r="AV165" s="50"/>
      <c r="AW165" s="50"/>
      <c r="AX165" s="50"/>
      <c r="AY165" s="50"/>
      <c r="AZ165" s="50"/>
      <c r="BA165" s="51"/>
      <c r="BB165" s="51"/>
      <c r="BC165" s="50"/>
      <c r="BD165" s="50"/>
      <c r="BE165" s="50"/>
      <c r="BF165" s="58"/>
      <c r="BG165" s="58"/>
      <c r="BH165" s="58"/>
      <c r="BI165" s="58"/>
      <c r="BJ165" s="58"/>
      <c r="BK165" s="49"/>
      <c r="BL165" s="49"/>
      <c r="BM165" s="55"/>
      <c r="BN165" s="55"/>
      <c r="BO165" s="55"/>
      <c r="BP165" s="55"/>
      <c r="BQ165" s="55"/>
      <c r="BR165" s="55"/>
    </row>
    <row r="166" spans="1:257" s="24" customFormat="1" hidden="1">
      <c r="AB166" s="58"/>
      <c r="AC166" s="80"/>
      <c r="AD166" s="168" t="s">
        <v>334</v>
      </c>
      <c r="AE166" s="241" t="s">
        <v>394</v>
      </c>
      <c r="AF166" s="254" t="s">
        <v>389</v>
      </c>
      <c r="AG166" s="241">
        <v>15</v>
      </c>
      <c r="AH166" s="211" t="e">
        <f>NA()</f>
        <v>#N/A</v>
      </c>
      <c r="AI166" s="272">
        <v>15.2</v>
      </c>
      <c r="AJ166" s="272">
        <v>16.14</v>
      </c>
      <c r="AK166" s="274">
        <v>36.516903876610513</v>
      </c>
      <c r="AL166" s="275">
        <f t="shared" si="55"/>
        <v>27.387677907457885</v>
      </c>
      <c r="AM166" s="51"/>
      <c r="AN166" s="238" t="s">
        <v>395</v>
      </c>
      <c r="AO166" s="286" t="s">
        <v>396</v>
      </c>
      <c r="AP166" s="238">
        <v>50</v>
      </c>
      <c r="AQ166" s="238">
        <v>10.8</v>
      </c>
      <c r="AR166" s="238"/>
      <c r="AS166" s="238">
        <v>2.8</v>
      </c>
      <c r="AT166" s="80"/>
      <c r="AU166" s="307"/>
      <c r="AV166" s="50"/>
      <c r="AW166" s="50"/>
      <c r="AX166" s="50"/>
      <c r="AY166" s="50"/>
      <c r="AZ166" s="50"/>
      <c r="BA166" s="51"/>
      <c r="BB166" s="51"/>
      <c r="BC166" s="50"/>
      <c r="BD166" s="50"/>
      <c r="BE166" s="50"/>
      <c r="BF166" s="58"/>
      <c r="BG166" s="58"/>
      <c r="BH166" s="58"/>
      <c r="BI166" s="58"/>
      <c r="BJ166" s="58"/>
      <c r="BK166" s="49"/>
      <c r="BL166" s="49"/>
      <c r="BM166" s="55"/>
      <c r="BN166" s="55"/>
      <c r="BO166" s="55"/>
      <c r="BP166" s="55"/>
      <c r="BQ166" s="55"/>
      <c r="BR166" s="55"/>
    </row>
    <row r="167" spans="1:257" s="1" customFormat="1" hidden="1">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58"/>
      <c r="AC167" s="89"/>
      <c r="AD167" s="168" t="s">
        <v>334</v>
      </c>
      <c r="AE167" s="241" t="s">
        <v>397</v>
      </c>
      <c r="AF167" s="254" t="s">
        <v>389</v>
      </c>
      <c r="AG167" s="241">
        <v>15</v>
      </c>
      <c r="AH167" s="211" t="e">
        <f>NA()</f>
        <v>#N/A</v>
      </c>
      <c r="AI167" s="272">
        <v>15.2</v>
      </c>
      <c r="AJ167" s="272">
        <v>16.14</v>
      </c>
      <c r="AK167" s="274">
        <v>36.516903876610513</v>
      </c>
      <c r="AL167" s="275">
        <f t="shared" si="55"/>
        <v>27.387677907457885</v>
      </c>
      <c r="AM167" s="51"/>
      <c r="AN167" s="238" t="s">
        <v>398</v>
      </c>
      <c r="AO167" s="286" t="s">
        <v>396</v>
      </c>
      <c r="AP167" s="238">
        <v>50</v>
      </c>
      <c r="AQ167" s="238">
        <v>10.8</v>
      </c>
      <c r="AR167" s="238"/>
      <c r="AS167" s="238">
        <v>2.8</v>
      </c>
      <c r="AT167" s="80"/>
      <c r="AU167" s="307"/>
      <c r="AV167" s="50"/>
      <c r="AW167" s="50"/>
      <c r="AX167" s="50"/>
      <c r="AY167" s="50"/>
      <c r="AZ167" s="50"/>
      <c r="BA167" s="51"/>
      <c r="BB167" s="51"/>
      <c r="BC167" s="50"/>
      <c r="BD167" s="50"/>
      <c r="BE167" s="50"/>
      <c r="BF167" s="58"/>
      <c r="BG167" s="58"/>
      <c r="BH167" s="58"/>
      <c r="BI167" s="58"/>
      <c r="BJ167" s="58"/>
      <c r="BK167" s="49"/>
      <c r="BL167" s="49"/>
      <c r="BM167" s="55"/>
      <c r="BN167" s="55"/>
      <c r="BO167" s="55"/>
      <c r="BP167" s="55"/>
      <c r="BQ167" s="55"/>
      <c r="BR167" s="55"/>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c r="DA167" s="28"/>
      <c r="DB167" s="28"/>
      <c r="DC167" s="28"/>
      <c r="DD167" s="28"/>
      <c r="DE167" s="28"/>
      <c r="DF167" s="28"/>
      <c r="DG167" s="28"/>
      <c r="DH167" s="28"/>
      <c r="DI167" s="28"/>
      <c r="DJ167" s="28"/>
      <c r="DK167" s="28"/>
      <c r="DL167" s="28"/>
      <c r="DM167" s="28"/>
      <c r="DN167" s="28"/>
      <c r="DO167" s="28"/>
      <c r="DP167" s="28"/>
      <c r="DQ167" s="28"/>
      <c r="DR167" s="28"/>
      <c r="DS167" s="28"/>
      <c r="DT167" s="28"/>
      <c r="DU167" s="28"/>
      <c r="DV167" s="28"/>
      <c r="DW167" s="28"/>
      <c r="DX167" s="28"/>
      <c r="DY167" s="28"/>
      <c r="DZ167" s="28"/>
      <c r="EA167" s="28"/>
      <c r="EB167" s="28"/>
      <c r="EC167" s="28"/>
      <c r="ED167" s="28"/>
      <c r="EE167" s="28"/>
      <c r="EF167" s="28"/>
      <c r="EG167" s="28"/>
      <c r="EH167" s="28"/>
      <c r="EI167" s="28"/>
      <c r="EJ167" s="28"/>
      <c r="EK167" s="28"/>
      <c r="EL167" s="28"/>
      <c r="EM167" s="28"/>
      <c r="EN167" s="28"/>
      <c r="EO167" s="28"/>
      <c r="EP167" s="28"/>
      <c r="EQ167" s="28"/>
      <c r="ER167" s="28"/>
      <c r="ES167" s="28"/>
      <c r="ET167" s="28"/>
      <c r="EU167" s="28"/>
      <c r="EV167" s="28"/>
      <c r="EW167" s="28"/>
      <c r="EX167" s="28"/>
      <c r="EY167" s="28"/>
      <c r="EZ167" s="28"/>
      <c r="FA167" s="28"/>
      <c r="FB167" s="28"/>
      <c r="FC167" s="28"/>
      <c r="FD167" s="28"/>
      <c r="FE167" s="28"/>
      <c r="FF167" s="28"/>
      <c r="FG167" s="28"/>
      <c r="FH167" s="28"/>
      <c r="FI167" s="28"/>
      <c r="FJ167" s="28"/>
      <c r="FK167" s="28"/>
      <c r="FL167" s="28"/>
      <c r="FM167" s="28"/>
      <c r="FN167" s="28"/>
      <c r="FO167" s="28"/>
      <c r="FP167" s="28"/>
      <c r="FQ167" s="28"/>
      <c r="FR167" s="28"/>
      <c r="FS167" s="28"/>
      <c r="FT167" s="28"/>
      <c r="FU167" s="28"/>
      <c r="FV167" s="28"/>
      <c r="FW167" s="28"/>
      <c r="FX167" s="28"/>
      <c r="FY167" s="28"/>
      <c r="FZ167" s="28"/>
      <c r="GA167" s="28"/>
      <c r="GB167" s="28"/>
      <c r="GC167" s="28"/>
      <c r="GD167" s="28"/>
      <c r="GE167" s="28"/>
      <c r="GF167" s="28"/>
      <c r="GG167" s="28"/>
      <c r="GH167" s="28"/>
      <c r="GI167" s="28"/>
      <c r="GJ167" s="28"/>
      <c r="GK167" s="28"/>
      <c r="GL167" s="28"/>
      <c r="GM167" s="28"/>
      <c r="GN167" s="28"/>
      <c r="GO167" s="28"/>
      <c r="GP167" s="28"/>
      <c r="GQ167" s="28"/>
      <c r="GR167" s="28"/>
      <c r="GS167" s="28"/>
      <c r="GT167" s="28"/>
      <c r="GU167" s="28"/>
      <c r="GV167" s="28"/>
      <c r="GW167" s="28"/>
      <c r="GX167" s="28"/>
      <c r="GY167" s="28"/>
      <c r="GZ167" s="28"/>
      <c r="HA167" s="28"/>
      <c r="HB167" s="28"/>
      <c r="HC167" s="28"/>
      <c r="HD167" s="28"/>
      <c r="HE167" s="28"/>
      <c r="HF167" s="28"/>
      <c r="HG167" s="28"/>
      <c r="HH167" s="28"/>
      <c r="HI167" s="28"/>
      <c r="HJ167" s="28"/>
      <c r="HK167" s="28"/>
      <c r="HL167" s="28"/>
      <c r="HM167" s="28"/>
      <c r="HN167" s="28"/>
      <c r="HO167" s="28"/>
      <c r="HP167" s="28"/>
      <c r="HQ167" s="28"/>
      <c r="HR167" s="28"/>
      <c r="HS167" s="28"/>
      <c r="HT167" s="28"/>
      <c r="HU167" s="28"/>
      <c r="HV167" s="28"/>
      <c r="HW167" s="28"/>
      <c r="HX167" s="28"/>
      <c r="HY167" s="28"/>
      <c r="HZ167" s="28"/>
      <c r="IA167" s="28"/>
      <c r="IB167" s="28"/>
      <c r="IC167" s="28"/>
      <c r="ID167" s="28"/>
      <c r="IE167" s="28"/>
      <c r="IF167" s="28"/>
      <c r="IG167" s="28"/>
      <c r="IH167" s="28"/>
      <c r="II167" s="28"/>
      <c r="IJ167" s="28"/>
      <c r="IK167" s="28"/>
      <c r="IL167" s="28"/>
      <c r="IM167" s="28"/>
      <c r="IN167" s="28"/>
      <c r="IO167" s="28"/>
      <c r="IP167" s="28"/>
      <c r="IQ167" s="28"/>
      <c r="IR167" s="28"/>
      <c r="IS167" s="28"/>
      <c r="IT167" s="28"/>
      <c r="IU167" s="28"/>
      <c r="IV167" s="28"/>
      <c r="IW167" s="28"/>
    </row>
    <row r="168" spans="1:257" s="1" customFormat="1" hidden="1">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58"/>
      <c r="AC168" s="89"/>
      <c r="AD168" s="168" t="s">
        <v>334</v>
      </c>
      <c r="AE168" s="241" t="s">
        <v>399</v>
      </c>
      <c r="AF168" s="254" t="s">
        <v>389</v>
      </c>
      <c r="AG168" s="241">
        <v>15</v>
      </c>
      <c r="AH168" s="211" t="e">
        <f>NA()</f>
        <v>#N/A</v>
      </c>
      <c r="AI168" s="272">
        <v>15.2</v>
      </c>
      <c r="AJ168" s="272">
        <v>16.14</v>
      </c>
      <c r="AK168" s="274">
        <v>36.516903876610513</v>
      </c>
      <c r="AL168" s="275">
        <f t="shared" si="55"/>
        <v>27.387677907457885</v>
      </c>
      <c r="AM168" s="51"/>
      <c r="AN168" s="238" t="s">
        <v>400</v>
      </c>
      <c r="AO168" s="286" t="s">
        <v>401</v>
      </c>
      <c r="AP168" s="238">
        <v>50</v>
      </c>
      <c r="AQ168" s="238">
        <v>13.4</v>
      </c>
      <c r="AR168" s="238"/>
      <c r="AS168" s="238">
        <v>3.1</v>
      </c>
      <c r="AT168" s="80"/>
      <c r="AU168" s="50"/>
      <c r="AV168" s="50"/>
      <c r="AW168" s="50"/>
      <c r="AX168" s="50"/>
      <c r="AY168" s="50"/>
      <c r="AZ168" s="50"/>
      <c r="BA168" s="51"/>
      <c r="BB168" s="51"/>
      <c r="BC168" s="50"/>
      <c r="BD168" s="50"/>
      <c r="BE168" s="50"/>
      <c r="BF168" s="58"/>
      <c r="BG168" s="58"/>
      <c r="BH168" s="58"/>
      <c r="BI168" s="58"/>
      <c r="BJ168" s="58"/>
      <c r="BK168" s="49"/>
      <c r="BL168" s="49"/>
      <c r="BM168" s="55"/>
      <c r="BN168" s="55"/>
      <c r="BO168" s="55"/>
      <c r="BP168" s="55"/>
      <c r="BQ168" s="55"/>
      <c r="BR168" s="55"/>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c r="DA168" s="28"/>
      <c r="DB168" s="28"/>
      <c r="DC168" s="28"/>
      <c r="DD168" s="28"/>
      <c r="DE168" s="28"/>
      <c r="DF168" s="28"/>
      <c r="DG168" s="28"/>
      <c r="DH168" s="28"/>
      <c r="DI168" s="28"/>
      <c r="DJ168" s="28"/>
      <c r="DK168" s="28"/>
      <c r="DL168" s="28"/>
      <c r="DM168" s="28"/>
      <c r="DN168" s="28"/>
      <c r="DO168" s="28"/>
      <c r="DP168" s="28"/>
      <c r="DQ168" s="28"/>
      <c r="DR168" s="28"/>
      <c r="DS168" s="28"/>
      <c r="DT168" s="28"/>
      <c r="DU168" s="28"/>
      <c r="DV168" s="28"/>
      <c r="DW168" s="28"/>
      <c r="DX168" s="28"/>
      <c r="DY168" s="28"/>
      <c r="DZ168" s="28"/>
      <c r="EA168" s="28"/>
      <c r="EB168" s="28"/>
      <c r="EC168" s="28"/>
      <c r="ED168" s="28"/>
      <c r="EE168" s="28"/>
      <c r="EF168" s="28"/>
      <c r="EG168" s="28"/>
      <c r="EH168" s="28"/>
      <c r="EI168" s="28"/>
      <c r="EJ168" s="28"/>
      <c r="EK168" s="28"/>
      <c r="EL168" s="28"/>
      <c r="EM168" s="28"/>
      <c r="EN168" s="28"/>
      <c r="EO168" s="28"/>
      <c r="EP168" s="28"/>
      <c r="EQ168" s="28"/>
      <c r="ER168" s="28"/>
      <c r="ES168" s="28"/>
      <c r="ET168" s="28"/>
      <c r="EU168" s="28"/>
      <c r="EV168" s="28"/>
      <c r="EW168" s="28"/>
      <c r="EX168" s="28"/>
      <c r="EY168" s="28"/>
      <c r="EZ168" s="28"/>
      <c r="FA168" s="28"/>
      <c r="FB168" s="28"/>
      <c r="FC168" s="28"/>
      <c r="FD168" s="28"/>
      <c r="FE168" s="28"/>
      <c r="FF168" s="28"/>
      <c r="FG168" s="28"/>
      <c r="FH168" s="28"/>
      <c r="FI168" s="28"/>
      <c r="FJ168" s="28"/>
      <c r="FK168" s="28"/>
      <c r="FL168" s="28"/>
      <c r="FM168" s="28"/>
      <c r="FN168" s="28"/>
      <c r="FO168" s="28"/>
      <c r="FP168" s="28"/>
      <c r="FQ168" s="28"/>
      <c r="FR168" s="28"/>
      <c r="FS168" s="28"/>
      <c r="FT168" s="28"/>
      <c r="FU168" s="28"/>
      <c r="FV168" s="28"/>
      <c r="FW168" s="28"/>
      <c r="FX168" s="28"/>
      <c r="FY168" s="28"/>
      <c r="FZ168" s="28"/>
      <c r="GA168" s="28"/>
      <c r="GB168" s="28"/>
      <c r="GC168" s="28"/>
      <c r="GD168" s="28"/>
      <c r="GE168" s="28"/>
      <c r="GF168" s="28"/>
      <c r="GG168" s="28"/>
      <c r="GH168" s="28"/>
      <c r="GI168" s="28"/>
      <c r="GJ168" s="28"/>
      <c r="GK168" s="28"/>
      <c r="GL168" s="28"/>
      <c r="GM168" s="28"/>
      <c r="GN168" s="28"/>
      <c r="GO168" s="28"/>
      <c r="GP168" s="28"/>
      <c r="GQ168" s="28"/>
      <c r="GR168" s="28"/>
      <c r="GS168" s="28"/>
      <c r="GT168" s="28"/>
      <c r="GU168" s="28"/>
      <c r="GV168" s="28"/>
      <c r="GW168" s="28"/>
      <c r="GX168" s="28"/>
      <c r="GY168" s="28"/>
      <c r="GZ168" s="28"/>
      <c r="HA168" s="28"/>
      <c r="HB168" s="28"/>
      <c r="HC168" s="28"/>
      <c r="HD168" s="28"/>
      <c r="HE168" s="28"/>
      <c r="HF168" s="28"/>
      <c r="HG168" s="28"/>
      <c r="HH168" s="28"/>
      <c r="HI168" s="28"/>
      <c r="HJ168" s="28"/>
      <c r="HK168" s="28"/>
      <c r="HL168" s="28"/>
      <c r="HM168" s="28"/>
      <c r="HN168" s="28"/>
      <c r="HO168" s="28"/>
      <c r="HP168" s="28"/>
      <c r="HQ168" s="28"/>
      <c r="HR168" s="28"/>
      <c r="HS168" s="28"/>
      <c r="HT168" s="28"/>
      <c r="HU168" s="28"/>
      <c r="HV168" s="28"/>
      <c r="HW168" s="28"/>
      <c r="HX168" s="28"/>
      <c r="HY168" s="28"/>
      <c r="HZ168" s="28"/>
      <c r="IA168" s="28"/>
      <c r="IB168" s="28"/>
      <c r="IC168" s="28"/>
      <c r="ID168" s="28"/>
      <c r="IE168" s="28"/>
      <c r="IF168" s="28"/>
      <c r="IG168" s="28"/>
      <c r="IH168" s="28"/>
      <c r="II168" s="28"/>
      <c r="IJ168" s="28"/>
      <c r="IK168" s="28"/>
      <c r="IL168" s="28"/>
      <c r="IM168" s="28"/>
      <c r="IN168" s="28"/>
      <c r="IO168" s="28"/>
      <c r="IP168" s="28"/>
      <c r="IQ168" s="28"/>
      <c r="IR168" s="28"/>
      <c r="IS168" s="28"/>
      <c r="IT168" s="28"/>
      <c r="IU168" s="28"/>
      <c r="IV168" s="28"/>
      <c r="IW168" s="28"/>
    </row>
    <row r="169" spans="1:257" s="1" customFormat="1" hidden="1">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58"/>
      <c r="AC169" s="49"/>
      <c r="AD169" s="168" t="s">
        <v>334</v>
      </c>
      <c r="AE169" s="241" t="s">
        <v>402</v>
      </c>
      <c r="AF169" s="254" t="s">
        <v>389</v>
      </c>
      <c r="AG169" s="241">
        <v>15</v>
      </c>
      <c r="AH169" s="211" t="e">
        <f>NA()</f>
        <v>#N/A</v>
      </c>
      <c r="AI169" s="272">
        <v>15.2</v>
      </c>
      <c r="AJ169" s="272">
        <v>16.14</v>
      </c>
      <c r="AK169" s="274">
        <v>36.516903876610513</v>
      </c>
      <c r="AL169" s="275">
        <f t="shared" si="55"/>
        <v>27.387677907457885</v>
      </c>
      <c r="AM169" s="51"/>
      <c r="AN169" s="238" t="s">
        <v>403</v>
      </c>
      <c r="AO169" s="286" t="s">
        <v>404</v>
      </c>
      <c r="AP169" s="238">
        <v>50</v>
      </c>
      <c r="AQ169" s="238">
        <v>11</v>
      </c>
      <c r="AR169" s="238"/>
      <c r="AS169" s="238">
        <v>2.8</v>
      </c>
      <c r="AT169" s="80"/>
      <c r="AU169" s="323" t="s">
        <v>263</v>
      </c>
      <c r="AV169" s="50"/>
      <c r="AW169" s="50"/>
      <c r="AX169" s="50"/>
      <c r="AY169" s="50"/>
      <c r="AZ169" s="50"/>
      <c r="BA169" s="51"/>
      <c r="BB169" s="51"/>
      <c r="BC169" s="50"/>
      <c r="BD169" s="50"/>
      <c r="BE169" s="50"/>
      <c r="BF169" s="58"/>
      <c r="BG169" s="58"/>
      <c r="BH169" s="58"/>
      <c r="BI169" s="58"/>
      <c r="BJ169" s="58"/>
      <c r="BK169" s="49"/>
      <c r="BL169" s="49"/>
      <c r="BM169" s="55"/>
      <c r="BN169" s="55"/>
      <c r="BO169" s="55"/>
      <c r="BP169" s="55"/>
      <c r="BQ169" s="55"/>
      <c r="BR169" s="55"/>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c r="DA169" s="28"/>
      <c r="DB169" s="28"/>
      <c r="DC169" s="28"/>
      <c r="DD169" s="28"/>
      <c r="DE169" s="28"/>
      <c r="DF169" s="28"/>
      <c r="DG169" s="28"/>
      <c r="DH169" s="28"/>
      <c r="DI169" s="28"/>
      <c r="DJ169" s="28"/>
      <c r="DK169" s="28"/>
      <c r="DL169" s="28"/>
      <c r="DM169" s="28"/>
      <c r="DN169" s="28"/>
      <c r="DO169" s="28"/>
      <c r="DP169" s="28"/>
      <c r="DQ169" s="28"/>
      <c r="DR169" s="28"/>
      <c r="DS169" s="28"/>
      <c r="DT169" s="28"/>
      <c r="DU169" s="28"/>
      <c r="DV169" s="28"/>
      <c r="DW169" s="28"/>
      <c r="DX169" s="28"/>
      <c r="DY169" s="28"/>
      <c r="DZ169" s="28"/>
      <c r="EA169" s="28"/>
      <c r="EB169" s="28"/>
      <c r="EC169" s="28"/>
      <c r="ED169" s="28"/>
      <c r="EE169" s="28"/>
      <c r="EF169" s="28"/>
      <c r="EG169" s="28"/>
      <c r="EH169" s="28"/>
      <c r="EI169" s="28"/>
      <c r="EJ169" s="28"/>
      <c r="EK169" s="28"/>
      <c r="EL169" s="28"/>
      <c r="EM169" s="28"/>
      <c r="EN169" s="28"/>
      <c r="EO169" s="28"/>
      <c r="EP169" s="28"/>
      <c r="EQ169" s="28"/>
      <c r="ER169" s="28"/>
      <c r="ES169" s="28"/>
      <c r="ET169" s="28"/>
      <c r="EU169" s="28"/>
      <c r="EV169" s="28"/>
      <c r="EW169" s="28"/>
      <c r="EX169" s="28"/>
      <c r="EY169" s="28"/>
      <c r="EZ169" s="28"/>
      <c r="FA169" s="28"/>
      <c r="FB169" s="28"/>
      <c r="FC169" s="28"/>
      <c r="FD169" s="28"/>
      <c r="FE169" s="28"/>
      <c r="FF169" s="28"/>
      <c r="FG169" s="28"/>
      <c r="FH169" s="28"/>
      <c r="FI169" s="28"/>
      <c r="FJ169" s="28"/>
      <c r="FK169" s="28"/>
      <c r="FL169" s="28"/>
      <c r="FM169" s="28"/>
      <c r="FN169" s="28"/>
      <c r="FO169" s="28"/>
      <c r="FP169" s="28"/>
      <c r="FQ169" s="28"/>
      <c r="FR169" s="28"/>
      <c r="FS169" s="28"/>
      <c r="FT169" s="28"/>
      <c r="FU169" s="28"/>
      <c r="FV169" s="28"/>
      <c r="FW169" s="28"/>
      <c r="FX169" s="28"/>
      <c r="FY169" s="28"/>
      <c r="FZ169" s="28"/>
      <c r="GA169" s="28"/>
      <c r="GB169" s="28"/>
      <c r="GC169" s="28"/>
      <c r="GD169" s="28"/>
      <c r="GE169" s="28"/>
      <c r="GF169" s="28"/>
      <c r="GG169" s="28"/>
      <c r="GH169" s="28"/>
      <c r="GI169" s="28"/>
      <c r="GJ169" s="28"/>
      <c r="GK169" s="28"/>
      <c r="GL169" s="28"/>
      <c r="GM169" s="28"/>
      <c r="GN169" s="28"/>
      <c r="GO169" s="28"/>
      <c r="GP169" s="28"/>
      <c r="GQ169" s="28"/>
      <c r="GR169" s="28"/>
      <c r="GS169" s="28"/>
      <c r="GT169" s="28"/>
      <c r="GU169" s="28"/>
      <c r="GV169" s="28"/>
      <c r="GW169" s="28"/>
      <c r="GX169" s="28"/>
      <c r="GY169" s="28"/>
      <c r="GZ169" s="28"/>
      <c r="HA169" s="28"/>
      <c r="HB169" s="28"/>
      <c r="HC169" s="28"/>
      <c r="HD169" s="28"/>
      <c r="HE169" s="28"/>
      <c r="HF169" s="28"/>
      <c r="HG169" s="28"/>
      <c r="HH169" s="28"/>
      <c r="HI169" s="28"/>
      <c r="HJ169" s="28"/>
      <c r="HK169" s="28"/>
      <c r="HL169" s="28"/>
      <c r="HM169" s="28"/>
      <c r="HN169" s="28"/>
      <c r="HO169" s="28"/>
      <c r="HP169" s="28"/>
      <c r="HQ169" s="28"/>
      <c r="HR169" s="28"/>
      <c r="HS169" s="28"/>
      <c r="HT169" s="28"/>
      <c r="HU169" s="28"/>
      <c r="HV169" s="28"/>
      <c r="HW169" s="28"/>
      <c r="HX169" s="28"/>
      <c r="HY169" s="28"/>
      <c r="HZ169" s="28"/>
      <c r="IA169" s="28"/>
      <c r="IB169" s="28"/>
      <c r="IC169" s="28"/>
      <c r="ID169" s="28"/>
      <c r="IE169" s="28"/>
      <c r="IF169" s="28"/>
      <c r="IG169" s="28"/>
      <c r="IH169" s="28"/>
      <c r="II169" s="28"/>
      <c r="IJ169" s="28"/>
      <c r="IK169" s="28"/>
      <c r="IL169" s="28"/>
      <c r="IM169" s="28"/>
      <c r="IN169" s="28"/>
      <c r="IO169" s="28"/>
      <c r="IP169" s="28"/>
      <c r="IQ169" s="28"/>
      <c r="IR169" s="28"/>
      <c r="IS169" s="28"/>
      <c r="IT169" s="28"/>
      <c r="IU169" s="28"/>
      <c r="IV169" s="28"/>
      <c r="IW169" s="28"/>
    </row>
    <row r="170" spans="1:257" s="1" customFormat="1" hidden="1">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58"/>
      <c r="AC170" s="49"/>
      <c r="AD170" s="168" t="s">
        <v>334</v>
      </c>
      <c r="AE170" s="241" t="s">
        <v>405</v>
      </c>
      <c r="AF170" s="254" t="s">
        <v>406</v>
      </c>
      <c r="AG170" s="241">
        <v>30</v>
      </c>
      <c r="AH170" s="211" t="e">
        <f>NA()</f>
        <v>#N/A</v>
      </c>
      <c r="AI170" s="272">
        <v>16.149999999999999</v>
      </c>
      <c r="AJ170" s="272">
        <v>17.09</v>
      </c>
      <c r="AK170" s="274">
        <v>55.789714255932722</v>
      </c>
      <c r="AL170" s="275">
        <f t="shared" si="55"/>
        <v>41.842285691949542</v>
      </c>
      <c r="AM170" s="51"/>
      <c r="AN170" s="238" t="s">
        <v>407</v>
      </c>
      <c r="AO170" s="286" t="s">
        <v>404</v>
      </c>
      <c r="AP170" s="238">
        <v>50</v>
      </c>
      <c r="AQ170" s="238">
        <v>11</v>
      </c>
      <c r="AR170" s="238"/>
      <c r="AS170" s="238">
        <v>2.8</v>
      </c>
      <c r="AT170" s="80"/>
      <c r="AU170" s="50"/>
      <c r="AV170" s="50"/>
      <c r="AW170" s="50"/>
      <c r="AX170" s="50"/>
      <c r="AY170" s="50"/>
      <c r="AZ170" s="50"/>
      <c r="BA170" s="51"/>
      <c r="BB170" s="51"/>
      <c r="BC170" s="50"/>
      <c r="BD170" s="50"/>
      <c r="BE170" s="50"/>
      <c r="BF170" s="58"/>
      <c r="BG170" s="58"/>
      <c r="BH170" s="58"/>
      <c r="BI170" s="58"/>
      <c r="BJ170" s="58"/>
      <c r="BK170" s="49"/>
      <c r="BL170" s="49"/>
      <c r="BM170" s="55"/>
      <c r="BN170" s="55"/>
      <c r="BO170" s="55"/>
      <c r="BP170" s="55"/>
      <c r="BQ170" s="55"/>
      <c r="BR170" s="55"/>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c r="DA170" s="28"/>
      <c r="DB170" s="28"/>
      <c r="DC170" s="28"/>
      <c r="DD170" s="28"/>
      <c r="DE170" s="28"/>
      <c r="DF170" s="28"/>
      <c r="DG170" s="28"/>
      <c r="DH170" s="28"/>
      <c r="DI170" s="28"/>
      <c r="DJ170" s="28"/>
      <c r="DK170" s="28"/>
      <c r="DL170" s="28"/>
      <c r="DM170" s="28"/>
      <c r="DN170" s="28"/>
      <c r="DO170" s="28"/>
      <c r="DP170" s="28"/>
      <c r="DQ170" s="28"/>
      <c r="DR170" s="28"/>
      <c r="DS170" s="28"/>
      <c r="DT170" s="28"/>
      <c r="DU170" s="28"/>
      <c r="DV170" s="28"/>
      <c r="DW170" s="28"/>
      <c r="DX170" s="28"/>
      <c r="DY170" s="28"/>
      <c r="DZ170" s="28"/>
      <c r="EA170" s="28"/>
      <c r="EB170" s="28"/>
      <c r="EC170" s="28"/>
      <c r="ED170" s="28"/>
      <c r="EE170" s="28"/>
      <c r="EF170" s="28"/>
      <c r="EG170" s="28"/>
      <c r="EH170" s="28"/>
      <c r="EI170" s="28"/>
      <c r="EJ170" s="28"/>
      <c r="EK170" s="28"/>
      <c r="EL170" s="28"/>
      <c r="EM170" s="28"/>
      <c r="EN170" s="28"/>
      <c r="EO170" s="28"/>
      <c r="EP170" s="28"/>
      <c r="EQ170" s="28"/>
      <c r="ER170" s="28"/>
      <c r="ES170" s="28"/>
      <c r="ET170" s="28"/>
      <c r="EU170" s="28"/>
      <c r="EV170" s="28"/>
      <c r="EW170" s="28"/>
      <c r="EX170" s="28"/>
      <c r="EY170" s="28"/>
      <c r="EZ170" s="28"/>
      <c r="FA170" s="28"/>
      <c r="FB170" s="28"/>
      <c r="FC170" s="28"/>
      <c r="FD170" s="28"/>
      <c r="FE170" s="28"/>
      <c r="FF170" s="28"/>
      <c r="FG170" s="28"/>
      <c r="FH170" s="28"/>
      <c r="FI170" s="28"/>
      <c r="FJ170" s="28"/>
      <c r="FK170" s="28"/>
      <c r="FL170" s="28"/>
      <c r="FM170" s="28"/>
      <c r="FN170" s="28"/>
      <c r="FO170" s="28"/>
      <c r="FP170" s="28"/>
      <c r="FQ170" s="28"/>
      <c r="FR170" s="28"/>
      <c r="FS170" s="28"/>
      <c r="FT170" s="28"/>
      <c r="FU170" s="28"/>
      <c r="FV170" s="28"/>
      <c r="FW170" s="28"/>
      <c r="FX170" s="28"/>
      <c r="FY170" s="28"/>
      <c r="FZ170" s="28"/>
      <c r="GA170" s="28"/>
      <c r="GB170" s="28"/>
      <c r="GC170" s="28"/>
      <c r="GD170" s="28"/>
      <c r="GE170" s="28"/>
      <c r="GF170" s="28"/>
      <c r="GG170" s="28"/>
      <c r="GH170" s="28"/>
      <c r="GI170" s="28"/>
      <c r="GJ170" s="28"/>
      <c r="GK170" s="28"/>
      <c r="GL170" s="28"/>
      <c r="GM170" s="28"/>
      <c r="GN170" s="28"/>
      <c r="GO170" s="28"/>
      <c r="GP170" s="28"/>
      <c r="GQ170" s="28"/>
      <c r="GR170" s="28"/>
      <c r="GS170" s="28"/>
      <c r="GT170" s="28"/>
      <c r="GU170" s="28"/>
      <c r="GV170" s="28"/>
      <c r="GW170" s="28"/>
      <c r="GX170" s="28"/>
      <c r="GY170" s="28"/>
      <c r="GZ170" s="28"/>
      <c r="HA170" s="28"/>
      <c r="HB170" s="28"/>
      <c r="HC170" s="28"/>
      <c r="HD170" s="28"/>
      <c r="HE170" s="28"/>
      <c r="HF170" s="28"/>
      <c r="HG170" s="28"/>
      <c r="HH170" s="28"/>
      <c r="HI170" s="28"/>
      <c r="HJ170" s="28"/>
      <c r="HK170" s="28"/>
      <c r="HL170" s="28"/>
      <c r="HM170" s="28"/>
      <c r="HN170" s="28"/>
      <c r="HO170" s="28"/>
      <c r="HP170" s="28"/>
      <c r="HQ170" s="28"/>
      <c r="HR170" s="28"/>
      <c r="HS170" s="28"/>
      <c r="HT170" s="28"/>
      <c r="HU170" s="28"/>
      <c r="HV170" s="28"/>
      <c r="HW170" s="28"/>
      <c r="HX170" s="28"/>
      <c r="HY170" s="28"/>
      <c r="HZ170" s="28"/>
      <c r="IA170" s="28"/>
      <c r="IB170" s="28"/>
      <c r="IC170" s="28"/>
      <c r="ID170" s="28"/>
      <c r="IE170" s="28"/>
      <c r="IF170" s="28"/>
      <c r="IG170" s="28"/>
      <c r="IH170" s="28"/>
      <c r="II170" s="28"/>
      <c r="IJ170" s="28"/>
      <c r="IK170" s="28"/>
      <c r="IL170" s="28"/>
      <c r="IM170" s="28"/>
      <c r="IN170" s="28"/>
      <c r="IO170" s="28"/>
      <c r="IP170" s="28"/>
      <c r="IQ170" s="28"/>
      <c r="IR170" s="28"/>
      <c r="IS170" s="28"/>
      <c r="IT170" s="28"/>
      <c r="IU170" s="28"/>
      <c r="IV170" s="28"/>
      <c r="IW170" s="28"/>
    </row>
    <row r="171" spans="1:257" s="1" customFormat="1" hidden="1">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58"/>
      <c r="AC171" s="49"/>
      <c r="AD171" s="168" t="s">
        <v>334</v>
      </c>
      <c r="AE171" s="241" t="s">
        <v>408</v>
      </c>
      <c r="AF171" s="254" t="s">
        <v>406</v>
      </c>
      <c r="AG171" s="241">
        <v>30</v>
      </c>
      <c r="AH171" s="211" t="e">
        <f>NA()</f>
        <v>#N/A</v>
      </c>
      <c r="AI171" s="272">
        <v>16.149999999999999</v>
      </c>
      <c r="AJ171" s="272">
        <v>17.09</v>
      </c>
      <c r="AK171" s="274">
        <v>55.789714255932722</v>
      </c>
      <c r="AL171" s="275">
        <f t="shared" si="55"/>
        <v>41.842285691949542</v>
      </c>
      <c r="AM171" s="51"/>
      <c r="AN171" s="51"/>
      <c r="AO171" s="51"/>
      <c r="AP171" s="51"/>
      <c r="AQ171" s="51"/>
      <c r="AR171" s="56"/>
      <c r="AS171" s="56"/>
      <c r="AT171" s="56"/>
      <c r="AU171" s="56"/>
      <c r="AV171" s="80" t="s">
        <v>409</v>
      </c>
      <c r="AW171" s="55"/>
      <c r="AX171" s="55"/>
      <c r="AY171" s="55"/>
      <c r="AZ171" s="55"/>
      <c r="BA171" s="55"/>
      <c r="BB171" s="55"/>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c r="DA171" s="28"/>
      <c r="DB171" s="28"/>
      <c r="DC171" s="28"/>
      <c r="DD171" s="28"/>
      <c r="DE171" s="28"/>
      <c r="DF171" s="28"/>
      <c r="DG171" s="28"/>
      <c r="DH171" s="28"/>
      <c r="DI171" s="28"/>
      <c r="DJ171" s="28"/>
      <c r="DK171" s="28"/>
      <c r="DL171" s="28"/>
      <c r="DM171" s="28"/>
      <c r="DN171" s="28"/>
      <c r="DO171" s="28"/>
      <c r="DP171" s="28"/>
      <c r="DQ171" s="28"/>
      <c r="DR171" s="28"/>
      <c r="DS171" s="28"/>
      <c r="DT171" s="28"/>
      <c r="DU171" s="28"/>
      <c r="DV171" s="28"/>
      <c r="DW171" s="28"/>
      <c r="DX171" s="28"/>
      <c r="DY171" s="28"/>
      <c r="DZ171" s="28"/>
      <c r="EA171" s="28"/>
      <c r="EB171" s="28"/>
      <c r="EC171" s="28"/>
      <c r="ED171" s="28"/>
      <c r="EE171" s="28"/>
      <c r="EF171" s="28"/>
      <c r="EG171" s="28"/>
      <c r="EH171" s="28"/>
      <c r="EI171" s="28"/>
      <c r="EJ171" s="28"/>
      <c r="EK171" s="28"/>
      <c r="EL171" s="28"/>
      <c r="EM171" s="28"/>
      <c r="EN171" s="28"/>
      <c r="EO171" s="28"/>
      <c r="EP171" s="28"/>
      <c r="EQ171" s="28"/>
      <c r="ER171" s="28"/>
      <c r="ES171" s="28"/>
      <c r="ET171" s="28"/>
      <c r="EU171" s="28"/>
      <c r="EV171" s="28"/>
      <c r="EW171" s="28"/>
      <c r="EX171" s="28"/>
      <c r="EY171" s="28"/>
      <c r="EZ171" s="28"/>
      <c r="FA171" s="28"/>
      <c r="FB171" s="28"/>
      <c r="FC171" s="28"/>
      <c r="FD171" s="28"/>
      <c r="FE171" s="28"/>
      <c r="FF171" s="28"/>
      <c r="FG171" s="28"/>
      <c r="FH171" s="28"/>
      <c r="FI171" s="28"/>
      <c r="FJ171" s="28"/>
      <c r="FK171" s="28"/>
      <c r="FL171" s="28"/>
      <c r="FM171" s="28"/>
      <c r="FN171" s="28"/>
      <c r="FO171" s="28"/>
      <c r="FP171" s="28"/>
      <c r="FQ171" s="28"/>
      <c r="FR171" s="28"/>
      <c r="FS171" s="28"/>
      <c r="FT171" s="28"/>
      <c r="FU171" s="28"/>
      <c r="FV171" s="28"/>
      <c r="FW171" s="28"/>
      <c r="FX171" s="28"/>
      <c r="FY171" s="28"/>
      <c r="FZ171" s="28"/>
      <c r="GA171" s="28"/>
      <c r="GB171" s="28"/>
      <c r="GC171" s="28"/>
      <c r="GD171" s="28"/>
      <c r="GE171" s="28"/>
      <c r="GF171" s="28"/>
      <c r="GG171" s="28"/>
      <c r="GH171" s="28"/>
      <c r="GI171" s="28"/>
      <c r="GJ171" s="28"/>
      <c r="GK171" s="28"/>
      <c r="GL171" s="28"/>
      <c r="GM171" s="28"/>
      <c r="GN171" s="28"/>
      <c r="GO171" s="28"/>
      <c r="GP171" s="28"/>
      <c r="GQ171" s="28"/>
      <c r="GR171" s="28"/>
      <c r="GS171" s="28"/>
      <c r="GT171" s="28"/>
      <c r="GU171" s="28"/>
      <c r="GV171" s="28"/>
      <c r="GW171" s="28"/>
      <c r="GX171" s="28"/>
      <c r="GY171" s="28"/>
      <c r="GZ171" s="28"/>
      <c r="HA171" s="28"/>
      <c r="HB171" s="28"/>
      <c r="HC171" s="28"/>
      <c r="HD171" s="28"/>
      <c r="HE171" s="28"/>
      <c r="HF171" s="28"/>
      <c r="HG171" s="28"/>
      <c r="HH171" s="28"/>
      <c r="HI171" s="28"/>
      <c r="HJ171" s="28"/>
      <c r="HK171" s="28"/>
      <c r="HL171" s="28"/>
      <c r="HM171" s="28"/>
      <c r="HN171" s="28"/>
      <c r="HO171" s="28"/>
      <c r="HP171" s="28"/>
      <c r="HQ171" s="28"/>
      <c r="HR171" s="28"/>
      <c r="HS171" s="28"/>
      <c r="HT171" s="28"/>
      <c r="HU171" s="28"/>
      <c r="HV171" s="28"/>
      <c r="HW171" s="28"/>
      <c r="HX171" s="28"/>
      <c r="HY171" s="28"/>
      <c r="HZ171" s="28"/>
      <c r="IA171" s="28"/>
      <c r="IB171" s="28"/>
      <c r="IC171" s="28"/>
      <c r="ID171" s="28"/>
      <c r="IE171" s="28"/>
      <c r="IF171" s="28"/>
      <c r="IG171" s="28"/>
      <c r="IH171" s="28"/>
      <c r="II171" s="28"/>
      <c r="IJ171" s="28"/>
      <c r="IK171" s="28"/>
      <c r="IL171" s="28"/>
      <c r="IM171" s="28"/>
      <c r="IN171" s="28"/>
      <c r="IO171" s="28"/>
      <c r="IP171" s="28"/>
      <c r="IQ171" s="28"/>
      <c r="IR171" s="28"/>
      <c r="IS171" s="28"/>
      <c r="IT171" s="28"/>
      <c r="IU171" s="28"/>
      <c r="IV171" s="28"/>
      <c r="IW171" s="28"/>
    </row>
    <row r="172" spans="1:257" s="1" customFormat="1" hidden="1">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58"/>
      <c r="AC172" s="49"/>
      <c r="AD172" s="168" t="s">
        <v>334</v>
      </c>
      <c r="AE172" s="241" t="s">
        <v>410</v>
      </c>
      <c r="AF172" s="254" t="s">
        <v>406</v>
      </c>
      <c r="AG172" s="241">
        <v>30</v>
      </c>
      <c r="AH172" s="211" t="e">
        <f>NA()</f>
        <v>#N/A</v>
      </c>
      <c r="AI172" s="272">
        <v>16.149999999999999</v>
      </c>
      <c r="AJ172" s="272">
        <v>17.09</v>
      </c>
      <c r="AK172" s="274">
        <v>55.789714255932722</v>
      </c>
      <c r="AL172" s="275">
        <f t="shared" si="55"/>
        <v>41.842285691949542</v>
      </c>
      <c r="AM172" s="51"/>
      <c r="AN172" s="224"/>
      <c r="AO172" s="245" t="s">
        <v>411</v>
      </c>
      <c r="AP172" s="243" t="s">
        <v>20</v>
      </c>
      <c r="AQ172" s="243" t="s">
        <v>412</v>
      </c>
      <c r="AR172" s="247" t="s">
        <v>413</v>
      </c>
      <c r="AS172" s="246" t="s">
        <v>414</v>
      </c>
      <c r="AT172" s="246" t="s">
        <v>415</v>
      </c>
      <c r="AU172" s="246" t="s">
        <v>416</v>
      </c>
      <c r="AV172" s="80"/>
      <c r="AW172" s="55"/>
      <c r="AX172" s="55"/>
      <c r="AY172" s="55"/>
      <c r="AZ172" s="55"/>
      <c r="BA172" s="55"/>
      <c r="BB172" s="55"/>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c r="DA172" s="28"/>
      <c r="DB172" s="28"/>
      <c r="DC172" s="28"/>
      <c r="DD172" s="28"/>
      <c r="DE172" s="28"/>
      <c r="DF172" s="28"/>
      <c r="DG172" s="28"/>
      <c r="DH172" s="28"/>
      <c r="DI172" s="28"/>
      <c r="DJ172" s="28"/>
      <c r="DK172" s="28"/>
      <c r="DL172" s="28"/>
      <c r="DM172" s="28"/>
      <c r="DN172" s="28"/>
      <c r="DO172" s="28"/>
      <c r="DP172" s="28"/>
      <c r="DQ172" s="28"/>
      <c r="DR172" s="28"/>
      <c r="DS172" s="28"/>
      <c r="DT172" s="28"/>
      <c r="DU172" s="28"/>
      <c r="DV172" s="28"/>
      <c r="DW172" s="28"/>
      <c r="DX172" s="28"/>
      <c r="DY172" s="28"/>
      <c r="DZ172" s="28"/>
      <c r="EA172" s="28"/>
      <c r="EB172" s="28"/>
      <c r="EC172" s="28"/>
      <c r="ED172" s="28"/>
      <c r="EE172" s="28"/>
      <c r="EF172" s="28"/>
      <c r="EG172" s="28"/>
      <c r="EH172" s="28"/>
      <c r="EI172" s="28"/>
      <c r="EJ172" s="28"/>
      <c r="EK172" s="28"/>
      <c r="EL172" s="28"/>
      <c r="EM172" s="28"/>
      <c r="EN172" s="28"/>
      <c r="EO172" s="28"/>
      <c r="EP172" s="28"/>
      <c r="EQ172" s="28"/>
      <c r="ER172" s="28"/>
      <c r="ES172" s="28"/>
      <c r="ET172" s="28"/>
      <c r="EU172" s="28"/>
      <c r="EV172" s="28"/>
      <c r="EW172" s="28"/>
      <c r="EX172" s="28"/>
      <c r="EY172" s="28"/>
      <c r="EZ172" s="28"/>
      <c r="FA172" s="28"/>
      <c r="FB172" s="28"/>
      <c r="FC172" s="28"/>
      <c r="FD172" s="28"/>
      <c r="FE172" s="28"/>
      <c r="FF172" s="28"/>
      <c r="FG172" s="28"/>
      <c r="FH172" s="28"/>
      <c r="FI172" s="28"/>
      <c r="FJ172" s="28"/>
      <c r="FK172" s="28"/>
      <c r="FL172" s="28"/>
      <c r="FM172" s="28"/>
      <c r="FN172" s="28"/>
      <c r="FO172" s="28"/>
      <c r="FP172" s="28"/>
      <c r="FQ172" s="28"/>
      <c r="FR172" s="28"/>
      <c r="FS172" s="28"/>
      <c r="FT172" s="28"/>
      <c r="FU172" s="28"/>
      <c r="FV172" s="28"/>
      <c r="FW172" s="28"/>
      <c r="FX172" s="28"/>
      <c r="FY172" s="28"/>
      <c r="FZ172" s="28"/>
      <c r="GA172" s="28"/>
      <c r="GB172" s="28"/>
      <c r="GC172" s="28"/>
      <c r="GD172" s="28"/>
      <c r="GE172" s="28"/>
      <c r="GF172" s="28"/>
      <c r="GG172" s="28"/>
      <c r="GH172" s="28"/>
      <c r="GI172" s="28"/>
      <c r="GJ172" s="28"/>
      <c r="GK172" s="28"/>
      <c r="GL172" s="28"/>
      <c r="GM172" s="28"/>
      <c r="GN172" s="28"/>
      <c r="GO172" s="28"/>
      <c r="GP172" s="28"/>
      <c r="GQ172" s="28"/>
      <c r="GR172" s="28"/>
      <c r="GS172" s="28"/>
      <c r="GT172" s="28"/>
      <c r="GU172" s="28"/>
      <c r="GV172" s="28"/>
      <c r="GW172" s="28"/>
      <c r="GX172" s="28"/>
      <c r="GY172" s="28"/>
      <c r="GZ172" s="28"/>
      <c r="HA172" s="28"/>
      <c r="HB172" s="28"/>
      <c r="HC172" s="28"/>
      <c r="HD172" s="28"/>
      <c r="HE172" s="28"/>
      <c r="HF172" s="28"/>
      <c r="HG172" s="28"/>
      <c r="HH172" s="28"/>
      <c r="HI172" s="28"/>
      <c r="HJ172" s="28"/>
      <c r="HK172" s="28"/>
      <c r="HL172" s="28"/>
      <c r="HM172" s="28"/>
      <c r="HN172" s="28"/>
      <c r="HO172" s="28"/>
      <c r="HP172" s="28"/>
      <c r="HQ172" s="28"/>
      <c r="HR172" s="28"/>
      <c r="HS172" s="28"/>
      <c r="HT172" s="28"/>
      <c r="HU172" s="28"/>
      <c r="HV172" s="28"/>
      <c r="HW172" s="28"/>
      <c r="HX172" s="28"/>
      <c r="HY172" s="28"/>
      <c r="HZ172" s="28"/>
      <c r="IA172" s="28"/>
      <c r="IB172" s="28"/>
      <c r="IC172" s="28"/>
      <c r="ID172" s="28"/>
      <c r="IE172" s="28"/>
      <c r="IF172" s="28"/>
      <c r="IG172" s="28"/>
      <c r="IH172" s="28"/>
      <c r="II172" s="28"/>
      <c r="IJ172" s="28"/>
      <c r="IK172" s="28"/>
      <c r="IL172" s="28"/>
      <c r="IM172" s="28"/>
      <c r="IN172" s="28"/>
      <c r="IO172" s="28"/>
      <c r="IP172" s="28"/>
      <c r="IQ172" s="28"/>
      <c r="IR172" s="28"/>
      <c r="IS172" s="28"/>
      <c r="IT172" s="28"/>
      <c r="IU172" s="28"/>
      <c r="IV172" s="28"/>
      <c r="IW172" s="28"/>
    </row>
    <row r="173" spans="1:257" s="1" customFormat="1" hidden="1">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58"/>
      <c r="AC173" s="49"/>
      <c r="AD173" s="168" t="s">
        <v>334</v>
      </c>
      <c r="AE173" s="241" t="s">
        <v>417</v>
      </c>
      <c r="AF173" s="254" t="s">
        <v>406</v>
      </c>
      <c r="AG173" s="241">
        <v>30</v>
      </c>
      <c r="AH173" s="211" t="e">
        <f>NA()</f>
        <v>#N/A</v>
      </c>
      <c r="AI173" s="272">
        <v>16.149999999999999</v>
      </c>
      <c r="AJ173" s="272">
        <v>17.09</v>
      </c>
      <c r="AK173" s="274">
        <v>55.789714255932722</v>
      </c>
      <c r="AL173" s="275">
        <f t="shared" si="55"/>
        <v>41.842285691949542</v>
      </c>
      <c r="AM173" s="51"/>
      <c r="AN173" s="224"/>
      <c r="AO173" s="243" t="s">
        <v>155</v>
      </c>
      <c r="AP173" s="244" t="s">
        <v>418</v>
      </c>
      <c r="AQ173" s="244">
        <v>83.085576919999994</v>
      </c>
      <c r="AR173" s="248">
        <v>0.39600000000000002</v>
      </c>
      <c r="AS173" s="249">
        <v>0.44</v>
      </c>
      <c r="AT173" s="250">
        <f>AR173</f>
        <v>0.39600000000000002</v>
      </c>
      <c r="AU173" s="250">
        <f>AR174</f>
        <v>0.374</v>
      </c>
      <c r="AV173" s="80">
        <v>15.8</v>
      </c>
      <c r="AW173" s="55"/>
      <c r="AX173" s="55"/>
      <c r="AY173" s="55"/>
      <c r="AZ173" s="55"/>
      <c r="BA173" s="55"/>
      <c r="BB173" s="55"/>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c r="DA173" s="28"/>
      <c r="DB173" s="28"/>
      <c r="DC173" s="28"/>
      <c r="DD173" s="28"/>
      <c r="DE173" s="28"/>
      <c r="DF173" s="28"/>
      <c r="DG173" s="28"/>
      <c r="DH173" s="28"/>
      <c r="DI173" s="28"/>
      <c r="DJ173" s="28"/>
      <c r="DK173" s="28"/>
      <c r="DL173" s="28"/>
      <c r="DM173" s="28"/>
      <c r="DN173" s="28"/>
      <c r="DO173" s="28"/>
      <c r="DP173" s="28"/>
      <c r="DQ173" s="28"/>
      <c r="DR173" s="28"/>
      <c r="DS173" s="28"/>
      <c r="DT173" s="28"/>
      <c r="DU173" s="28"/>
      <c r="DV173" s="28"/>
      <c r="DW173" s="28"/>
      <c r="DX173" s="28"/>
      <c r="DY173" s="28"/>
      <c r="DZ173" s="28"/>
      <c r="EA173" s="28"/>
      <c r="EB173" s="28"/>
      <c r="EC173" s="28"/>
      <c r="ED173" s="28"/>
      <c r="EE173" s="28"/>
      <c r="EF173" s="28"/>
      <c r="EG173" s="28"/>
      <c r="EH173" s="28"/>
      <c r="EI173" s="28"/>
      <c r="EJ173" s="28"/>
      <c r="EK173" s="28"/>
      <c r="EL173" s="28"/>
      <c r="EM173" s="28"/>
      <c r="EN173" s="28"/>
      <c r="EO173" s="28"/>
      <c r="EP173" s="28"/>
      <c r="EQ173" s="28"/>
      <c r="ER173" s="28"/>
      <c r="ES173" s="28"/>
      <c r="ET173" s="28"/>
      <c r="EU173" s="28"/>
      <c r="EV173" s="28"/>
      <c r="EW173" s="28"/>
      <c r="EX173" s="28"/>
      <c r="EY173" s="28"/>
      <c r="EZ173" s="28"/>
      <c r="FA173" s="28"/>
      <c r="FB173" s="28"/>
      <c r="FC173" s="28"/>
      <c r="FD173" s="28"/>
      <c r="FE173" s="28"/>
      <c r="FF173" s="28"/>
      <c r="FG173" s="28"/>
      <c r="FH173" s="28"/>
      <c r="FI173" s="28"/>
      <c r="FJ173" s="28"/>
      <c r="FK173" s="28"/>
      <c r="FL173" s="28"/>
      <c r="FM173" s="28"/>
      <c r="FN173" s="28"/>
      <c r="FO173" s="28"/>
      <c r="FP173" s="28"/>
      <c r="FQ173" s="28"/>
      <c r="FR173" s="28"/>
      <c r="FS173" s="28"/>
      <c r="FT173" s="28"/>
      <c r="FU173" s="28"/>
      <c r="FV173" s="28"/>
      <c r="FW173" s="28"/>
      <c r="FX173" s="28"/>
      <c r="FY173" s="28"/>
      <c r="FZ173" s="28"/>
      <c r="GA173" s="28"/>
      <c r="GB173" s="28"/>
      <c r="GC173" s="28"/>
      <c r="GD173" s="28"/>
      <c r="GE173" s="28"/>
      <c r="GF173" s="28"/>
      <c r="GG173" s="28"/>
      <c r="GH173" s="28"/>
      <c r="GI173" s="28"/>
      <c r="GJ173" s="28"/>
      <c r="GK173" s="28"/>
      <c r="GL173" s="28"/>
      <c r="GM173" s="28"/>
      <c r="GN173" s="28"/>
      <c r="GO173" s="28"/>
      <c r="GP173" s="28"/>
      <c r="GQ173" s="28"/>
      <c r="GR173" s="28"/>
      <c r="GS173" s="28"/>
      <c r="GT173" s="28"/>
      <c r="GU173" s="28"/>
      <c r="GV173" s="28"/>
      <c r="GW173" s="28"/>
      <c r="GX173" s="28"/>
      <c r="GY173" s="28"/>
      <c r="GZ173" s="28"/>
      <c r="HA173" s="28"/>
      <c r="HB173" s="28"/>
      <c r="HC173" s="28"/>
      <c r="HD173" s="28"/>
      <c r="HE173" s="28"/>
      <c r="HF173" s="28"/>
      <c r="HG173" s="28"/>
      <c r="HH173" s="28"/>
      <c r="HI173" s="28"/>
      <c r="HJ173" s="28"/>
      <c r="HK173" s="28"/>
      <c r="HL173" s="28"/>
      <c r="HM173" s="28"/>
      <c r="HN173" s="28"/>
      <c r="HO173" s="28"/>
      <c r="HP173" s="28"/>
      <c r="HQ173" s="28"/>
      <c r="HR173" s="28"/>
      <c r="HS173" s="28"/>
      <c r="HT173" s="28"/>
      <c r="HU173" s="28"/>
      <c r="HV173" s="28"/>
      <c r="HW173" s="28"/>
      <c r="HX173" s="28"/>
      <c r="HY173" s="28"/>
      <c r="HZ173" s="28"/>
      <c r="IA173" s="28"/>
      <c r="IB173" s="28"/>
      <c r="IC173" s="28"/>
      <c r="ID173" s="28"/>
      <c r="IE173" s="28"/>
      <c r="IF173" s="28"/>
      <c r="IG173" s="28"/>
      <c r="IH173" s="28"/>
      <c r="II173" s="28"/>
      <c r="IJ173" s="28"/>
      <c r="IK173" s="28"/>
      <c r="IL173" s="28"/>
      <c r="IM173" s="28"/>
      <c r="IN173" s="28"/>
      <c r="IO173" s="28"/>
      <c r="IP173" s="28"/>
      <c r="IQ173" s="28"/>
      <c r="IR173" s="28"/>
      <c r="IS173" s="28"/>
      <c r="IT173" s="28"/>
      <c r="IU173" s="28"/>
      <c r="IV173" s="28"/>
      <c r="IW173" s="28"/>
    </row>
    <row r="174" spans="1:257" s="1" customFormat="1" hidden="1">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58"/>
      <c r="AC174" s="49"/>
      <c r="AD174" s="168" t="s">
        <v>334</v>
      </c>
      <c r="AE174" s="241" t="s">
        <v>419</v>
      </c>
      <c r="AF174" s="254" t="s">
        <v>406</v>
      </c>
      <c r="AG174" s="241">
        <v>30</v>
      </c>
      <c r="AH174" s="211" t="e">
        <f>NA()</f>
        <v>#N/A</v>
      </c>
      <c r="AI174" s="272">
        <v>16.149999999999999</v>
      </c>
      <c r="AJ174" s="272">
        <v>17.09</v>
      </c>
      <c r="AK174" s="274">
        <v>55.789714255932722</v>
      </c>
      <c r="AL174" s="275">
        <f t="shared" si="55"/>
        <v>41.842285691949542</v>
      </c>
      <c r="AM174" s="51"/>
      <c r="AN174" s="224"/>
      <c r="AO174" s="243" t="s">
        <v>155</v>
      </c>
      <c r="AP174" s="245" t="s">
        <v>420</v>
      </c>
      <c r="AQ174" s="245">
        <v>155.97692309999999</v>
      </c>
      <c r="AR174" s="248">
        <v>0.374</v>
      </c>
      <c r="AS174" s="249">
        <v>0.44</v>
      </c>
      <c r="AT174" s="250">
        <f>AR173</f>
        <v>0.39600000000000002</v>
      </c>
      <c r="AU174" s="250">
        <f>AR174</f>
        <v>0.374</v>
      </c>
      <c r="AV174" s="80">
        <v>20.2</v>
      </c>
      <c r="AW174" s="55"/>
      <c r="AX174" s="55"/>
      <c r="AY174" s="55"/>
      <c r="AZ174" s="55"/>
      <c r="BA174" s="55"/>
      <c r="BB174" s="55"/>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c r="DA174" s="28"/>
      <c r="DB174" s="28"/>
      <c r="DC174" s="28"/>
      <c r="DD174" s="28"/>
      <c r="DE174" s="28"/>
      <c r="DF174" s="28"/>
      <c r="DG174" s="28"/>
      <c r="DH174" s="28"/>
      <c r="DI174" s="28"/>
      <c r="DJ174" s="28"/>
      <c r="DK174" s="28"/>
      <c r="DL174" s="28"/>
      <c r="DM174" s="28"/>
      <c r="DN174" s="28"/>
      <c r="DO174" s="28"/>
      <c r="DP174" s="28"/>
      <c r="DQ174" s="28"/>
      <c r="DR174" s="28"/>
      <c r="DS174" s="28"/>
      <c r="DT174" s="28"/>
      <c r="DU174" s="28"/>
      <c r="DV174" s="28"/>
      <c r="DW174" s="28"/>
      <c r="DX174" s="28"/>
      <c r="DY174" s="28"/>
      <c r="DZ174" s="28"/>
      <c r="EA174" s="28"/>
      <c r="EB174" s="28"/>
      <c r="EC174" s="28"/>
      <c r="ED174" s="28"/>
      <c r="EE174" s="28"/>
      <c r="EF174" s="28"/>
      <c r="EG174" s="28"/>
      <c r="EH174" s="28"/>
      <c r="EI174" s="28"/>
      <c r="EJ174" s="28"/>
      <c r="EK174" s="28"/>
      <c r="EL174" s="28"/>
      <c r="EM174" s="28"/>
      <c r="EN174" s="28"/>
      <c r="EO174" s="28"/>
      <c r="EP174" s="28"/>
      <c r="EQ174" s="28"/>
      <c r="ER174" s="28"/>
      <c r="ES174" s="28"/>
      <c r="ET174" s="28"/>
      <c r="EU174" s="28"/>
      <c r="EV174" s="28"/>
      <c r="EW174" s="28"/>
      <c r="EX174" s="28"/>
      <c r="EY174" s="28"/>
      <c r="EZ174" s="28"/>
      <c r="FA174" s="28"/>
      <c r="FB174" s="28"/>
      <c r="FC174" s="28"/>
      <c r="FD174" s="28"/>
      <c r="FE174" s="28"/>
      <c r="FF174" s="28"/>
      <c r="FG174" s="28"/>
      <c r="FH174" s="28"/>
      <c r="FI174" s="28"/>
      <c r="FJ174" s="28"/>
      <c r="FK174" s="28"/>
      <c r="FL174" s="28"/>
      <c r="FM174" s="28"/>
      <c r="FN174" s="28"/>
      <c r="FO174" s="28"/>
      <c r="FP174" s="28"/>
      <c r="FQ174" s="28"/>
      <c r="FR174" s="28"/>
      <c r="FS174" s="28"/>
      <c r="FT174" s="28"/>
      <c r="FU174" s="28"/>
      <c r="FV174" s="28"/>
      <c r="FW174" s="28"/>
      <c r="FX174" s="28"/>
      <c r="FY174" s="28"/>
      <c r="FZ174" s="28"/>
      <c r="GA174" s="28"/>
      <c r="GB174" s="28"/>
      <c r="GC174" s="28"/>
      <c r="GD174" s="28"/>
      <c r="GE174" s="28"/>
      <c r="GF174" s="28"/>
      <c r="GG174" s="28"/>
      <c r="GH174" s="28"/>
      <c r="GI174" s="28"/>
      <c r="GJ174" s="28"/>
      <c r="GK174" s="28"/>
      <c r="GL174" s="28"/>
      <c r="GM174" s="28"/>
      <c r="GN174" s="28"/>
      <c r="GO174" s="28"/>
      <c r="GP174" s="28"/>
      <c r="GQ174" s="28"/>
      <c r="GR174" s="28"/>
      <c r="GS174" s="28"/>
      <c r="GT174" s="28"/>
      <c r="GU174" s="28"/>
      <c r="GV174" s="28"/>
      <c r="GW174" s="28"/>
      <c r="GX174" s="28"/>
      <c r="GY174" s="28"/>
      <c r="GZ174" s="28"/>
      <c r="HA174" s="28"/>
      <c r="HB174" s="28"/>
      <c r="HC174" s="28"/>
      <c r="HD174" s="28"/>
      <c r="HE174" s="28"/>
      <c r="HF174" s="28"/>
      <c r="HG174" s="28"/>
      <c r="HH174" s="28"/>
      <c r="HI174" s="28"/>
      <c r="HJ174" s="28"/>
      <c r="HK174" s="28"/>
      <c r="HL174" s="28"/>
      <c r="HM174" s="28"/>
      <c r="HN174" s="28"/>
      <c r="HO174" s="28"/>
      <c r="HP174" s="28"/>
      <c r="HQ174" s="28"/>
      <c r="HR174" s="28"/>
      <c r="HS174" s="28"/>
      <c r="HT174" s="28"/>
      <c r="HU174" s="28"/>
      <c r="HV174" s="28"/>
      <c r="HW174" s="28"/>
      <c r="HX174" s="28"/>
      <c r="HY174" s="28"/>
      <c r="HZ174" s="28"/>
      <c r="IA174" s="28"/>
      <c r="IB174" s="28"/>
      <c r="IC174" s="28"/>
      <c r="ID174" s="28"/>
      <c r="IE174" s="28"/>
      <c r="IF174" s="28"/>
      <c r="IG174" s="28"/>
      <c r="IH174" s="28"/>
      <c r="II174" s="28"/>
      <c r="IJ174" s="28"/>
      <c r="IK174" s="28"/>
      <c r="IL174" s="28"/>
      <c r="IM174" s="28"/>
      <c r="IN174" s="28"/>
      <c r="IO174" s="28"/>
      <c r="IP174" s="28"/>
      <c r="IQ174" s="28"/>
      <c r="IR174" s="28"/>
      <c r="IS174" s="28"/>
      <c r="IT174" s="28"/>
      <c r="IU174" s="28"/>
      <c r="IV174" s="28"/>
      <c r="IW174" s="28"/>
    </row>
    <row r="175" spans="1:257" s="1" customFormat="1" hidden="1">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58"/>
      <c r="AC175" s="49"/>
      <c r="AD175" s="168" t="s">
        <v>334</v>
      </c>
      <c r="AE175" s="241" t="s">
        <v>421</v>
      </c>
      <c r="AF175" s="254" t="s">
        <v>406</v>
      </c>
      <c r="AG175" s="241">
        <v>30</v>
      </c>
      <c r="AH175" s="211" t="e">
        <f>NA()</f>
        <v>#N/A</v>
      </c>
      <c r="AI175" s="272">
        <v>16.149999999999999</v>
      </c>
      <c r="AJ175" s="272">
        <v>17.09</v>
      </c>
      <c r="AK175" s="274">
        <v>55.789714255932722</v>
      </c>
      <c r="AL175" s="275">
        <f t="shared" si="55"/>
        <v>41.842285691949542</v>
      </c>
      <c r="AM175" s="51"/>
      <c r="AN175" s="224"/>
      <c r="AO175" s="243" t="s">
        <v>159</v>
      </c>
      <c r="AP175" s="245" t="s">
        <v>422</v>
      </c>
      <c r="AQ175" s="245">
        <v>61.565884619999999</v>
      </c>
      <c r="AR175" s="248">
        <v>0.36000000000000004</v>
      </c>
      <c r="AS175" s="249">
        <v>0.4</v>
      </c>
      <c r="AT175" s="250">
        <f>AR175</f>
        <v>0.36000000000000004</v>
      </c>
      <c r="AU175" s="250">
        <f>AR176</f>
        <v>0.34</v>
      </c>
      <c r="AV175" s="80">
        <v>15</v>
      </c>
      <c r="AW175" s="55"/>
      <c r="AX175" s="55"/>
      <c r="AY175" s="55"/>
      <c r="AZ175" s="55"/>
      <c r="BA175" s="55"/>
      <c r="BB175" s="55"/>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c r="DA175" s="28"/>
      <c r="DB175" s="28"/>
      <c r="DC175" s="28"/>
      <c r="DD175" s="28"/>
      <c r="DE175" s="28"/>
      <c r="DF175" s="28"/>
      <c r="DG175" s="28"/>
      <c r="DH175" s="28"/>
      <c r="DI175" s="28"/>
      <c r="DJ175" s="28"/>
      <c r="DK175" s="28"/>
      <c r="DL175" s="28"/>
      <c r="DM175" s="28"/>
      <c r="DN175" s="28"/>
      <c r="DO175" s="28"/>
      <c r="DP175" s="28"/>
      <c r="DQ175" s="28"/>
      <c r="DR175" s="28"/>
      <c r="DS175" s="28"/>
      <c r="DT175" s="28"/>
      <c r="DU175" s="28"/>
      <c r="DV175" s="28"/>
      <c r="DW175" s="28"/>
      <c r="DX175" s="28"/>
      <c r="DY175" s="28"/>
      <c r="DZ175" s="28"/>
      <c r="EA175" s="28"/>
      <c r="EB175" s="28"/>
      <c r="EC175" s="28"/>
      <c r="ED175" s="28"/>
      <c r="EE175" s="28"/>
      <c r="EF175" s="28"/>
      <c r="EG175" s="28"/>
      <c r="EH175" s="28"/>
      <c r="EI175" s="28"/>
      <c r="EJ175" s="28"/>
      <c r="EK175" s="28"/>
      <c r="EL175" s="28"/>
      <c r="EM175" s="28"/>
      <c r="EN175" s="28"/>
      <c r="EO175" s="28"/>
      <c r="EP175" s="28"/>
      <c r="EQ175" s="28"/>
      <c r="ER175" s="28"/>
      <c r="ES175" s="28"/>
      <c r="ET175" s="28"/>
      <c r="EU175" s="28"/>
      <c r="EV175" s="28"/>
      <c r="EW175" s="28"/>
      <c r="EX175" s="28"/>
      <c r="EY175" s="28"/>
      <c r="EZ175" s="28"/>
      <c r="FA175" s="28"/>
      <c r="FB175" s="28"/>
      <c r="FC175" s="28"/>
      <c r="FD175" s="28"/>
      <c r="FE175" s="28"/>
      <c r="FF175" s="28"/>
      <c r="FG175" s="28"/>
      <c r="FH175" s="28"/>
      <c r="FI175" s="28"/>
      <c r="FJ175" s="28"/>
      <c r="FK175" s="28"/>
      <c r="FL175" s="28"/>
      <c r="FM175" s="28"/>
      <c r="FN175" s="28"/>
      <c r="FO175" s="28"/>
      <c r="FP175" s="28"/>
      <c r="FQ175" s="28"/>
      <c r="FR175" s="28"/>
      <c r="FS175" s="28"/>
      <c r="FT175" s="28"/>
      <c r="FU175" s="28"/>
      <c r="FV175" s="28"/>
      <c r="FW175" s="28"/>
      <c r="FX175" s="28"/>
      <c r="FY175" s="28"/>
      <c r="FZ175" s="28"/>
      <c r="GA175" s="28"/>
      <c r="GB175" s="28"/>
      <c r="GC175" s="28"/>
      <c r="GD175" s="28"/>
      <c r="GE175" s="28"/>
      <c r="GF175" s="28"/>
      <c r="GG175" s="28"/>
      <c r="GH175" s="28"/>
      <c r="GI175" s="28"/>
      <c r="GJ175" s="28"/>
      <c r="GK175" s="28"/>
      <c r="GL175" s="28"/>
      <c r="GM175" s="28"/>
      <c r="GN175" s="28"/>
      <c r="GO175" s="28"/>
      <c r="GP175" s="28"/>
      <c r="GQ175" s="28"/>
      <c r="GR175" s="28"/>
      <c r="GS175" s="28"/>
      <c r="GT175" s="28"/>
      <c r="GU175" s="28"/>
      <c r="GV175" s="28"/>
      <c r="GW175" s="28"/>
      <c r="GX175" s="28"/>
      <c r="GY175" s="28"/>
      <c r="GZ175" s="28"/>
      <c r="HA175" s="28"/>
      <c r="HB175" s="28"/>
      <c r="HC175" s="28"/>
      <c r="HD175" s="28"/>
      <c r="HE175" s="28"/>
      <c r="HF175" s="28"/>
      <c r="HG175" s="28"/>
      <c r="HH175" s="28"/>
      <c r="HI175" s="28"/>
      <c r="HJ175" s="28"/>
      <c r="HK175" s="28"/>
      <c r="HL175" s="28"/>
      <c r="HM175" s="28"/>
      <c r="HN175" s="28"/>
      <c r="HO175" s="28"/>
      <c r="HP175" s="28"/>
      <c r="HQ175" s="28"/>
      <c r="HR175" s="28"/>
      <c r="HS175" s="28"/>
      <c r="HT175" s="28"/>
      <c r="HU175" s="28"/>
      <c r="HV175" s="28"/>
      <c r="HW175" s="28"/>
      <c r="HX175" s="28"/>
      <c r="HY175" s="28"/>
      <c r="HZ175" s="28"/>
      <c r="IA175" s="28"/>
      <c r="IB175" s="28"/>
      <c r="IC175" s="28"/>
      <c r="ID175" s="28"/>
      <c r="IE175" s="28"/>
      <c r="IF175" s="28"/>
      <c r="IG175" s="28"/>
      <c r="IH175" s="28"/>
      <c r="II175" s="28"/>
      <c r="IJ175" s="28"/>
      <c r="IK175" s="28"/>
      <c r="IL175" s="28"/>
      <c r="IM175" s="28"/>
      <c r="IN175" s="28"/>
      <c r="IO175" s="28"/>
      <c r="IP175" s="28"/>
      <c r="IQ175" s="28"/>
      <c r="IR175" s="28"/>
      <c r="IS175" s="28"/>
      <c r="IT175" s="28"/>
      <c r="IU175" s="28"/>
      <c r="IV175" s="28"/>
      <c r="IW175" s="28"/>
    </row>
    <row r="176" spans="1:257" s="1" customFormat="1" hidden="1">
      <c r="A176" s="77"/>
      <c r="B176" s="60"/>
      <c r="C176" s="122"/>
      <c r="D176" s="77"/>
      <c r="E176" s="77"/>
      <c r="F176" s="56"/>
      <c r="G176" s="56"/>
      <c r="H176" s="56"/>
      <c r="I176" s="56"/>
      <c r="J176" s="56"/>
      <c r="K176" s="56"/>
      <c r="L176" s="56"/>
      <c r="M176" s="56"/>
      <c r="N176" s="56"/>
      <c r="O176" s="56"/>
      <c r="P176" s="56"/>
      <c r="Q176" s="56"/>
      <c r="R176" s="56"/>
      <c r="S176" s="56"/>
      <c r="T176" s="56"/>
      <c r="U176" s="56"/>
      <c r="V176" s="56"/>
      <c r="W176" s="123"/>
      <c r="X176" s="124"/>
      <c r="Y176" s="123"/>
      <c r="Z176" s="123"/>
      <c r="AA176" s="124"/>
      <c r="AB176" s="89"/>
      <c r="AC176" s="49"/>
      <c r="AD176" s="168" t="s">
        <v>334</v>
      </c>
      <c r="AE176" s="241" t="s">
        <v>423</v>
      </c>
      <c r="AF176" s="254" t="s">
        <v>424</v>
      </c>
      <c r="AG176" s="241">
        <v>40</v>
      </c>
      <c r="AH176" s="211" t="e">
        <f>NA()</f>
        <v>#N/A</v>
      </c>
      <c r="AI176" s="272">
        <v>17.100000000000001</v>
      </c>
      <c r="AJ176" s="272">
        <v>30</v>
      </c>
      <c r="AK176" s="274">
        <v>75.062524635254931</v>
      </c>
      <c r="AL176" s="275">
        <f t="shared" si="55"/>
        <v>56.296893476441198</v>
      </c>
      <c r="AM176" s="51"/>
      <c r="AN176" s="224"/>
      <c r="AO176" s="243" t="s">
        <v>159</v>
      </c>
      <c r="AP176" s="245" t="s">
        <v>425</v>
      </c>
      <c r="AQ176" s="245">
        <v>105.7175481</v>
      </c>
      <c r="AR176" s="248">
        <v>0.34</v>
      </c>
      <c r="AS176" s="249">
        <v>0.4</v>
      </c>
      <c r="AT176" s="250">
        <f>AR175</f>
        <v>0.36000000000000004</v>
      </c>
      <c r="AU176" s="250">
        <f>AR176</f>
        <v>0.34</v>
      </c>
      <c r="AV176" s="80">
        <v>19</v>
      </c>
      <c r="AW176" s="92"/>
      <c r="AX176" s="53"/>
      <c r="AY176" s="53"/>
      <c r="AZ176" s="53"/>
      <c r="BA176" s="53"/>
      <c r="BB176" s="53"/>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c r="DA176" s="28"/>
      <c r="DB176" s="28"/>
      <c r="DC176" s="28"/>
      <c r="DD176" s="28"/>
      <c r="DE176" s="28"/>
      <c r="DF176" s="28"/>
      <c r="DG176" s="28"/>
      <c r="DH176" s="28"/>
      <c r="DI176" s="28"/>
      <c r="DJ176" s="28"/>
      <c r="DK176" s="28"/>
      <c r="DL176" s="28"/>
      <c r="DM176" s="28"/>
      <c r="DN176" s="28"/>
      <c r="DO176" s="28"/>
      <c r="DP176" s="28"/>
      <c r="DQ176" s="28"/>
      <c r="DR176" s="28"/>
      <c r="DS176" s="28"/>
      <c r="DT176" s="28"/>
      <c r="DU176" s="28"/>
      <c r="DV176" s="28"/>
      <c r="DW176" s="28"/>
      <c r="DX176" s="28"/>
      <c r="DY176" s="28"/>
      <c r="DZ176" s="28"/>
      <c r="EA176" s="28"/>
      <c r="EB176" s="28"/>
      <c r="EC176" s="28"/>
      <c r="ED176" s="28"/>
      <c r="EE176" s="28"/>
      <c r="EF176" s="28"/>
      <c r="EG176" s="28"/>
      <c r="EH176" s="28"/>
      <c r="EI176" s="28"/>
      <c r="EJ176" s="28"/>
      <c r="EK176" s="28"/>
      <c r="EL176" s="28"/>
      <c r="EM176" s="28"/>
      <c r="EN176" s="28"/>
      <c r="EO176" s="28"/>
      <c r="EP176" s="28"/>
      <c r="EQ176" s="28"/>
      <c r="ER176" s="28"/>
      <c r="ES176" s="28"/>
      <c r="ET176" s="28"/>
      <c r="EU176" s="28"/>
      <c r="EV176" s="28"/>
      <c r="EW176" s="28"/>
      <c r="EX176" s="28"/>
      <c r="EY176" s="28"/>
      <c r="EZ176" s="28"/>
      <c r="FA176" s="28"/>
      <c r="FB176" s="28"/>
      <c r="FC176" s="28"/>
      <c r="FD176" s="28"/>
      <c r="FE176" s="28"/>
      <c r="FF176" s="28"/>
      <c r="FG176" s="28"/>
      <c r="FH176" s="28"/>
      <c r="FI176" s="28"/>
      <c r="FJ176" s="28"/>
      <c r="FK176" s="28"/>
      <c r="FL176" s="28"/>
      <c r="FM176" s="28"/>
      <c r="FN176" s="28"/>
      <c r="FO176" s="28"/>
      <c r="FP176" s="28"/>
      <c r="FQ176" s="28"/>
      <c r="FR176" s="28"/>
      <c r="FS176" s="28"/>
      <c r="FT176" s="28"/>
      <c r="FU176" s="28"/>
      <c r="FV176" s="28"/>
      <c r="FW176" s="28"/>
      <c r="FX176" s="28"/>
      <c r="FY176" s="28"/>
      <c r="FZ176" s="28"/>
      <c r="GA176" s="28"/>
      <c r="GB176" s="28"/>
      <c r="GC176" s="28"/>
      <c r="GD176" s="28"/>
      <c r="GE176" s="28"/>
      <c r="GF176" s="28"/>
      <c r="GG176" s="28"/>
      <c r="GH176" s="28"/>
      <c r="GI176" s="28"/>
      <c r="GJ176" s="28"/>
      <c r="GK176" s="28"/>
      <c r="GL176" s="28"/>
      <c r="GM176" s="28"/>
      <c r="GN176" s="28"/>
      <c r="GO176" s="28"/>
      <c r="GP176" s="28"/>
      <c r="GQ176" s="28"/>
      <c r="GR176" s="28"/>
      <c r="GS176" s="28"/>
      <c r="GT176" s="28"/>
      <c r="GU176" s="28"/>
      <c r="GV176" s="28"/>
      <c r="GW176" s="28"/>
      <c r="GX176" s="28"/>
      <c r="GY176" s="28"/>
      <c r="GZ176" s="28"/>
      <c r="HA176" s="28"/>
      <c r="HB176" s="28"/>
      <c r="HC176" s="28"/>
      <c r="HD176" s="28"/>
      <c r="HE176" s="28"/>
      <c r="HF176" s="28"/>
      <c r="HG176" s="28"/>
      <c r="HH176" s="28"/>
      <c r="HI176" s="28"/>
      <c r="HJ176" s="28"/>
      <c r="HK176" s="28"/>
      <c r="HL176" s="28"/>
      <c r="HM176" s="28"/>
      <c r="HN176" s="28"/>
      <c r="HO176" s="28"/>
      <c r="HP176" s="28"/>
      <c r="HQ176" s="28"/>
      <c r="HR176" s="28"/>
      <c r="HS176" s="28"/>
      <c r="HT176" s="28"/>
      <c r="HU176" s="28"/>
      <c r="HV176" s="28"/>
      <c r="HW176" s="28"/>
      <c r="HX176" s="28"/>
      <c r="HY176" s="28"/>
      <c r="HZ176" s="28"/>
      <c r="IA176" s="28"/>
      <c r="IB176" s="28"/>
      <c r="IC176" s="28"/>
      <c r="ID176" s="28"/>
      <c r="IE176" s="28"/>
      <c r="IF176" s="28"/>
      <c r="IG176" s="28"/>
      <c r="IH176" s="28"/>
      <c r="II176" s="28"/>
      <c r="IJ176" s="28"/>
      <c r="IK176" s="28"/>
      <c r="IL176" s="28"/>
      <c r="IM176" s="28"/>
      <c r="IN176" s="28"/>
      <c r="IO176" s="28"/>
      <c r="IP176" s="28"/>
      <c r="IQ176" s="28"/>
      <c r="IR176" s="28"/>
      <c r="IS176" s="28"/>
      <c r="IT176" s="28"/>
      <c r="IU176" s="28"/>
      <c r="IV176" s="28"/>
      <c r="IW176" s="28"/>
    </row>
    <row r="177" spans="1:257" s="1" customFormat="1" hidden="1">
      <c r="A177" s="125"/>
      <c r="B177" s="125"/>
      <c r="C177" s="125"/>
      <c r="D177" s="126"/>
      <c r="E177" s="126"/>
      <c r="F177" s="126"/>
      <c r="G177" s="126"/>
      <c r="H177" s="126"/>
      <c r="I177" s="126"/>
      <c r="J177" s="126"/>
      <c r="K177" s="126"/>
      <c r="L177" s="126"/>
      <c r="M177" s="126"/>
      <c r="N177" s="126"/>
      <c r="O177" s="126"/>
      <c r="P177" s="126"/>
      <c r="Q177" s="126"/>
      <c r="R177" s="126"/>
      <c r="S177" s="25"/>
      <c r="T177" s="25"/>
      <c r="U177" s="127"/>
      <c r="V177" s="128"/>
      <c r="W177" s="128"/>
      <c r="X177" s="28"/>
      <c r="Y177" s="28"/>
      <c r="Z177" s="28"/>
      <c r="AA177" s="28"/>
      <c r="AB177" s="89"/>
      <c r="AC177" s="49"/>
      <c r="AD177" s="168" t="s">
        <v>334</v>
      </c>
      <c r="AE177" s="241" t="s">
        <v>426</v>
      </c>
      <c r="AF177" s="254" t="s">
        <v>424</v>
      </c>
      <c r="AG177" s="241">
        <v>40</v>
      </c>
      <c r="AH177" s="211" t="e">
        <f>NA()</f>
        <v>#N/A</v>
      </c>
      <c r="AI177" s="272">
        <v>17.100000000000001</v>
      </c>
      <c r="AJ177" s="272">
        <v>30</v>
      </c>
      <c r="AK177" s="274">
        <v>75.062524635254931</v>
      </c>
      <c r="AL177" s="275">
        <f t="shared" si="55"/>
        <v>56.296893476441198</v>
      </c>
      <c r="AM177" s="51"/>
      <c r="AN177" s="224"/>
      <c r="AO177" s="243" t="s">
        <v>161</v>
      </c>
      <c r="AP177" s="245" t="s">
        <v>427</v>
      </c>
      <c r="AQ177" s="245">
        <v>61.415666209999998</v>
      </c>
      <c r="AR177" s="248">
        <v>0.35100000000000003</v>
      </c>
      <c r="AS177" s="249">
        <v>0.39</v>
      </c>
      <c r="AT177" s="250">
        <f>AR177</f>
        <v>0.35100000000000003</v>
      </c>
      <c r="AU177" s="250">
        <f>AR178</f>
        <v>0.33150000000000002</v>
      </c>
      <c r="AV177" s="80">
        <v>14.8</v>
      </c>
      <c r="AW177" s="55"/>
      <c r="AX177" s="55"/>
      <c r="AY177" s="55"/>
      <c r="AZ177" s="55"/>
      <c r="BA177" s="55"/>
      <c r="BB177" s="55"/>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c r="DA177" s="28"/>
      <c r="DB177" s="28"/>
      <c r="DC177" s="28"/>
      <c r="DD177" s="28"/>
      <c r="DE177" s="28"/>
      <c r="DF177" s="28"/>
      <c r="DG177" s="28"/>
      <c r="DH177" s="28"/>
      <c r="DI177" s="28"/>
      <c r="DJ177" s="28"/>
      <c r="DK177" s="28"/>
      <c r="DL177" s="28"/>
      <c r="DM177" s="28"/>
      <c r="DN177" s="28"/>
      <c r="DO177" s="28"/>
      <c r="DP177" s="28"/>
      <c r="DQ177" s="28"/>
      <c r="DR177" s="28"/>
      <c r="DS177" s="28"/>
      <c r="DT177" s="28"/>
      <c r="DU177" s="28"/>
      <c r="DV177" s="28"/>
      <c r="DW177" s="28"/>
      <c r="DX177" s="28"/>
      <c r="DY177" s="28"/>
      <c r="DZ177" s="28"/>
      <c r="EA177" s="28"/>
      <c r="EB177" s="28"/>
      <c r="EC177" s="28"/>
      <c r="ED177" s="28"/>
      <c r="EE177" s="28"/>
      <c r="EF177" s="28"/>
      <c r="EG177" s="28"/>
      <c r="EH177" s="28"/>
      <c r="EI177" s="28"/>
      <c r="EJ177" s="28"/>
      <c r="EK177" s="28"/>
      <c r="EL177" s="28"/>
      <c r="EM177" s="28"/>
      <c r="EN177" s="28"/>
      <c r="EO177" s="28"/>
      <c r="EP177" s="28"/>
      <c r="EQ177" s="28"/>
      <c r="ER177" s="28"/>
      <c r="ES177" s="28"/>
      <c r="ET177" s="28"/>
      <c r="EU177" s="28"/>
      <c r="EV177" s="28"/>
      <c r="EW177" s="28"/>
      <c r="EX177" s="28"/>
      <c r="EY177" s="28"/>
      <c r="EZ177" s="28"/>
      <c r="FA177" s="28"/>
      <c r="FB177" s="28"/>
      <c r="FC177" s="28"/>
      <c r="FD177" s="28"/>
      <c r="FE177" s="28"/>
      <c r="FF177" s="28"/>
      <c r="FG177" s="28"/>
      <c r="FH177" s="28"/>
      <c r="FI177" s="28"/>
      <c r="FJ177" s="28"/>
      <c r="FK177" s="28"/>
      <c r="FL177" s="28"/>
      <c r="FM177" s="28"/>
      <c r="FN177" s="28"/>
      <c r="FO177" s="28"/>
      <c r="FP177" s="28"/>
      <c r="FQ177" s="28"/>
      <c r="FR177" s="28"/>
      <c r="FS177" s="28"/>
      <c r="FT177" s="28"/>
      <c r="FU177" s="28"/>
      <c r="FV177" s="28"/>
      <c r="FW177" s="28"/>
      <c r="FX177" s="28"/>
      <c r="FY177" s="28"/>
      <c r="FZ177" s="28"/>
      <c r="GA177" s="28"/>
      <c r="GB177" s="28"/>
      <c r="GC177" s="28"/>
      <c r="GD177" s="28"/>
      <c r="GE177" s="28"/>
      <c r="GF177" s="28"/>
      <c r="GG177" s="28"/>
      <c r="GH177" s="28"/>
      <c r="GI177" s="28"/>
      <c r="GJ177" s="28"/>
      <c r="GK177" s="28"/>
      <c r="GL177" s="28"/>
      <c r="GM177" s="28"/>
      <c r="GN177" s="28"/>
      <c r="GO177" s="28"/>
      <c r="GP177" s="28"/>
      <c r="GQ177" s="28"/>
      <c r="GR177" s="28"/>
      <c r="GS177" s="28"/>
      <c r="GT177" s="28"/>
      <c r="GU177" s="28"/>
      <c r="GV177" s="28"/>
      <c r="GW177" s="28"/>
      <c r="GX177" s="28"/>
      <c r="GY177" s="28"/>
      <c r="GZ177" s="28"/>
      <c r="HA177" s="28"/>
      <c r="HB177" s="28"/>
      <c r="HC177" s="28"/>
      <c r="HD177" s="28"/>
      <c r="HE177" s="28"/>
      <c r="HF177" s="28"/>
      <c r="HG177" s="28"/>
      <c r="HH177" s="28"/>
      <c r="HI177" s="28"/>
      <c r="HJ177" s="28"/>
      <c r="HK177" s="28"/>
      <c r="HL177" s="28"/>
      <c r="HM177" s="28"/>
      <c r="HN177" s="28"/>
      <c r="HO177" s="28"/>
      <c r="HP177" s="28"/>
      <c r="HQ177" s="28"/>
      <c r="HR177" s="28"/>
      <c r="HS177" s="28"/>
      <c r="HT177" s="28"/>
      <c r="HU177" s="28"/>
      <c r="HV177" s="28"/>
      <c r="HW177" s="28"/>
      <c r="HX177" s="28"/>
      <c r="HY177" s="28"/>
      <c r="HZ177" s="28"/>
      <c r="IA177" s="28"/>
      <c r="IB177" s="28"/>
      <c r="IC177" s="28"/>
      <c r="ID177" s="28"/>
      <c r="IE177" s="28"/>
      <c r="IF177" s="28"/>
      <c r="IG177" s="28"/>
      <c r="IH177" s="28"/>
      <c r="II177" s="28"/>
      <c r="IJ177" s="28"/>
      <c r="IK177" s="28"/>
      <c r="IL177" s="28"/>
      <c r="IM177" s="28"/>
      <c r="IN177" s="28"/>
      <c r="IO177" s="28"/>
      <c r="IP177" s="28"/>
      <c r="IQ177" s="28"/>
      <c r="IR177" s="28"/>
      <c r="IS177" s="28"/>
      <c r="IT177" s="28"/>
      <c r="IU177" s="28"/>
      <c r="IV177" s="28"/>
      <c r="IW177" s="28"/>
    </row>
    <row r="178" spans="1:257" s="1" customFormat="1" ht="15.75" hidden="1">
      <c r="A178" s="125"/>
      <c r="B178" s="125"/>
      <c r="C178" s="125"/>
      <c r="D178" s="126"/>
      <c r="E178" s="126"/>
      <c r="F178" s="126"/>
      <c r="G178" s="126"/>
      <c r="H178" s="126"/>
      <c r="I178" s="126"/>
      <c r="J178" s="126"/>
      <c r="K178" s="126"/>
      <c r="L178" s="126"/>
      <c r="M178" s="126"/>
      <c r="N178" s="126"/>
      <c r="O178" s="126"/>
      <c r="P178" s="126"/>
      <c r="Q178" s="126"/>
      <c r="R178" s="126"/>
      <c r="S178" s="25"/>
      <c r="T178" s="25"/>
      <c r="U178" s="127"/>
      <c r="V178" s="128"/>
      <c r="W178" s="128"/>
      <c r="X178" s="28"/>
      <c r="Y178" s="28"/>
      <c r="Z178" s="28"/>
      <c r="AA178" s="28"/>
      <c r="AB178" s="93"/>
      <c r="AC178" s="49"/>
      <c r="AD178" s="168" t="s">
        <v>334</v>
      </c>
      <c r="AE178" s="241" t="s">
        <v>428</v>
      </c>
      <c r="AF178" s="254" t="s">
        <v>424</v>
      </c>
      <c r="AG178" s="241">
        <v>40</v>
      </c>
      <c r="AH178" s="211" t="e">
        <f>NA()</f>
        <v>#N/A</v>
      </c>
      <c r="AI178" s="272">
        <v>17.100000000000001</v>
      </c>
      <c r="AJ178" s="272">
        <v>30</v>
      </c>
      <c r="AK178" s="274">
        <v>75.062524635254931</v>
      </c>
      <c r="AL178" s="275">
        <f t="shared" si="55"/>
        <v>56.296893476441198</v>
      </c>
      <c r="AM178" s="51"/>
      <c r="AN178" s="224"/>
      <c r="AO178" s="243" t="s">
        <v>161</v>
      </c>
      <c r="AP178" s="245" t="s">
        <v>429</v>
      </c>
      <c r="AQ178" s="245">
        <v>90.426820050000003</v>
      </c>
      <c r="AR178" s="248">
        <v>0.33150000000000002</v>
      </c>
      <c r="AS178" s="249">
        <v>0.39</v>
      </c>
      <c r="AT178" s="250">
        <f>AR177</f>
        <v>0.35100000000000003</v>
      </c>
      <c r="AU178" s="250">
        <f>AR178</f>
        <v>0.33150000000000002</v>
      </c>
      <c r="AV178" s="80">
        <v>18.7</v>
      </c>
      <c r="AW178" s="55"/>
      <c r="AX178" s="55"/>
      <c r="AY178" s="55"/>
      <c r="AZ178" s="55"/>
      <c r="BA178" s="55"/>
      <c r="BB178" s="55"/>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c r="DA178" s="28"/>
      <c r="DB178" s="28"/>
      <c r="DC178" s="28"/>
      <c r="DD178" s="28"/>
      <c r="DE178" s="28"/>
      <c r="DF178" s="28"/>
      <c r="DG178" s="28"/>
      <c r="DH178" s="28"/>
      <c r="DI178" s="28"/>
      <c r="DJ178" s="28"/>
      <c r="DK178" s="28"/>
      <c r="DL178" s="28"/>
      <c r="DM178" s="28"/>
      <c r="DN178" s="28"/>
      <c r="DO178" s="28"/>
      <c r="DP178" s="28"/>
      <c r="DQ178" s="28"/>
      <c r="DR178" s="28"/>
      <c r="DS178" s="28"/>
      <c r="DT178" s="28"/>
      <c r="DU178" s="28"/>
      <c r="DV178" s="28"/>
      <c r="DW178" s="28"/>
      <c r="DX178" s="28"/>
      <c r="DY178" s="28"/>
      <c r="DZ178" s="28"/>
      <c r="EA178" s="28"/>
      <c r="EB178" s="28"/>
      <c r="EC178" s="28"/>
      <c r="ED178" s="28"/>
      <c r="EE178" s="28"/>
      <c r="EF178" s="28"/>
      <c r="EG178" s="28"/>
      <c r="EH178" s="28"/>
      <c r="EI178" s="28"/>
      <c r="EJ178" s="28"/>
      <c r="EK178" s="28"/>
      <c r="EL178" s="28"/>
      <c r="EM178" s="28"/>
      <c r="EN178" s="28"/>
      <c r="EO178" s="28"/>
      <c r="EP178" s="28"/>
      <c r="EQ178" s="28"/>
      <c r="ER178" s="28"/>
      <c r="ES178" s="28"/>
      <c r="ET178" s="28"/>
      <c r="EU178" s="28"/>
      <c r="EV178" s="28"/>
      <c r="EW178" s="28"/>
      <c r="EX178" s="28"/>
      <c r="EY178" s="28"/>
      <c r="EZ178" s="28"/>
      <c r="FA178" s="28"/>
      <c r="FB178" s="28"/>
      <c r="FC178" s="28"/>
      <c r="FD178" s="28"/>
      <c r="FE178" s="28"/>
      <c r="FF178" s="28"/>
      <c r="FG178" s="28"/>
      <c r="FH178" s="28"/>
      <c r="FI178" s="28"/>
      <c r="FJ178" s="28"/>
      <c r="FK178" s="28"/>
      <c r="FL178" s="28"/>
      <c r="FM178" s="28"/>
      <c r="FN178" s="28"/>
      <c r="FO178" s="28"/>
      <c r="FP178" s="28"/>
      <c r="FQ178" s="28"/>
      <c r="FR178" s="28"/>
      <c r="FS178" s="28"/>
      <c r="FT178" s="28"/>
      <c r="FU178" s="28"/>
      <c r="FV178" s="28"/>
      <c r="FW178" s="28"/>
      <c r="FX178" s="28"/>
      <c r="FY178" s="28"/>
      <c r="FZ178" s="28"/>
      <c r="GA178" s="28"/>
      <c r="GB178" s="28"/>
      <c r="GC178" s="28"/>
      <c r="GD178" s="28"/>
      <c r="GE178" s="28"/>
      <c r="GF178" s="28"/>
      <c r="GG178" s="28"/>
      <c r="GH178" s="28"/>
      <c r="GI178" s="28"/>
      <c r="GJ178" s="28"/>
      <c r="GK178" s="28"/>
      <c r="GL178" s="28"/>
      <c r="GM178" s="28"/>
      <c r="GN178" s="28"/>
      <c r="GO178" s="28"/>
      <c r="GP178" s="28"/>
      <c r="GQ178" s="28"/>
      <c r="GR178" s="28"/>
      <c r="GS178" s="28"/>
      <c r="GT178" s="28"/>
      <c r="GU178" s="28"/>
      <c r="GV178" s="28"/>
      <c r="GW178" s="28"/>
      <c r="GX178" s="28"/>
      <c r="GY178" s="28"/>
      <c r="GZ178" s="28"/>
      <c r="HA178" s="28"/>
      <c r="HB178" s="28"/>
      <c r="HC178" s="28"/>
      <c r="HD178" s="28"/>
      <c r="HE178" s="28"/>
      <c r="HF178" s="28"/>
      <c r="HG178" s="28"/>
      <c r="HH178" s="28"/>
      <c r="HI178" s="28"/>
      <c r="HJ178" s="28"/>
      <c r="HK178" s="28"/>
      <c r="HL178" s="28"/>
      <c r="HM178" s="28"/>
      <c r="HN178" s="28"/>
      <c r="HO178" s="28"/>
      <c r="HP178" s="28"/>
      <c r="HQ178" s="28"/>
      <c r="HR178" s="28"/>
      <c r="HS178" s="28"/>
      <c r="HT178" s="28"/>
      <c r="HU178" s="28"/>
      <c r="HV178" s="28"/>
      <c r="HW178" s="28"/>
      <c r="HX178" s="28"/>
      <c r="HY178" s="28"/>
      <c r="HZ178" s="28"/>
      <c r="IA178" s="28"/>
      <c r="IB178" s="28"/>
      <c r="IC178" s="28"/>
      <c r="ID178" s="28"/>
      <c r="IE178" s="28"/>
      <c r="IF178" s="28"/>
      <c r="IG178" s="28"/>
      <c r="IH178" s="28"/>
      <c r="II178" s="28"/>
      <c r="IJ178" s="28"/>
      <c r="IK178" s="28"/>
      <c r="IL178" s="28"/>
      <c r="IM178" s="28"/>
      <c r="IN178" s="28"/>
      <c r="IO178" s="28"/>
      <c r="IP178" s="28"/>
      <c r="IQ178" s="28"/>
      <c r="IR178" s="28"/>
      <c r="IS178" s="28"/>
      <c r="IT178" s="28"/>
      <c r="IU178" s="28"/>
      <c r="IV178" s="28"/>
      <c r="IW178" s="28"/>
    </row>
    <row r="179" spans="1:257" s="1" customFormat="1" hidden="1">
      <c r="A179" s="129"/>
      <c r="B179" s="129"/>
      <c r="C179" s="129"/>
      <c r="D179" s="130"/>
      <c r="E179" s="130"/>
      <c r="F179" s="130"/>
      <c r="G179" s="130"/>
      <c r="H179" s="130"/>
      <c r="I179" s="130"/>
      <c r="J179" s="130"/>
      <c r="K179" s="130"/>
      <c r="L179" s="130"/>
      <c r="M179" s="130"/>
      <c r="N179" s="130"/>
      <c r="O179" s="130"/>
      <c r="P179" s="130"/>
      <c r="Q179" s="130"/>
      <c r="R179" s="130"/>
      <c r="S179" s="130"/>
      <c r="T179" s="130"/>
      <c r="U179" s="131"/>
      <c r="V179" s="132"/>
      <c r="W179" s="133"/>
      <c r="X179" s="28"/>
      <c r="Y179" s="28"/>
      <c r="Z179" s="28"/>
      <c r="AA179" s="28"/>
      <c r="AB179" s="49"/>
      <c r="AC179" s="49"/>
      <c r="AD179" s="168" t="s">
        <v>334</v>
      </c>
      <c r="AE179" s="241" t="s">
        <v>430</v>
      </c>
      <c r="AF179" s="254" t="s">
        <v>424</v>
      </c>
      <c r="AG179" s="241">
        <v>40</v>
      </c>
      <c r="AH179" s="211" t="e">
        <f>NA()</f>
        <v>#N/A</v>
      </c>
      <c r="AI179" s="272">
        <v>17.100000000000001</v>
      </c>
      <c r="AJ179" s="276">
        <v>30</v>
      </c>
      <c r="AK179" s="274">
        <v>75.062524635254931</v>
      </c>
      <c r="AL179" s="275">
        <f t="shared" si="55"/>
        <v>56.296893476441198</v>
      </c>
      <c r="AM179" s="51"/>
      <c r="AN179" s="224"/>
      <c r="AO179" s="243" t="s">
        <v>163</v>
      </c>
      <c r="AP179" s="245" t="s">
        <v>431</v>
      </c>
      <c r="AQ179" s="245">
        <v>42.94985294</v>
      </c>
      <c r="AR179" s="248">
        <v>0.34200000000000003</v>
      </c>
      <c r="AS179" s="249">
        <v>0.38</v>
      </c>
      <c r="AT179" s="250">
        <f>AR179</f>
        <v>0.34200000000000003</v>
      </c>
      <c r="AU179" s="250">
        <f>AR180</f>
        <v>0.32300000000000001</v>
      </c>
      <c r="AV179" s="80">
        <v>14.6</v>
      </c>
      <c r="AW179" s="55"/>
      <c r="AX179" s="55"/>
      <c r="AY179" s="55"/>
      <c r="AZ179" s="55"/>
      <c r="BA179" s="55"/>
      <c r="BB179" s="55"/>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c r="DA179" s="28"/>
      <c r="DB179" s="28"/>
      <c r="DC179" s="28"/>
      <c r="DD179" s="28"/>
      <c r="DE179" s="28"/>
      <c r="DF179" s="28"/>
      <c r="DG179" s="28"/>
      <c r="DH179" s="28"/>
      <c r="DI179" s="28"/>
      <c r="DJ179" s="28"/>
      <c r="DK179" s="28"/>
      <c r="DL179" s="28"/>
      <c r="DM179" s="28"/>
      <c r="DN179" s="28"/>
      <c r="DO179" s="28"/>
      <c r="DP179" s="28"/>
      <c r="DQ179" s="28"/>
      <c r="DR179" s="28"/>
      <c r="DS179" s="28"/>
      <c r="DT179" s="28"/>
      <c r="DU179" s="28"/>
      <c r="DV179" s="28"/>
      <c r="DW179" s="28"/>
      <c r="DX179" s="28"/>
      <c r="DY179" s="28"/>
      <c r="DZ179" s="28"/>
      <c r="EA179" s="28"/>
      <c r="EB179" s="28"/>
      <c r="EC179" s="28"/>
      <c r="ED179" s="28"/>
      <c r="EE179" s="28"/>
      <c r="EF179" s="28"/>
      <c r="EG179" s="28"/>
      <c r="EH179" s="28"/>
      <c r="EI179" s="28"/>
      <c r="EJ179" s="28"/>
      <c r="EK179" s="28"/>
      <c r="EL179" s="28"/>
      <c r="EM179" s="28"/>
      <c r="EN179" s="28"/>
      <c r="EO179" s="28"/>
      <c r="EP179" s="28"/>
      <c r="EQ179" s="28"/>
      <c r="ER179" s="28"/>
      <c r="ES179" s="28"/>
      <c r="ET179" s="28"/>
      <c r="EU179" s="28"/>
      <c r="EV179" s="28"/>
      <c r="EW179" s="28"/>
      <c r="EX179" s="28"/>
      <c r="EY179" s="28"/>
      <c r="EZ179" s="28"/>
      <c r="FA179" s="28"/>
      <c r="FB179" s="28"/>
      <c r="FC179" s="28"/>
      <c r="FD179" s="28"/>
      <c r="FE179" s="28"/>
      <c r="FF179" s="28"/>
      <c r="FG179" s="28"/>
      <c r="FH179" s="28"/>
      <c r="FI179" s="28"/>
      <c r="FJ179" s="28"/>
      <c r="FK179" s="28"/>
      <c r="FL179" s="28"/>
      <c r="FM179" s="28"/>
      <c r="FN179" s="28"/>
      <c r="FO179" s="28"/>
      <c r="FP179" s="28"/>
      <c r="FQ179" s="28"/>
      <c r="FR179" s="28"/>
      <c r="FS179" s="28"/>
      <c r="FT179" s="28"/>
      <c r="FU179" s="28"/>
      <c r="FV179" s="28"/>
      <c r="FW179" s="28"/>
      <c r="FX179" s="28"/>
      <c r="FY179" s="28"/>
      <c r="FZ179" s="28"/>
      <c r="GA179" s="28"/>
      <c r="GB179" s="28"/>
      <c r="GC179" s="28"/>
      <c r="GD179" s="28"/>
      <c r="GE179" s="28"/>
      <c r="GF179" s="28"/>
      <c r="GG179" s="28"/>
      <c r="GH179" s="28"/>
      <c r="GI179" s="28"/>
      <c r="GJ179" s="28"/>
      <c r="GK179" s="28"/>
      <c r="GL179" s="28"/>
      <c r="GM179" s="28"/>
      <c r="GN179" s="28"/>
      <c r="GO179" s="28"/>
      <c r="GP179" s="28"/>
      <c r="GQ179" s="28"/>
      <c r="GR179" s="28"/>
      <c r="GS179" s="28"/>
      <c r="GT179" s="28"/>
      <c r="GU179" s="28"/>
      <c r="GV179" s="28"/>
      <c r="GW179" s="28"/>
      <c r="GX179" s="28"/>
      <c r="GY179" s="28"/>
      <c r="GZ179" s="28"/>
      <c r="HA179" s="28"/>
      <c r="HB179" s="28"/>
      <c r="HC179" s="28"/>
      <c r="HD179" s="28"/>
      <c r="HE179" s="28"/>
      <c r="HF179" s="28"/>
      <c r="HG179" s="28"/>
      <c r="HH179" s="28"/>
      <c r="HI179" s="28"/>
      <c r="HJ179" s="28"/>
      <c r="HK179" s="28"/>
      <c r="HL179" s="28"/>
      <c r="HM179" s="28"/>
      <c r="HN179" s="28"/>
      <c r="HO179" s="28"/>
      <c r="HP179" s="28"/>
      <c r="HQ179" s="28"/>
      <c r="HR179" s="28"/>
      <c r="HS179" s="28"/>
      <c r="HT179" s="28"/>
      <c r="HU179" s="28"/>
      <c r="HV179" s="28"/>
      <c r="HW179" s="28"/>
      <c r="HX179" s="28"/>
      <c r="HY179" s="28"/>
      <c r="HZ179" s="28"/>
      <c r="IA179" s="28"/>
      <c r="IB179" s="28"/>
      <c r="IC179" s="28"/>
      <c r="ID179" s="28"/>
      <c r="IE179" s="28"/>
      <c r="IF179" s="28"/>
      <c r="IG179" s="28"/>
      <c r="IH179" s="28"/>
      <c r="II179" s="28"/>
      <c r="IJ179" s="28"/>
      <c r="IK179" s="28"/>
      <c r="IL179" s="28"/>
      <c r="IM179" s="28"/>
      <c r="IN179" s="28"/>
      <c r="IO179" s="28"/>
      <c r="IP179" s="28"/>
      <c r="IQ179" s="28"/>
      <c r="IR179" s="28"/>
      <c r="IS179" s="28"/>
      <c r="IT179" s="28"/>
      <c r="IU179" s="28"/>
      <c r="IV179" s="28"/>
      <c r="IW179" s="28"/>
    </row>
    <row r="180" spans="1:257" s="1" customFormat="1" ht="17.25" hidden="1" customHeight="1">
      <c r="A180" s="28"/>
      <c r="B180" s="134"/>
      <c r="C180" s="134"/>
      <c r="D180" s="134"/>
      <c r="E180" s="135"/>
      <c r="F180" s="135"/>
      <c r="G180" s="135"/>
      <c r="H180" s="135"/>
      <c r="I180" s="135"/>
      <c r="J180" s="135"/>
      <c r="K180" s="135"/>
      <c r="L180" s="135"/>
      <c r="M180" s="135"/>
      <c r="N180" s="135"/>
      <c r="O180" s="135"/>
      <c r="P180" s="135"/>
      <c r="Q180" s="135"/>
      <c r="R180" s="135"/>
      <c r="S180" s="117"/>
      <c r="T180" s="169"/>
      <c r="U180" s="117"/>
      <c r="V180" s="117"/>
      <c r="W180" s="117"/>
      <c r="X180" s="117"/>
      <c r="Y180" s="135"/>
      <c r="Z180" s="135"/>
      <c r="AA180" s="135"/>
      <c r="AB180" s="49"/>
      <c r="AC180" s="49"/>
      <c r="AD180" s="168" t="s">
        <v>334</v>
      </c>
      <c r="AE180" s="241" t="s">
        <v>432</v>
      </c>
      <c r="AF180" s="254" t="s">
        <v>424</v>
      </c>
      <c r="AG180" s="241">
        <v>40</v>
      </c>
      <c r="AH180" s="211" t="e">
        <f>NA()</f>
        <v>#N/A</v>
      </c>
      <c r="AI180" s="272">
        <v>17.100000000000001</v>
      </c>
      <c r="AJ180" s="276">
        <v>30</v>
      </c>
      <c r="AK180" s="274">
        <v>75.062524635254931</v>
      </c>
      <c r="AL180" s="275">
        <f t="shared" si="55"/>
        <v>56.296893476441198</v>
      </c>
      <c r="AM180" s="51"/>
      <c r="AN180" s="224"/>
      <c r="AO180" s="243" t="s">
        <v>163</v>
      </c>
      <c r="AP180" s="245" t="s">
        <v>433</v>
      </c>
      <c r="AQ180" s="245">
        <v>94.244915160000005</v>
      </c>
      <c r="AR180" s="248">
        <v>0.32300000000000001</v>
      </c>
      <c r="AS180" s="249">
        <v>0.38</v>
      </c>
      <c r="AT180" s="250">
        <f>AR179</f>
        <v>0.34200000000000003</v>
      </c>
      <c r="AU180" s="250">
        <f>AR180</f>
        <v>0.32300000000000001</v>
      </c>
      <c r="AV180" s="80">
        <v>18.399999999999999</v>
      </c>
      <c r="AW180" s="55"/>
      <c r="AX180" s="55"/>
      <c r="AY180" s="55"/>
      <c r="AZ180" s="55"/>
      <c r="BA180" s="55"/>
      <c r="BB180" s="55"/>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c r="DA180" s="28"/>
      <c r="DB180" s="28"/>
      <c r="DC180" s="28"/>
      <c r="DD180" s="28"/>
      <c r="DE180" s="28"/>
      <c r="DF180" s="28"/>
      <c r="DG180" s="28"/>
      <c r="DH180" s="28"/>
      <c r="DI180" s="28"/>
      <c r="DJ180" s="28"/>
      <c r="DK180" s="28"/>
      <c r="DL180" s="28"/>
      <c r="DM180" s="28"/>
      <c r="DN180" s="28"/>
      <c r="DO180" s="28"/>
      <c r="DP180" s="28"/>
      <c r="DQ180" s="28"/>
      <c r="DR180" s="28"/>
      <c r="DS180" s="28"/>
      <c r="DT180" s="28"/>
      <c r="DU180" s="28"/>
      <c r="DV180" s="28"/>
      <c r="DW180" s="28"/>
      <c r="DX180" s="28"/>
      <c r="DY180" s="28"/>
      <c r="DZ180" s="28"/>
      <c r="EA180" s="28"/>
      <c r="EB180" s="28"/>
      <c r="EC180" s="28"/>
      <c r="ED180" s="28"/>
      <c r="EE180" s="28"/>
      <c r="EF180" s="28"/>
      <c r="EG180" s="28"/>
      <c r="EH180" s="28"/>
      <c r="EI180" s="28"/>
      <c r="EJ180" s="28"/>
      <c r="EK180" s="28"/>
      <c r="EL180" s="28"/>
      <c r="EM180" s="28"/>
      <c r="EN180" s="28"/>
      <c r="EO180" s="28"/>
      <c r="EP180" s="28"/>
      <c r="EQ180" s="28"/>
      <c r="ER180" s="28"/>
      <c r="ES180" s="28"/>
      <c r="ET180" s="28"/>
      <c r="EU180" s="28"/>
      <c r="EV180" s="28"/>
      <c r="EW180" s="28"/>
      <c r="EX180" s="28"/>
      <c r="EY180" s="28"/>
      <c r="EZ180" s="28"/>
      <c r="FA180" s="28"/>
      <c r="FB180" s="28"/>
      <c r="FC180" s="28"/>
      <c r="FD180" s="28"/>
      <c r="FE180" s="28"/>
      <c r="FF180" s="28"/>
      <c r="FG180" s="28"/>
      <c r="FH180" s="28"/>
      <c r="FI180" s="28"/>
      <c r="FJ180" s="28"/>
      <c r="FK180" s="28"/>
      <c r="FL180" s="28"/>
      <c r="FM180" s="28"/>
      <c r="FN180" s="28"/>
      <c r="FO180" s="28"/>
      <c r="FP180" s="28"/>
      <c r="FQ180" s="28"/>
      <c r="FR180" s="28"/>
      <c r="FS180" s="28"/>
      <c r="FT180" s="28"/>
      <c r="FU180" s="28"/>
      <c r="FV180" s="28"/>
      <c r="FW180" s="28"/>
      <c r="FX180" s="28"/>
      <c r="FY180" s="28"/>
      <c r="FZ180" s="28"/>
      <c r="GA180" s="28"/>
      <c r="GB180" s="28"/>
      <c r="GC180" s="28"/>
      <c r="GD180" s="28"/>
      <c r="GE180" s="28"/>
      <c r="GF180" s="28"/>
      <c r="GG180" s="28"/>
      <c r="GH180" s="28"/>
      <c r="GI180" s="28"/>
      <c r="GJ180" s="28"/>
      <c r="GK180" s="28"/>
      <c r="GL180" s="28"/>
      <c r="GM180" s="28"/>
      <c r="GN180" s="28"/>
      <c r="GO180" s="28"/>
      <c r="GP180" s="28"/>
      <c r="GQ180" s="28"/>
      <c r="GR180" s="28"/>
      <c r="GS180" s="28"/>
      <c r="GT180" s="28"/>
      <c r="GU180" s="28"/>
      <c r="GV180" s="28"/>
      <c r="GW180" s="28"/>
      <c r="GX180" s="28"/>
      <c r="GY180" s="28"/>
      <c r="GZ180" s="28"/>
      <c r="HA180" s="28"/>
      <c r="HB180" s="28"/>
      <c r="HC180" s="28"/>
      <c r="HD180" s="28"/>
      <c r="HE180" s="28"/>
      <c r="HF180" s="28"/>
      <c r="HG180" s="28"/>
      <c r="HH180" s="28"/>
      <c r="HI180" s="28"/>
      <c r="HJ180" s="28"/>
      <c r="HK180" s="28"/>
      <c r="HL180" s="28"/>
      <c r="HM180" s="28"/>
      <c r="HN180" s="28"/>
      <c r="HO180" s="28"/>
      <c r="HP180" s="28"/>
      <c r="HQ180" s="28"/>
      <c r="HR180" s="28"/>
      <c r="HS180" s="28"/>
      <c r="HT180" s="28"/>
      <c r="HU180" s="28"/>
      <c r="HV180" s="28"/>
      <c r="HW180" s="28"/>
      <c r="HX180" s="28"/>
      <c r="HY180" s="28"/>
      <c r="HZ180" s="28"/>
      <c r="IA180" s="28"/>
      <c r="IB180" s="28"/>
      <c r="IC180" s="28"/>
      <c r="ID180" s="28"/>
      <c r="IE180" s="28"/>
      <c r="IF180" s="28"/>
      <c r="IG180" s="28"/>
      <c r="IH180" s="28"/>
      <c r="II180" s="28"/>
      <c r="IJ180" s="28"/>
      <c r="IK180" s="28"/>
      <c r="IL180" s="28"/>
      <c r="IM180" s="28"/>
      <c r="IN180" s="28"/>
      <c r="IO180" s="28"/>
      <c r="IP180" s="28"/>
      <c r="IQ180" s="28"/>
      <c r="IR180" s="28"/>
      <c r="IS180" s="28"/>
      <c r="IT180" s="28"/>
      <c r="IU180" s="28"/>
      <c r="IV180" s="28"/>
      <c r="IW180" s="28"/>
    </row>
    <row r="181" spans="1:257" s="27" customFormat="1" ht="17.25" hidden="1" customHeight="1">
      <c r="A181" s="28"/>
      <c r="B181" s="136"/>
      <c r="C181" s="137"/>
      <c r="D181" s="137"/>
      <c r="E181" s="137"/>
      <c r="F181" s="137"/>
      <c r="G181" s="137"/>
      <c r="H181" s="137"/>
      <c r="I181" s="137"/>
      <c r="J181" s="137"/>
      <c r="K181" s="137"/>
      <c r="L181" s="137"/>
      <c r="M181" s="137"/>
      <c r="N181" s="137"/>
      <c r="O181" s="137"/>
      <c r="P181" s="137"/>
      <c r="Q181" s="137"/>
      <c r="R181" s="137"/>
      <c r="S181" s="117"/>
      <c r="T181" s="170"/>
      <c r="U181" s="117"/>
      <c r="V181" s="117"/>
      <c r="W181" s="117"/>
      <c r="X181" s="117"/>
      <c r="Y181" s="138"/>
      <c r="Z181" s="138"/>
      <c r="AA181" s="139"/>
      <c r="AB181" s="94"/>
      <c r="AC181" s="94"/>
      <c r="AD181" s="168" t="s">
        <v>334</v>
      </c>
      <c r="AE181" s="241" t="s">
        <v>434</v>
      </c>
      <c r="AF181" s="254" t="s">
        <v>424</v>
      </c>
      <c r="AG181" s="241">
        <v>40</v>
      </c>
      <c r="AH181" s="211" t="e">
        <f>NA()</f>
        <v>#N/A</v>
      </c>
      <c r="AI181" s="272">
        <v>17.100000000000001</v>
      </c>
      <c r="AJ181" s="276">
        <v>30</v>
      </c>
      <c r="AK181" s="274">
        <v>75.062524635254931</v>
      </c>
      <c r="AL181" s="275">
        <f t="shared" si="55"/>
        <v>56.296893476441198</v>
      </c>
      <c r="AM181" s="51"/>
      <c r="AN181" s="224"/>
      <c r="AO181" s="243" t="s">
        <v>165</v>
      </c>
      <c r="AP181" s="245" t="s">
        <v>435</v>
      </c>
      <c r="AQ181" s="245">
        <v>26.324192310000001</v>
      </c>
      <c r="AR181" s="248">
        <v>0.34200000000000003</v>
      </c>
      <c r="AS181" s="249">
        <v>0.38</v>
      </c>
      <c r="AT181" s="250">
        <f>AR181</f>
        <v>0.34200000000000003</v>
      </c>
      <c r="AU181" s="250">
        <f>AR182</f>
        <v>0.32300000000000001</v>
      </c>
      <c r="AV181" s="80">
        <v>10.53</v>
      </c>
      <c r="AW181" s="82"/>
      <c r="AX181" s="82"/>
      <c r="AY181" s="82"/>
      <c r="AZ181" s="82"/>
      <c r="BA181" s="82"/>
      <c r="BB181" s="82"/>
    </row>
    <row r="182" spans="1:257" s="27" customFormat="1" ht="17.25" hidden="1" customHeight="1">
      <c r="A182" s="28"/>
      <c r="B182" s="136"/>
      <c r="C182" s="136"/>
      <c r="D182" s="136"/>
      <c r="E182" s="136"/>
      <c r="F182" s="136"/>
      <c r="G182" s="136"/>
      <c r="H182" s="136"/>
      <c r="I182" s="136"/>
      <c r="J182" s="136"/>
      <c r="K182" s="136"/>
      <c r="L182" s="136"/>
      <c r="M182" s="136"/>
      <c r="N182" s="136"/>
      <c r="O182" s="136"/>
      <c r="P182" s="136"/>
      <c r="Q182" s="136"/>
      <c r="R182" s="136"/>
      <c r="S182" s="117"/>
      <c r="T182" s="117"/>
      <c r="U182" s="117"/>
      <c r="V182" s="117"/>
      <c r="W182" s="117"/>
      <c r="X182" s="117"/>
      <c r="Y182" s="141"/>
      <c r="Z182" s="141"/>
      <c r="AA182" s="142"/>
      <c r="AB182" s="94"/>
      <c r="AC182" s="94"/>
      <c r="AD182" s="168" t="s">
        <v>334</v>
      </c>
      <c r="AE182" s="241" t="s">
        <v>436</v>
      </c>
      <c r="AF182" s="254" t="s">
        <v>389</v>
      </c>
      <c r="AG182" s="241">
        <v>15</v>
      </c>
      <c r="AH182" s="211" t="e">
        <f>NA()</f>
        <v>#N/A</v>
      </c>
      <c r="AI182" s="272">
        <v>15.2</v>
      </c>
      <c r="AJ182" s="272">
        <v>16.14</v>
      </c>
      <c r="AK182" s="274">
        <v>45.932261736178134</v>
      </c>
      <c r="AL182" s="275">
        <f t="shared" si="55"/>
        <v>34.449196302133601</v>
      </c>
      <c r="AM182" s="51"/>
      <c r="AN182" s="224"/>
      <c r="AO182" s="243" t="s">
        <v>165</v>
      </c>
      <c r="AP182" s="244" t="s">
        <v>437</v>
      </c>
      <c r="AQ182" s="244">
        <v>74.847605770000001</v>
      </c>
      <c r="AR182" s="248">
        <v>0.32300000000000001</v>
      </c>
      <c r="AS182" s="249">
        <v>0.38</v>
      </c>
      <c r="AT182" s="250">
        <f>AR181</f>
        <v>0.34200000000000003</v>
      </c>
      <c r="AU182" s="250">
        <f>AR182</f>
        <v>0.32300000000000001</v>
      </c>
      <c r="AV182" s="80">
        <v>18.399999999999999</v>
      </c>
      <c r="AW182" s="82"/>
      <c r="AX182" s="82"/>
      <c r="AY182" s="82"/>
      <c r="AZ182" s="82"/>
      <c r="BA182" s="82"/>
      <c r="BB182" s="82"/>
    </row>
    <row r="183" spans="1:257" s="27" customFormat="1" ht="17.25" hidden="1" customHeight="1">
      <c r="B183" s="143"/>
      <c r="C183" s="143"/>
      <c r="D183" s="143"/>
      <c r="E183" s="143"/>
      <c r="F183" s="143"/>
      <c r="G183" s="143"/>
      <c r="H183" s="143"/>
      <c r="I183" s="143"/>
      <c r="J183" s="143"/>
      <c r="K183" s="143"/>
      <c r="L183" s="143"/>
      <c r="M183" s="143"/>
      <c r="N183" s="143"/>
      <c r="O183" s="143"/>
      <c r="P183" s="143"/>
      <c r="Q183" s="143"/>
      <c r="R183" s="143"/>
      <c r="S183" s="117"/>
      <c r="T183" s="117"/>
      <c r="U183" s="117"/>
      <c r="V183" s="117"/>
      <c r="W183" s="117"/>
      <c r="X183" s="117"/>
      <c r="AB183" s="94"/>
      <c r="AC183" s="94"/>
      <c r="AD183" s="168" t="s">
        <v>334</v>
      </c>
      <c r="AE183" s="241" t="s">
        <v>438</v>
      </c>
      <c r="AF183" s="254" t="s">
        <v>389</v>
      </c>
      <c r="AG183" s="241">
        <v>15</v>
      </c>
      <c r="AH183" s="211" t="e">
        <f>NA()</f>
        <v>#N/A</v>
      </c>
      <c r="AI183" s="272">
        <v>15.2</v>
      </c>
      <c r="AJ183" s="272">
        <v>16.14</v>
      </c>
      <c r="AK183" s="274">
        <v>45.932261736178134</v>
      </c>
      <c r="AL183" s="275">
        <f t="shared" si="55"/>
        <v>34.449196302133601</v>
      </c>
      <c r="AM183" s="51"/>
      <c r="AN183" s="224" t="s">
        <v>439</v>
      </c>
      <c r="AO183" s="243" t="s">
        <v>167</v>
      </c>
      <c r="AP183" s="244" t="s">
        <v>440</v>
      </c>
      <c r="AQ183" s="244">
        <v>101.39077810000001</v>
      </c>
      <c r="AR183" s="248">
        <v>0.45</v>
      </c>
      <c r="AS183" s="249">
        <v>0.5</v>
      </c>
      <c r="AT183" s="250">
        <f>AR183</f>
        <v>0.45</v>
      </c>
      <c r="AU183" s="250">
        <f>AR184</f>
        <v>0.42499999999999999</v>
      </c>
      <c r="AV183" s="80">
        <v>8.11</v>
      </c>
      <c r="AW183" s="82"/>
      <c r="AX183" s="82"/>
      <c r="AY183" s="82"/>
      <c r="AZ183" s="82"/>
      <c r="BA183" s="82"/>
      <c r="BB183" s="82"/>
    </row>
    <row r="184" spans="1:257" s="27" customFormat="1" ht="17.25" hidden="1" customHeight="1">
      <c r="C184" s="143"/>
      <c r="D184" s="143"/>
      <c r="E184" s="143"/>
      <c r="F184" s="143"/>
      <c r="G184" s="143"/>
      <c r="H184" s="143"/>
      <c r="I184" s="143"/>
      <c r="J184" s="143"/>
      <c r="K184" s="143"/>
      <c r="L184" s="143"/>
      <c r="M184" s="143"/>
      <c r="N184" s="143"/>
      <c r="O184" s="143"/>
      <c r="P184" s="143"/>
      <c r="Q184" s="143"/>
      <c r="R184" s="143"/>
      <c r="S184" s="143"/>
      <c r="T184" s="143"/>
      <c r="U184" s="143"/>
      <c r="V184" s="143"/>
      <c r="W184" s="143"/>
      <c r="X184" s="144"/>
      <c r="Y184" s="145"/>
      <c r="Z184" s="145"/>
      <c r="AA184" s="146"/>
      <c r="AB184" s="94"/>
      <c r="AC184" s="94"/>
      <c r="AD184" s="168" t="s">
        <v>334</v>
      </c>
      <c r="AE184" s="241" t="s">
        <v>441</v>
      </c>
      <c r="AF184" s="254" t="s">
        <v>389</v>
      </c>
      <c r="AG184" s="241">
        <v>15</v>
      </c>
      <c r="AH184" s="211" t="e">
        <f>NA()</f>
        <v>#N/A</v>
      </c>
      <c r="AI184" s="272">
        <v>15.2</v>
      </c>
      <c r="AJ184" s="272">
        <v>16.14</v>
      </c>
      <c r="AK184" s="274">
        <v>45.932261736178134</v>
      </c>
      <c r="AL184" s="275">
        <f t="shared" si="55"/>
        <v>34.449196302133601</v>
      </c>
      <c r="AM184" s="51"/>
      <c r="AN184" s="224" t="s">
        <v>439</v>
      </c>
      <c r="AO184" s="243" t="s">
        <v>167</v>
      </c>
      <c r="AP184" s="244" t="s">
        <v>442</v>
      </c>
      <c r="AQ184" s="244">
        <v>185.4184443</v>
      </c>
      <c r="AR184" s="248">
        <v>0.42499999999999999</v>
      </c>
      <c r="AS184" s="249">
        <v>0.5</v>
      </c>
      <c r="AT184" s="250">
        <f>AR183</f>
        <v>0.45</v>
      </c>
      <c r="AU184" s="250">
        <f>AR184</f>
        <v>0.42499999999999999</v>
      </c>
      <c r="AV184" s="80">
        <v>14.83</v>
      </c>
      <c r="AW184" s="82"/>
      <c r="AX184" s="82"/>
      <c r="AY184" s="82"/>
      <c r="AZ184" s="82"/>
      <c r="BA184" s="82"/>
      <c r="BB184" s="82"/>
    </row>
    <row r="185" spans="1:257" s="1" customFormat="1" ht="17.25" hidden="1" customHeight="1">
      <c r="A185" s="27"/>
      <c r="B185" s="27"/>
      <c r="C185" s="27"/>
      <c r="D185" s="27"/>
      <c r="E185" s="27"/>
      <c r="F185" s="147"/>
      <c r="G185" s="147"/>
      <c r="H185" s="147"/>
      <c r="I185" s="147"/>
      <c r="J185" s="147"/>
      <c r="K185" s="147"/>
      <c r="L185" s="147"/>
      <c r="M185" s="147"/>
      <c r="N185" s="147"/>
      <c r="O185" s="147"/>
      <c r="P185" s="147"/>
      <c r="Q185" s="147"/>
      <c r="R185" s="147"/>
      <c r="S185" s="147"/>
      <c r="T185" s="147"/>
      <c r="U185" s="147"/>
      <c r="V185" s="148"/>
      <c r="W185" s="148"/>
      <c r="X185" s="147"/>
      <c r="Y185" s="147"/>
      <c r="Z185" s="147"/>
      <c r="AA185" s="147"/>
      <c r="AB185" s="49"/>
      <c r="AC185" s="49"/>
      <c r="AD185" s="168" t="s">
        <v>334</v>
      </c>
      <c r="AE185" s="241" t="s">
        <v>443</v>
      </c>
      <c r="AF185" s="254" t="s">
        <v>389</v>
      </c>
      <c r="AG185" s="241">
        <v>15</v>
      </c>
      <c r="AH185" s="211" t="e">
        <f>NA()</f>
        <v>#N/A</v>
      </c>
      <c r="AI185" s="272">
        <v>15.2</v>
      </c>
      <c r="AJ185" s="272">
        <v>16.14</v>
      </c>
      <c r="AK185" s="274">
        <v>45.932261736178134</v>
      </c>
      <c r="AL185" s="275">
        <f t="shared" si="55"/>
        <v>34.449196302133601</v>
      </c>
      <c r="AM185" s="51"/>
      <c r="AN185" s="224" t="s">
        <v>439</v>
      </c>
      <c r="AO185" s="243" t="s">
        <v>169</v>
      </c>
      <c r="AP185" s="244" t="s">
        <v>444</v>
      </c>
      <c r="AQ185" s="244">
        <v>90.059864640000001</v>
      </c>
      <c r="AR185" s="248">
        <v>0.441</v>
      </c>
      <c r="AS185" s="249">
        <v>0.49</v>
      </c>
      <c r="AT185" s="250">
        <f>AR185</f>
        <v>0.441</v>
      </c>
      <c r="AU185" s="250">
        <f>AR186</f>
        <v>0.41649999999999998</v>
      </c>
      <c r="AV185" s="80">
        <v>7.2</v>
      </c>
      <c r="AW185" s="55"/>
      <c r="AX185" s="55"/>
      <c r="AY185" s="55"/>
      <c r="AZ185" s="55"/>
      <c r="BA185" s="55"/>
      <c r="BB185" s="55"/>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c r="DA185" s="28"/>
      <c r="DB185" s="28"/>
      <c r="DC185" s="28"/>
      <c r="DD185" s="28"/>
      <c r="DE185" s="28"/>
      <c r="DF185" s="28"/>
      <c r="DG185" s="28"/>
      <c r="DH185" s="28"/>
      <c r="DI185" s="28"/>
      <c r="DJ185" s="28"/>
      <c r="DK185" s="28"/>
      <c r="DL185" s="28"/>
      <c r="DM185" s="28"/>
      <c r="DN185" s="28"/>
      <c r="DO185" s="28"/>
      <c r="DP185" s="28"/>
      <c r="DQ185" s="28"/>
      <c r="DR185" s="28"/>
      <c r="DS185" s="28"/>
      <c r="DT185" s="28"/>
      <c r="DU185" s="28"/>
      <c r="DV185" s="28"/>
      <c r="DW185" s="28"/>
      <c r="DX185" s="28"/>
      <c r="DY185" s="28"/>
      <c r="DZ185" s="28"/>
      <c r="EA185" s="28"/>
      <c r="EB185" s="28"/>
      <c r="EC185" s="28"/>
      <c r="ED185" s="28"/>
      <c r="EE185" s="28"/>
      <c r="EF185" s="28"/>
      <c r="EG185" s="28"/>
      <c r="EH185" s="28"/>
      <c r="EI185" s="28"/>
      <c r="EJ185" s="28"/>
      <c r="EK185" s="28"/>
      <c r="EL185" s="28"/>
      <c r="EM185" s="28"/>
      <c r="EN185" s="28"/>
      <c r="EO185" s="28"/>
      <c r="EP185" s="28"/>
      <c r="EQ185" s="28"/>
      <c r="ER185" s="28"/>
      <c r="ES185" s="28"/>
      <c r="ET185" s="28"/>
      <c r="EU185" s="28"/>
      <c r="EV185" s="28"/>
      <c r="EW185" s="28"/>
      <c r="EX185" s="28"/>
      <c r="EY185" s="28"/>
      <c r="EZ185" s="28"/>
      <c r="FA185" s="28"/>
      <c r="FB185" s="28"/>
      <c r="FC185" s="28"/>
      <c r="FD185" s="28"/>
      <c r="FE185" s="28"/>
      <c r="FF185" s="28"/>
      <c r="FG185" s="28"/>
      <c r="FH185" s="28"/>
      <c r="FI185" s="28"/>
      <c r="FJ185" s="28"/>
      <c r="FK185" s="28"/>
      <c r="FL185" s="28"/>
      <c r="FM185" s="28"/>
      <c r="FN185" s="28"/>
      <c r="FO185" s="28"/>
      <c r="FP185" s="28"/>
      <c r="FQ185" s="28"/>
      <c r="FR185" s="28"/>
      <c r="FS185" s="28"/>
      <c r="FT185" s="28"/>
      <c r="FU185" s="28"/>
      <c r="FV185" s="28"/>
      <c r="FW185" s="28"/>
      <c r="FX185" s="28"/>
      <c r="FY185" s="28"/>
      <c r="FZ185" s="28"/>
      <c r="GA185" s="28"/>
      <c r="GB185" s="28"/>
      <c r="GC185" s="28"/>
      <c r="GD185" s="28"/>
      <c r="GE185" s="28"/>
      <c r="GF185" s="28"/>
      <c r="GG185" s="28"/>
      <c r="GH185" s="28"/>
      <c r="GI185" s="28"/>
      <c r="GJ185" s="28"/>
      <c r="GK185" s="28"/>
      <c r="GL185" s="28"/>
      <c r="GM185" s="28"/>
      <c r="GN185" s="28"/>
      <c r="GO185" s="28"/>
      <c r="GP185" s="28"/>
      <c r="GQ185" s="28"/>
      <c r="GR185" s="28"/>
      <c r="GS185" s="28"/>
      <c r="GT185" s="28"/>
      <c r="GU185" s="28"/>
      <c r="GV185" s="28"/>
      <c r="GW185" s="28"/>
      <c r="GX185" s="28"/>
      <c r="GY185" s="28"/>
      <c r="GZ185" s="28"/>
      <c r="HA185" s="28"/>
      <c r="HB185" s="28"/>
      <c r="HC185" s="28"/>
      <c r="HD185" s="28"/>
      <c r="HE185" s="28"/>
      <c r="HF185" s="28"/>
      <c r="HG185" s="28"/>
      <c r="HH185" s="28"/>
      <c r="HI185" s="28"/>
      <c r="HJ185" s="28"/>
      <c r="HK185" s="28"/>
      <c r="HL185" s="28"/>
      <c r="HM185" s="28"/>
      <c r="HN185" s="28"/>
      <c r="HO185" s="28"/>
      <c r="HP185" s="28"/>
      <c r="HQ185" s="28"/>
      <c r="HR185" s="28"/>
      <c r="HS185" s="28"/>
      <c r="HT185" s="28"/>
      <c r="HU185" s="28"/>
      <c r="HV185" s="28"/>
      <c r="HW185" s="28"/>
      <c r="HX185" s="28"/>
      <c r="HY185" s="28"/>
      <c r="HZ185" s="28"/>
      <c r="IA185" s="28"/>
      <c r="IB185" s="28"/>
      <c r="IC185" s="28"/>
      <c r="ID185" s="28"/>
      <c r="IE185" s="28"/>
      <c r="IF185" s="28"/>
      <c r="IG185" s="28"/>
      <c r="IH185" s="28"/>
      <c r="II185" s="28"/>
      <c r="IJ185" s="28"/>
      <c r="IK185" s="28"/>
      <c r="IL185" s="28"/>
      <c r="IM185" s="28"/>
      <c r="IN185" s="28"/>
      <c r="IO185" s="28"/>
      <c r="IP185" s="28"/>
      <c r="IQ185" s="28"/>
      <c r="IR185" s="28"/>
      <c r="IS185" s="28"/>
      <c r="IT185" s="28"/>
      <c r="IU185" s="28"/>
      <c r="IV185" s="28"/>
      <c r="IW185" s="28"/>
    </row>
    <row r="186" spans="1:257" s="1" customFormat="1" ht="17.25" hidden="1" customHeight="1">
      <c r="A186" s="27"/>
      <c r="B186" s="27"/>
      <c r="C186" s="27"/>
      <c r="D186" s="27"/>
      <c r="E186" s="27"/>
      <c r="F186" s="148"/>
      <c r="G186" s="148"/>
      <c r="H186" s="148"/>
      <c r="I186" s="148"/>
      <c r="J186" s="148"/>
      <c r="K186" s="148"/>
      <c r="L186" s="148"/>
      <c r="M186" s="148"/>
      <c r="N186" s="148"/>
      <c r="O186" s="148"/>
      <c r="P186" s="148"/>
      <c r="Q186" s="148"/>
      <c r="R186" s="148"/>
      <c r="S186" s="148"/>
      <c r="T186" s="148"/>
      <c r="U186" s="148"/>
      <c r="V186" s="148"/>
      <c r="W186" s="148"/>
      <c r="X186" s="147"/>
      <c r="Y186" s="147"/>
      <c r="Z186" s="147"/>
      <c r="AA186" s="147"/>
      <c r="AB186" s="49"/>
      <c r="AC186" s="49"/>
      <c r="AD186" s="168" t="s">
        <v>334</v>
      </c>
      <c r="AE186" s="241" t="s">
        <v>445</v>
      </c>
      <c r="AF186" s="254" t="s">
        <v>389</v>
      </c>
      <c r="AG186" s="241">
        <v>15</v>
      </c>
      <c r="AH186" s="211" t="e">
        <f>NA()</f>
        <v>#N/A</v>
      </c>
      <c r="AI186" s="272">
        <v>15.2</v>
      </c>
      <c r="AJ186" s="272">
        <v>16.14</v>
      </c>
      <c r="AK186" s="274">
        <v>45.932261736178134</v>
      </c>
      <c r="AL186" s="275">
        <f t="shared" si="55"/>
        <v>34.449196302133601</v>
      </c>
      <c r="AM186" s="51"/>
      <c r="AN186" s="224" t="s">
        <v>439</v>
      </c>
      <c r="AO186" s="243" t="s">
        <v>169</v>
      </c>
      <c r="AP186" s="244" t="s">
        <v>446</v>
      </c>
      <c r="AQ186" s="244">
        <v>153.58384770000001</v>
      </c>
      <c r="AR186" s="248">
        <v>0.41649999999999998</v>
      </c>
      <c r="AS186" s="249">
        <v>0.49</v>
      </c>
      <c r="AT186" s="250">
        <f>AR185</f>
        <v>0.441</v>
      </c>
      <c r="AU186" s="250">
        <f>AR186</f>
        <v>0.41649999999999998</v>
      </c>
      <c r="AV186" s="80">
        <v>12.29</v>
      </c>
      <c r="AW186" s="55"/>
      <c r="AX186" s="55"/>
      <c r="AY186" s="55"/>
      <c r="AZ186" s="55"/>
      <c r="BA186" s="55"/>
      <c r="BB186" s="55"/>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c r="DA186" s="28"/>
      <c r="DB186" s="28"/>
      <c r="DC186" s="28"/>
      <c r="DD186" s="28"/>
      <c r="DE186" s="28"/>
      <c r="DF186" s="28"/>
      <c r="DG186" s="28"/>
      <c r="DH186" s="28"/>
      <c r="DI186" s="28"/>
      <c r="DJ186" s="28"/>
      <c r="DK186" s="28"/>
      <c r="DL186" s="28"/>
      <c r="DM186" s="28"/>
      <c r="DN186" s="28"/>
      <c r="DO186" s="28"/>
      <c r="DP186" s="28"/>
      <c r="DQ186" s="28"/>
      <c r="DR186" s="28"/>
      <c r="DS186" s="28"/>
      <c r="DT186" s="28"/>
      <c r="DU186" s="28"/>
      <c r="DV186" s="28"/>
      <c r="DW186" s="28"/>
      <c r="DX186" s="28"/>
      <c r="DY186" s="28"/>
      <c r="DZ186" s="28"/>
      <c r="EA186" s="28"/>
      <c r="EB186" s="28"/>
      <c r="EC186" s="28"/>
      <c r="ED186" s="28"/>
      <c r="EE186" s="28"/>
      <c r="EF186" s="28"/>
      <c r="EG186" s="28"/>
      <c r="EH186" s="28"/>
      <c r="EI186" s="28"/>
      <c r="EJ186" s="28"/>
      <c r="EK186" s="28"/>
      <c r="EL186" s="28"/>
      <c r="EM186" s="28"/>
      <c r="EN186" s="28"/>
      <c r="EO186" s="28"/>
      <c r="EP186" s="28"/>
      <c r="EQ186" s="28"/>
      <c r="ER186" s="28"/>
      <c r="ES186" s="28"/>
      <c r="ET186" s="28"/>
      <c r="EU186" s="28"/>
      <c r="EV186" s="28"/>
      <c r="EW186" s="28"/>
      <c r="EX186" s="28"/>
      <c r="EY186" s="28"/>
      <c r="EZ186" s="28"/>
      <c r="FA186" s="28"/>
      <c r="FB186" s="28"/>
      <c r="FC186" s="28"/>
      <c r="FD186" s="28"/>
      <c r="FE186" s="28"/>
      <c r="FF186" s="28"/>
      <c r="FG186" s="28"/>
      <c r="FH186" s="28"/>
      <c r="FI186" s="28"/>
      <c r="FJ186" s="28"/>
      <c r="FK186" s="28"/>
      <c r="FL186" s="28"/>
      <c r="FM186" s="28"/>
      <c r="FN186" s="28"/>
      <c r="FO186" s="28"/>
      <c r="FP186" s="28"/>
      <c r="FQ186" s="28"/>
      <c r="FR186" s="28"/>
      <c r="FS186" s="28"/>
      <c r="FT186" s="28"/>
      <c r="FU186" s="28"/>
      <c r="FV186" s="28"/>
      <c r="FW186" s="28"/>
      <c r="FX186" s="28"/>
      <c r="FY186" s="28"/>
      <c r="FZ186" s="28"/>
      <c r="GA186" s="28"/>
      <c r="GB186" s="28"/>
      <c r="GC186" s="28"/>
      <c r="GD186" s="28"/>
      <c r="GE186" s="28"/>
      <c r="GF186" s="28"/>
      <c r="GG186" s="28"/>
      <c r="GH186" s="28"/>
      <c r="GI186" s="28"/>
      <c r="GJ186" s="28"/>
      <c r="GK186" s="28"/>
      <c r="GL186" s="28"/>
      <c r="GM186" s="28"/>
      <c r="GN186" s="28"/>
      <c r="GO186" s="28"/>
      <c r="GP186" s="28"/>
      <c r="GQ186" s="28"/>
      <c r="GR186" s="28"/>
      <c r="GS186" s="28"/>
      <c r="GT186" s="28"/>
      <c r="GU186" s="28"/>
      <c r="GV186" s="28"/>
      <c r="GW186" s="28"/>
      <c r="GX186" s="28"/>
      <c r="GY186" s="28"/>
      <c r="GZ186" s="28"/>
      <c r="HA186" s="28"/>
      <c r="HB186" s="28"/>
      <c r="HC186" s="28"/>
      <c r="HD186" s="28"/>
      <c r="HE186" s="28"/>
      <c r="HF186" s="28"/>
      <c r="HG186" s="28"/>
      <c r="HH186" s="28"/>
      <c r="HI186" s="28"/>
      <c r="HJ186" s="28"/>
      <c r="HK186" s="28"/>
      <c r="HL186" s="28"/>
      <c r="HM186" s="28"/>
      <c r="HN186" s="28"/>
      <c r="HO186" s="28"/>
      <c r="HP186" s="28"/>
      <c r="HQ186" s="28"/>
      <c r="HR186" s="28"/>
      <c r="HS186" s="28"/>
      <c r="HT186" s="28"/>
      <c r="HU186" s="28"/>
      <c r="HV186" s="28"/>
      <c r="HW186" s="28"/>
      <c r="HX186" s="28"/>
      <c r="HY186" s="28"/>
      <c r="HZ186" s="28"/>
      <c r="IA186" s="28"/>
      <c r="IB186" s="28"/>
      <c r="IC186" s="28"/>
      <c r="ID186" s="28"/>
      <c r="IE186" s="28"/>
      <c r="IF186" s="28"/>
      <c r="IG186" s="28"/>
      <c r="IH186" s="28"/>
      <c r="II186" s="28"/>
      <c r="IJ186" s="28"/>
      <c r="IK186" s="28"/>
      <c r="IL186" s="28"/>
      <c r="IM186" s="28"/>
      <c r="IN186" s="28"/>
      <c r="IO186" s="28"/>
      <c r="IP186" s="28"/>
      <c r="IQ186" s="28"/>
      <c r="IR186" s="28"/>
      <c r="IS186" s="28"/>
      <c r="IT186" s="28"/>
      <c r="IU186" s="28"/>
      <c r="IV186" s="28"/>
      <c r="IW186" s="28"/>
    </row>
    <row r="187" spans="1:257" s="1" customFormat="1" ht="17.25" hidden="1" customHeight="1">
      <c r="A187" s="28"/>
      <c r="B187" s="28"/>
      <c r="C187" s="28"/>
      <c r="D187" s="28"/>
      <c r="E187" s="28"/>
      <c r="F187" s="149"/>
      <c r="G187" s="149"/>
      <c r="H187" s="149"/>
      <c r="I187" s="149"/>
      <c r="J187" s="149"/>
      <c r="K187" s="149"/>
      <c r="L187" s="149"/>
      <c r="M187" s="149"/>
      <c r="N187" s="149"/>
      <c r="O187" s="149"/>
      <c r="P187" s="149"/>
      <c r="Q187" s="149"/>
      <c r="R187" s="149"/>
      <c r="S187" s="149"/>
      <c r="T187" s="149"/>
      <c r="U187" s="149"/>
      <c r="V187" s="150"/>
      <c r="W187" s="149"/>
      <c r="X187" s="28"/>
      <c r="Y187" s="140"/>
      <c r="Z187" s="140"/>
      <c r="AA187" s="140"/>
      <c r="AB187" s="49"/>
      <c r="AC187" s="49"/>
      <c r="AD187" s="168" t="s">
        <v>334</v>
      </c>
      <c r="AE187" s="241" t="s">
        <v>447</v>
      </c>
      <c r="AF187" s="254" t="s">
        <v>389</v>
      </c>
      <c r="AG187" s="241">
        <v>15</v>
      </c>
      <c r="AH187" s="211" t="e">
        <f>NA()</f>
        <v>#N/A</v>
      </c>
      <c r="AI187" s="272">
        <v>15.2</v>
      </c>
      <c r="AJ187" s="272">
        <v>16.14</v>
      </c>
      <c r="AK187" s="274">
        <v>45.932261736178134</v>
      </c>
      <c r="AL187" s="275">
        <f t="shared" si="55"/>
        <v>34.449196302133601</v>
      </c>
      <c r="AM187" s="51"/>
      <c r="AN187" s="224" t="s">
        <v>448</v>
      </c>
      <c r="AO187" s="243" t="s">
        <v>171</v>
      </c>
      <c r="AP187" s="244" t="s">
        <v>449</v>
      </c>
      <c r="AQ187" s="244">
        <v>77.441518490000007</v>
      </c>
      <c r="AR187" s="248">
        <v>0.39600000000000002</v>
      </c>
      <c r="AS187" s="249">
        <v>0.44</v>
      </c>
      <c r="AT187" s="250">
        <f>AR187</f>
        <v>0.39600000000000002</v>
      </c>
      <c r="AU187" s="250">
        <f>AR188</f>
        <v>0.374</v>
      </c>
      <c r="AV187" s="80">
        <v>6.2</v>
      </c>
      <c r="AW187" s="55"/>
      <c r="AX187" s="55"/>
      <c r="AY187" s="55"/>
      <c r="AZ187" s="55"/>
      <c r="BA187" s="55"/>
      <c r="BB187" s="55"/>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c r="DA187" s="28"/>
      <c r="DB187" s="28"/>
      <c r="DC187" s="28"/>
      <c r="DD187" s="28"/>
      <c r="DE187" s="28"/>
      <c r="DF187" s="28"/>
      <c r="DG187" s="28"/>
      <c r="DH187" s="28"/>
      <c r="DI187" s="28"/>
      <c r="DJ187" s="28"/>
      <c r="DK187" s="28"/>
      <c r="DL187" s="28"/>
      <c r="DM187" s="28"/>
      <c r="DN187" s="28"/>
      <c r="DO187" s="28"/>
      <c r="DP187" s="28"/>
      <c r="DQ187" s="28"/>
      <c r="DR187" s="28"/>
      <c r="DS187" s="28"/>
      <c r="DT187" s="28"/>
      <c r="DU187" s="28"/>
      <c r="DV187" s="28"/>
      <c r="DW187" s="28"/>
      <c r="DX187" s="28"/>
      <c r="DY187" s="28"/>
      <c r="DZ187" s="28"/>
      <c r="EA187" s="28"/>
      <c r="EB187" s="28"/>
      <c r="EC187" s="28"/>
      <c r="ED187" s="28"/>
      <c r="EE187" s="28"/>
      <c r="EF187" s="28"/>
      <c r="EG187" s="28"/>
      <c r="EH187" s="28"/>
      <c r="EI187" s="28"/>
      <c r="EJ187" s="28"/>
      <c r="EK187" s="28"/>
      <c r="EL187" s="28"/>
      <c r="EM187" s="28"/>
      <c r="EN187" s="28"/>
      <c r="EO187" s="28"/>
      <c r="EP187" s="28"/>
      <c r="EQ187" s="28"/>
      <c r="ER187" s="28"/>
      <c r="ES187" s="28"/>
      <c r="ET187" s="28"/>
      <c r="EU187" s="28"/>
      <c r="EV187" s="28"/>
      <c r="EW187" s="28"/>
      <c r="EX187" s="28"/>
      <c r="EY187" s="28"/>
      <c r="EZ187" s="28"/>
      <c r="FA187" s="28"/>
      <c r="FB187" s="28"/>
      <c r="FC187" s="28"/>
      <c r="FD187" s="28"/>
      <c r="FE187" s="28"/>
      <c r="FF187" s="28"/>
      <c r="FG187" s="28"/>
      <c r="FH187" s="28"/>
      <c r="FI187" s="28"/>
      <c r="FJ187" s="28"/>
      <c r="FK187" s="28"/>
      <c r="FL187" s="28"/>
      <c r="FM187" s="28"/>
      <c r="FN187" s="28"/>
      <c r="FO187" s="28"/>
      <c r="FP187" s="28"/>
      <c r="FQ187" s="28"/>
      <c r="FR187" s="28"/>
      <c r="FS187" s="28"/>
      <c r="FT187" s="28"/>
      <c r="FU187" s="28"/>
      <c r="FV187" s="28"/>
      <c r="FW187" s="28"/>
      <c r="FX187" s="28"/>
      <c r="FY187" s="28"/>
      <c r="FZ187" s="28"/>
      <c r="GA187" s="28"/>
      <c r="GB187" s="28"/>
      <c r="GC187" s="28"/>
      <c r="GD187" s="28"/>
      <c r="GE187" s="28"/>
      <c r="GF187" s="28"/>
      <c r="GG187" s="28"/>
      <c r="GH187" s="28"/>
      <c r="GI187" s="28"/>
      <c r="GJ187" s="28"/>
      <c r="GK187" s="28"/>
      <c r="GL187" s="28"/>
      <c r="GM187" s="28"/>
      <c r="GN187" s="28"/>
      <c r="GO187" s="28"/>
      <c r="GP187" s="28"/>
      <c r="GQ187" s="28"/>
      <c r="GR187" s="28"/>
      <c r="GS187" s="28"/>
      <c r="GT187" s="28"/>
      <c r="GU187" s="28"/>
      <c r="GV187" s="28"/>
      <c r="GW187" s="28"/>
      <c r="GX187" s="28"/>
      <c r="GY187" s="28"/>
      <c r="GZ187" s="28"/>
      <c r="HA187" s="28"/>
      <c r="HB187" s="28"/>
      <c r="HC187" s="28"/>
      <c r="HD187" s="28"/>
      <c r="HE187" s="28"/>
      <c r="HF187" s="28"/>
      <c r="HG187" s="28"/>
      <c r="HH187" s="28"/>
      <c r="HI187" s="28"/>
      <c r="HJ187" s="28"/>
      <c r="HK187" s="28"/>
      <c r="HL187" s="28"/>
      <c r="HM187" s="28"/>
      <c r="HN187" s="28"/>
      <c r="HO187" s="28"/>
      <c r="HP187" s="28"/>
      <c r="HQ187" s="28"/>
      <c r="HR187" s="28"/>
      <c r="HS187" s="28"/>
      <c r="HT187" s="28"/>
      <c r="HU187" s="28"/>
      <c r="HV187" s="28"/>
      <c r="HW187" s="28"/>
      <c r="HX187" s="28"/>
      <c r="HY187" s="28"/>
      <c r="HZ187" s="28"/>
      <c r="IA187" s="28"/>
      <c r="IB187" s="28"/>
      <c r="IC187" s="28"/>
      <c r="ID187" s="28"/>
      <c r="IE187" s="28"/>
      <c r="IF187" s="28"/>
      <c r="IG187" s="28"/>
      <c r="IH187" s="28"/>
      <c r="II187" s="28"/>
      <c r="IJ187" s="28"/>
      <c r="IK187" s="28"/>
      <c r="IL187" s="28"/>
      <c r="IM187" s="28"/>
      <c r="IN187" s="28"/>
      <c r="IO187" s="28"/>
      <c r="IP187" s="28"/>
      <c r="IQ187" s="28"/>
      <c r="IR187" s="28"/>
      <c r="IS187" s="28"/>
      <c r="IT187" s="28"/>
      <c r="IU187" s="28"/>
      <c r="IV187" s="28"/>
      <c r="IW187" s="28"/>
    </row>
    <row r="188" spans="1:257" s="1" customFormat="1" ht="17.25" hidden="1" customHeight="1">
      <c r="A188" s="28"/>
      <c r="B188" s="28"/>
      <c r="C188" s="28"/>
      <c r="D188" s="28"/>
      <c r="E188" s="28"/>
      <c r="F188" s="151"/>
      <c r="G188" s="151"/>
      <c r="H188" s="151"/>
      <c r="I188" s="151"/>
      <c r="J188" s="151"/>
      <c r="K188" s="151"/>
      <c r="L188" s="151"/>
      <c r="M188" s="151"/>
      <c r="N188" s="151"/>
      <c r="O188" s="151"/>
      <c r="P188" s="151"/>
      <c r="Q188" s="151"/>
      <c r="R188" s="151"/>
      <c r="S188" s="151"/>
      <c r="T188" s="151"/>
      <c r="U188" s="151"/>
      <c r="V188" s="151"/>
      <c r="W188" s="151"/>
      <c r="X188" s="152"/>
      <c r="Y188" s="140"/>
      <c r="Z188" s="140"/>
      <c r="AA188" s="140"/>
      <c r="AB188" s="49"/>
      <c r="AC188" s="49"/>
      <c r="AD188" s="168" t="s">
        <v>334</v>
      </c>
      <c r="AE188" s="241" t="s">
        <v>450</v>
      </c>
      <c r="AF188" s="254" t="s">
        <v>406</v>
      </c>
      <c r="AG188" s="241">
        <v>30</v>
      </c>
      <c r="AH188" s="211" t="e">
        <f>NA()</f>
        <v>#N/A</v>
      </c>
      <c r="AI188" s="272">
        <v>16.149999999999999</v>
      </c>
      <c r="AJ188" s="272">
        <v>17.09</v>
      </c>
      <c r="AK188" s="274">
        <v>94.416315791032957</v>
      </c>
      <c r="AL188" s="275">
        <f t="shared" si="55"/>
        <v>70.812236843274718</v>
      </c>
      <c r="AM188" s="51"/>
      <c r="AN188" s="224" t="s">
        <v>448</v>
      </c>
      <c r="AO188" s="243" t="s">
        <v>171</v>
      </c>
      <c r="AP188" s="244" t="s">
        <v>451</v>
      </c>
      <c r="AQ188" s="244">
        <v>129.7217972</v>
      </c>
      <c r="AR188" s="248">
        <v>0.374</v>
      </c>
      <c r="AS188" s="249">
        <v>0.44</v>
      </c>
      <c r="AT188" s="250">
        <f>AR187</f>
        <v>0.39600000000000002</v>
      </c>
      <c r="AU188" s="250">
        <f>AR188</f>
        <v>0.374</v>
      </c>
      <c r="AV188" s="80">
        <v>10.38</v>
      </c>
      <c r="AW188" s="55"/>
      <c r="AX188" s="55"/>
      <c r="AY188" s="55"/>
      <c r="AZ188" s="55"/>
      <c r="BA188" s="55"/>
      <c r="BB188" s="55"/>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c r="DA188" s="28"/>
      <c r="DB188" s="28"/>
      <c r="DC188" s="28"/>
      <c r="DD188" s="28"/>
      <c r="DE188" s="28"/>
      <c r="DF188" s="28"/>
      <c r="DG188" s="28"/>
      <c r="DH188" s="28"/>
      <c r="DI188" s="28"/>
      <c r="DJ188" s="28"/>
      <c r="DK188" s="28"/>
      <c r="DL188" s="28"/>
      <c r="DM188" s="28"/>
      <c r="DN188" s="28"/>
      <c r="DO188" s="28"/>
      <c r="DP188" s="28"/>
      <c r="DQ188" s="28"/>
      <c r="DR188" s="28"/>
      <c r="DS188" s="28"/>
      <c r="DT188" s="28"/>
      <c r="DU188" s="28"/>
      <c r="DV188" s="28"/>
      <c r="DW188" s="28"/>
      <c r="DX188" s="28"/>
      <c r="DY188" s="28"/>
      <c r="DZ188" s="28"/>
      <c r="EA188" s="28"/>
      <c r="EB188" s="28"/>
      <c r="EC188" s="28"/>
      <c r="ED188" s="28"/>
      <c r="EE188" s="28"/>
      <c r="EF188" s="28"/>
      <c r="EG188" s="28"/>
      <c r="EH188" s="28"/>
      <c r="EI188" s="28"/>
      <c r="EJ188" s="28"/>
      <c r="EK188" s="28"/>
      <c r="EL188" s="28"/>
      <c r="EM188" s="28"/>
      <c r="EN188" s="28"/>
      <c r="EO188" s="28"/>
      <c r="EP188" s="28"/>
      <c r="EQ188" s="28"/>
      <c r="ER188" s="28"/>
      <c r="ES188" s="28"/>
      <c r="ET188" s="28"/>
      <c r="EU188" s="28"/>
      <c r="EV188" s="28"/>
      <c r="EW188" s="28"/>
      <c r="EX188" s="28"/>
      <c r="EY188" s="28"/>
      <c r="EZ188" s="28"/>
      <c r="FA188" s="28"/>
      <c r="FB188" s="28"/>
      <c r="FC188" s="28"/>
      <c r="FD188" s="28"/>
      <c r="FE188" s="28"/>
      <c r="FF188" s="28"/>
      <c r="FG188" s="28"/>
      <c r="FH188" s="28"/>
      <c r="FI188" s="28"/>
      <c r="FJ188" s="28"/>
      <c r="FK188" s="28"/>
      <c r="FL188" s="28"/>
      <c r="FM188" s="28"/>
      <c r="FN188" s="28"/>
      <c r="FO188" s="28"/>
      <c r="FP188" s="28"/>
      <c r="FQ188" s="28"/>
      <c r="FR188" s="28"/>
      <c r="FS188" s="28"/>
      <c r="FT188" s="28"/>
      <c r="FU188" s="28"/>
      <c r="FV188" s="28"/>
      <c r="FW188" s="28"/>
      <c r="FX188" s="28"/>
      <c r="FY188" s="28"/>
      <c r="FZ188" s="28"/>
      <c r="GA188" s="28"/>
      <c r="GB188" s="28"/>
      <c r="GC188" s="28"/>
      <c r="GD188" s="28"/>
      <c r="GE188" s="28"/>
      <c r="GF188" s="28"/>
      <c r="GG188" s="28"/>
      <c r="GH188" s="28"/>
      <c r="GI188" s="28"/>
      <c r="GJ188" s="28"/>
      <c r="GK188" s="28"/>
      <c r="GL188" s="28"/>
      <c r="GM188" s="28"/>
      <c r="GN188" s="28"/>
      <c r="GO188" s="28"/>
      <c r="GP188" s="28"/>
      <c r="GQ188" s="28"/>
      <c r="GR188" s="28"/>
      <c r="GS188" s="28"/>
      <c r="GT188" s="28"/>
      <c r="GU188" s="28"/>
      <c r="GV188" s="28"/>
      <c r="GW188" s="28"/>
      <c r="GX188" s="28"/>
      <c r="GY188" s="28"/>
      <c r="GZ188" s="28"/>
      <c r="HA188" s="28"/>
      <c r="HB188" s="28"/>
      <c r="HC188" s="28"/>
      <c r="HD188" s="28"/>
      <c r="HE188" s="28"/>
      <c r="HF188" s="28"/>
      <c r="HG188" s="28"/>
      <c r="HH188" s="28"/>
      <c r="HI188" s="28"/>
      <c r="HJ188" s="28"/>
      <c r="HK188" s="28"/>
      <c r="HL188" s="28"/>
      <c r="HM188" s="28"/>
      <c r="HN188" s="28"/>
      <c r="HO188" s="28"/>
      <c r="HP188" s="28"/>
      <c r="HQ188" s="28"/>
      <c r="HR188" s="28"/>
      <c r="HS188" s="28"/>
      <c r="HT188" s="28"/>
      <c r="HU188" s="28"/>
      <c r="HV188" s="28"/>
      <c r="HW188" s="28"/>
      <c r="HX188" s="28"/>
      <c r="HY188" s="28"/>
      <c r="HZ188" s="28"/>
      <c r="IA188" s="28"/>
      <c r="IB188" s="28"/>
      <c r="IC188" s="28"/>
      <c r="ID188" s="28"/>
      <c r="IE188" s="28"/>
      <c r="IF188" s="28"/>
      <c r="IG188" s="28"/>
      <c r="IH188" s="28"/>
      <c r="II188" s="28"/>
      <c r="IJ188" s="28"/>
      <c r="IK188" s="28"/>
      <c r="IL188" s="28"/>
      <c r="IM188" s="28"/>
      <c r="IN188" s="28"/>
      <c r="IO188" s="28"/>
      <c r="IP188" s="28"/>
      <c r="IQ188" s="28"/>
      <c r="IR188" s="28"/>
      <c r="IS188" s="28"/>
      <c r="IT188" s="28"/>
      <c r="IU188" s="28"/>
      <c r="IV188" s="28"/>
      <c r="IW188" s="28"/>
    </row>
    <row r="189" spans="1:257" s="1" customFormat="1" ht="17.25" hidden="1" customHeight="1">
      <c r="A189" s="151"/>
      <c r="B189" s="151"/>
      <c r="C189" s="151"/>
      <c r="D189" s="151"/>
      <c r="E189" s="151"/>
      <c r="F189" s="151"/>
      <c r="G189" s="151"/>
      <c r="H189" s="151"/>
      <c r="I189" s="151"/>
      <c r="J189" s="151"/>
      <c r="K189" s="151"/>
      <c r="L189" s="151"/>
      <c r="M189" s="151"/>
      <c r="N189" s="151"/>
      <c r="O189" s="151"/>
      <c r="P189" s="151"/>
      <c r="Q189" s="151"/>
      <c r="R189" s="151"/>
      <c r="S189" s="151"/>
      <c r="T189" s="151"/>
      <c r="U189" s="151"/>
      <c r="V189" s="28"/>
      <c r="W189" s="151"/>
      <c r="X189" s="149"/>
      <c r="Y189" s="153"/>
      <c r="Z189" s="153"/>
      <c r="AA189" s="152"/>
      <c r="AB189" s="49"/>
      <c r="AC189" s="49"/>
      <c r="AD189" s="168" t="s">
        <v>334</v>
      </c>
      <c r="AE189" s="241" t="s">
        <v>452</v>
      </c>
      <c r="AF189" s="254" t="s">
        <v>406</v>
      </c>
      <c r="AG189" s="241">
        <v>30</v>
      </c>
      <c r="AH189" s="211" t="e">
        <f>NA()</f>
        <v>#N/A</v>
      </c>
      <c r="AI189" s="272">
        <v>16.149999999999999</v>
      </c>
      <c r="AJ189" s="272">
        <v>17.09</v>
      </c>
      <c r="AK189" s="274">
        <v>94.416315791032957</v>
      </c>
      <c r="AL189" s="275">
        <f t="shared" si="55"/>
        <v>70.812236843274718</v>
      </c>
      <c r="AM189" s="51"/>
      <c r="AN189" s="224" t="s">
        <v>453</v>
      </c>
      <c r="AO189" s="243" t="s">
        <v>173</v>
      </c>
      <c r="AP189" s="244" t="s">
        <v>454</v>
      </c>
      <c r="AQ189" s="244">
        <v>63.535739640000003</v>
      </c>
      <c r="AR189" s="248">
        <v>0.36899999999999999</v>
      </c>
      <c r="AS189" s="249">
        <v>0.41</v>
      </c>
      <c r="AT189" s="250">
        <f>AR189</f>
        <v>0.36899999999999999</v>
      </c>
      <c r="AU189" s="250">
        <f>AR190</f>
        <v>0.34849999999999998</v>
      </c>
      <c r="AV189" s="80">
        <v>5.08</v>
      </c>
      <c r="AW189" s="55"/>
      <c r="AX189" s="55"/>
      <c r="AY189" s="55"/>
      <c r="AZ189" s="55"/>
      <c r="BA189" s="55"/>
      <c r="BB189" s="55"/>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c r="DA189" s="28"/>
      <c r="DB189" s="28"/>
      <c r="DC189" s="28"/>
      <c r="DD189" s="28"/>
      <c r="DE189" s="28"/>
      <c r="DF189" s="28"/>
      <c r="DG189" s="28"/>
      <c r="DH189" s="28"/>
      <c r="DI189" s="28"/>
      <c r="DJ189" s="28"/>
      <c r="DK189" s="28"/>
      <c r="DL189" s="28"/>
      <c r="DM189" s="28"/>
      <c r="DN189" s="28"/>
      <c r="DO189" s="28"/>
      <c r="DP189" s="28"/>
      <c r="DQ189" s="28"/>
      <c r="DR189" s="28"/>
      <c r="DS189" s="28"/>
      <c r="DT189" s="28"/>
      <c r="DU189" s="28"/>
      <c r="DV189" s="28"/>
      <c r="DW189" s="28"/>
      <c r="DX189" s="28"/>
      <c r="DY189" s="28"/>
      <c r="DZ189" s="28"/>
      <c r="EA189" s="28"/>
      <c r="EB189" s="28"/>
      <c r="EC189" s="28"/>
      <c r="ED189" s="28"/>
      <c r="EE189" s="28"/>
      <c r="EF189" s="28"/>
      <c r="EG189" s="28"/>
      <c r="EH189" s="28"/>
      <c r="EI189" s="28"/>
      <c r="EJ189" s="28"/>
      <c r="EK189" s="28"/>
      <c r="EL189" s="28"/>
      <c r="EM189" s="28"/>
      <c r="EN189" s="28"/>
      <c r="EO189" s="28"/>
      <c r="EP189" s="28"/>
      <c r="EQ189" s="28"/>
      <c r="ER189" s="28"/>
      <c r="ES189" s="28"/>
      <c r="ET189" s="28"/>
      <c r="EU189" s="28"/>
      <c r="EV189" s="28"/>
      <c r="EW189" s="28"/>
      <c r="EX189" s="28"/>
      <c r="EY189" s="28"/>
      <c r="EZ189" s="28"/>
      <c r="FA189" s="28"/>
      <c r="FB189" s="28"/>
      <c r="FC189" s="28"/>
      <c r="FD189" s="28"/>
      <c r="FE189" s="28"/>
      <c r="FF189" s="28"/>
      <c r="FG189" s="28"/>
      <c r="FH189" s="28"/>
      <c r="FI189" s="28"/>
      <c r="FJ189" s="28"/>
      <c r="FK189" s="28"/>
      <c r="FL189" s="28"/>
      <c r="FM189" s="28"/>
      <c r="FN189" s="28"/>
      <c r="FO189" s="28"/>
      <c r="FP189" s="28"/>
      <c r="FQ189" s="28"/>
      <c r="FR189" s="28"/>
      <c r="FS189" s="28"/>
      <c r="FT189" s="28"/>
      <c r="FU189" s="28"/>
      <c r="FV189" s="28"/>
      <c r="FW189" s="28"/>
      <c r="FX189" s="28"/>
      <c r="FY189" s="28"/>
      <c r="FZ189" s="28"/>
      <c r="GA189" s="28"/>
      <c r="GB189" s="28"/>
      <c r="GC189" s="28"/>
      <c r="GD189" s="28"/>
      <c r="GE189" s="28"/>
      <c r="GF189" s="28"/>
      <c r="GG189" s="28"/>
      <c r="GH189" s="28"/>
      <c r="GI189" s="28"/>
      <c r="GJ189" s="28"/>
      <c r="GK189" s="28"/>
      <c r="GL189" s="28"/>
      <c r="GM189" s="28"/>
      <c r="GN189" s="28"/>
      <c r="GO189" s="28"/>
      <c r="GP189" s="28"/>
      <c r="GQ189" s="28"/>
      <c r="GR189" s="28"/>
      <c r="GS189" s="28"/>
      <c r="GT189" s="28"/>
      <c r="GU189" s="28"/>
      <c r="GV189" s="28"/>
      <c r="GW189" s="28"/>
      <c r="GX189" s="28"/>
      <c r="GY189" s="28"/>
      <c r="GZ189" s="28"/>
      <c r="HA189" s="28"/>
      <c r="HB189" s="28"/>
      <c r="HC189" s="28"/>
      <c r="HD189" s="28"/>
      <c r="HE189" s="28"/>
      <c r="HF189" s="28"/>
      <c r="HG189" s="28"/>
      <c r="HH189" s="28"/>
      <c r="HI189" s="28"/>
      <c r="HJ189" s="28"/>
      <c r="HK189" s="28"/>
      <c r="HL189" s="28"/>
      <c r="HM189" s="28"/>
      <c r="HN189" s="28"/>
      <c r="HO189" s="28"/>
      <c r="HP189" s="28"/>
      <c r="HQ189" s="28"/>
      <c r="HR189" s="28"/>
      <c r="HS189" s="28"/>
      <c r="HT189" s="28"/>
      <c r="HU189" s="28"/>
      <c r="HV189" s="28"/>
      <c r="HW189" s="28"/>
      <c r="HX189" s="28"/>
      <c r="HY189" s="28"/>
      <c r="HZ189" s="28"/>
      <c r="IA189" s="28"/>
      <c r="IB189" s="28"/>
      <c r="IC189" s="28"/>
      <c r="ID189" s="28"/>
      <c r="IE189" s="28"/>
      <c r="IF189" s="28"/>
      <c r="IG189" s="28"/>
      <c r="IH189" s="28"/>
      <c r="II189" s="28"/>
      <c r="IJ189" s="28"/>
      <c r="IK189" s="28"/>
      <c r="IL189" s="28"/>
      <c r="IM189" s="28"/>
      <c r="IN189" s="28"/>
      <c r="IO189" s="28"/>
      <c r="IP189" s="28"/>
      <c r="IQ189" s="28"/>
      <c r="IR189" s="28"/>
      <c r="IS189" s="28"/>
      <c r="IT189" s="28"/>
      <c r="IU189" s="28"/>
      <c r="IV189" s="28"/>
      <c r="IW189" s="28"/>
    </row>
    <row r="190" spans="1:257" s="1" customFormat="1" ht="17.25" hidden="1" customHeight="1">
      <c r="A190" s="28"/>
      <c r="B190" s="28"/>
      <c r="C190" s="150"/>
      <c r="D190" s="150"/>
      <c r="E190" s="150"/>
      <c r="F190" s="150"/>
      <c r="G190" s="150"/>
      <c r="H190" s="150"/>
      <c r="I190" s="150"/>
      <c r="J190" s="150"/>
      <c r="K190" s="150"/>
      <c r="L190" s="150"/>
      <c r="M190" s="150"/>
      <c r="N190" s="150"/>
      <c r="O190" s="150"/>
      <c r="P190" s="150"/>
      <c r="Q190" s="150"/>
      <c r="R190" s="150"/>
      <c r="S190" s="150"/>
      <c r="T190" s="150"/>
      <c r="U190" s="150"/>
      <c r="V190" s="150"/>
      <c r="W190" s="150"/>
      <c r="X190" s="150"/>
      <c r="Y190" s="150"/>
      <c r="Z190" s="150"/>
      <c r="AA190" s="150"/>
      <c r="AB190" s="49"/>
      <c r="AC190" s="49"/>
      <c r="AD190" s="168" t="s">
        <v>334</v>
      </c>
      <c r="AE190" s="241" t="s">
        <v>455</v>
      </c>
      <c r="AF190" s="254" t="s">
        <v>406</v>
      </c>
      <c r="AG190" s="241">
        <v>30</v>
      </c>
      <c r="AH190" s="211" t="e">
        <f>NA()</f>
        <v>#N/A</v>
      </c>
      <c r="AI190" s="272">
        <v>16.149999999999999</v>
      </c>
      <c r="AJ190" s="272">
        <v>17.09</v>
      </c>
      <c r="AK190" s="274">
        <v>94.416315791032957</v>
      </c>
      <c r="AL190" s="275">
        <f t="shared" si="55"/>
        <v>70.812236843274718</v>
      </c>
      <c r="AM190" s="51"/>
      <c r="AN190" s="224" t="s">
        <v>453</v>
      </c>
      <c r="AO190" s="243" t="s">
        <v>173</v>
      </c>
      <c r="AP190" s="244" t="s">
        <v>456</v>
      </c>
      <c r="AQ190" s="244">
        <v>113.8322929</v>
      </c>
      <c r="AR190" s="248">
        <v>0.34849999999999998</v>
      </c>
      <c r="AS190" s="249">
        <v>0.41</v>
      </c>
      <c r="AT190" s="250">
        <f>AR189</f>
        <v>0.36899999999999999</v>
      </c>
      <c r="AU190" s="250">
        <f>AR190</f>
        <v>0.34849999999999998</v>
      </c>
      <c r="AV190" s="80">
        <v>9.11</v>
      </c>
      <c r="AW190" s="55"/>
      <c r="AX190" s="55"/>
      <c r="AY190" s="55"/>
      <c r="AZ190" s="55"/>
      <c r="BA190" s="55"/>
      <c r="BB190" s="55"/>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c r="DA190" s="28"/>
      <c r="DB190" s="28"/>
      <c r="DC190" s="28"/>
      <c r="DD190" s="28"/>
      <c r="DE190" s="28"/>
      <c r="DF190" s="28"/>
      <c r="DG190" s="28"/>
      <c r="DH190" s="28"/>
      <c r="DI190" s="28"/>
      <c r="DJ190" s="28"/>
      <c r="DK190" s="28"/>
      <c r="DL190" s="28"/>
      <c r="DM190" s="28"/>
      <c r="DN190" s="28"/>
      <c r="DO190" s="28"/>
      <c r="DP190" s="28"/>
      <c r="DQ190" s="28"/>
      <c r="DR190" s="28"/>
      <c r="DS190" s="28"/>
      <c r="DT190" s="28"/>
      <c r="DU190" s="28"/>
      <c r="DV190" s="28"/>
      <c r="DW190" s="28"/>
      <c r="DX190" s="28"/>
      <c r="DY190" s="28"/>
      <c r="DZ190" s="28"/>
      <c r="EA190" s="28"/>
      <c r="EB190" s="28"/>
      <c r="EC190" s="28"/>
      <c r="ED190" s="28"/>
      <c r="EE190" s="28"/>
      <c r="EF190" s="28"/>
      <c r="EG190" s="28"/>
      <c r="EH190" s="28"/>
      <c r="EI190" s="28"/>
      <c r="EJ190" s="28"/>
      <c r="EK190" s="28"/>
      <c r="EL190" s="28"/>
      <c r="EM190" s="28"/>
      <c r="EN190" s="28"/>
      <c r="EO190" s="28"/>
      <c r="EP190" s="28"/>
      <c r="EQ190" s="28"/>
      <c r="ER190" s="28"/>
      <c r="ES190" s="28"/>
      <c r="ET190" s="28"/>
      <c r="EU190" s="28"/>
      <c r="EV190" s="28"/>
      <c r="EW190" s="28"/>
      <c r="EX190" s="28"/>
      <c r="EY190" s="28"/>
      <c r="EZ190" s="28"/>
      <c r="FA190" s="28"/>
      <c r="FB190" s="28"/>
      <c r="FC190" s="28"/>
      <c r="FD190" s="28"/>
      <c r="FE190" s="28"/>
      <c r="FF190" s="28"/>
      <c r="FG190" s="28"/>
      <c r="FH190" s="28"/>
      <c r="FI190" s="28"/>
      <c r="FJ190" s="28"/>
      <c r="FK190" s="28"/>
      <c r="FL190" s="28"/>
      <c r="FM190" s="28"/>
      <c r="FN190" s="28"/>
      <c r="FO190" s="28"/>
      <c r="FP190" s="28"/>
      <c r="FQ190" s="28"/>
      <c r="FR190" s="28"/>
      <c r="FS190" s="28"/>
      <c r="FT190" s="28"/>
      <c r="FU190" s="28"/>
      <c r="FV190" s="28"/>
      <c r="FW190" s="28"/>
      <c r="FX190" s="28"/>
      <c r="FY190" s="28"/>
      <c r="FZ190" s="28"/>
      <c r="GA190" s="28"/>
      <c r="GB190" s="28"/>
      <c r="GC190" s="28"/>
      <c r="GD190" s="28"/>
      <c r="GE190" s="28"/>
      <c r="GF190" s="28"/>
      <c r="GG190" s="28"/>
      <c r="GH190" s="28"/>
      <c r="GI190" s="28"/>
      <c r="GJ190" s="28"/>
      <c r="GK190" s="28"/>
      <c r="GL190" s="28"/>
      <c r="GM190" s="28"/>
      <c r="GN190" s="28"/>
      <c r="GO190" s="28"/>
      <c r="GP190" s="28"/>
      <c r="GQ190" s="28"/>
      <c r="GR190" s="28"/>
      <c r="GS190" s="28"/>
      <c r="GT190" s="28"/>
      <c r="GU190" s="28"/>
      <c r="GV190" s="28"/>
      <c r="GW190" s="28"/>
      <c r="GX190" s="28"/>
      <c r="GY190" s="28"/>
      <c r="GZ190" s="28"/>
      <c r="HA190" s="28"/>
      <c r="HB190" s="28"/>
      <c r="HC190" s="28"/>
      <c r="HD190" s="28"/>
      <c r="HE190" s="28"/>
      <c r="HF190" s="28"/>
      <c r="HG190" s="28"/>
      <c r="HH190" s="28"/>
      <c r="HI190" s="28"/>
      <c r="HJ190" s="28"/>
      <c r="HK190" s="28"/>
      <c r="HL190" s="28"/>
      <c r="HM190" s="28"/>
      <c r="HN190" s="28"/>
      <c r="HO190" s="28"/>
      <c r="HP190" s="28"/>
      <c r="HQ190" s="28"/>
      <c r="HR190" s="28"/>
      <c r="HS190" s="28"/>
      <c r="HT190" s="28"/>
      <c r="HU190" s="28"/>
      <c r="HV190" s="28"/>
      <c r="HW190" s="28"/>
      <c r="HX190" s="28"/>
      <c r="HY190" s="28"/>
      <c r="HZ190" s="28"/>
      <c r="IA190" s="28"/>
      <c r="IB190" s="28"/>
      <c r="IC190" s="28"/>
      <c r="ID190" s="28"/>
      <c r="IE190" s="28"/>
      <c r="IF190" s="28"/>
      <c r="IG190" s="28"/>
      <c r="IH190" s="28"/>
      <c r="II190" s="28"/>
      <c r="IJ190" s="28"/>
      <c r="IK190" s="28"/>
      <c r="IL190" s="28"/>
      <c r="IM190" s="28"/>
      <c r="IN190" s="28"/>
      <c r="IO190" s="28"/>
      <c r="IP190" s="28"/>
      <c r="IQ190" s="28"/>
      <c r="IR190" s="28"/>
      <c r="IS190" s="28"/>
      <c r="IT190" s="28"/>
      <c r="IU190" s="28"/>
      <c r="IV190" s="28"/>
      <c r="IW190" s="28"/>
    </row>
    <row r="191" spans="1:257" s="1" customFormat="1" ht="16.899999999999999" hidden="1" customHeight="1">
      <c r="A191" s="154"/>
      <c r="B191" s="154"/>
      <c r="C191" s="154"/>
      <c r="D191" s="154"/>
      <c r="E191" s="154"/>
      <c r="F191" s="28"/>
      <c r="G191" s="28"/>
      <c r="H191" s="28"/>
      <c r="I191" s="28"/>
      <c r="J191" s="28"/>
      <c r="K191" s="28"/>
      <c r="L191" s="28"/>
      <c r="M191" s="28"/>
      <c r="N191" s="28"/>
      <c r="O191" s="28"/>
      <c r="P191" s="28"/>
      <c r="Q191" s="28"/>
      <c r="R191" s="28"/>
      <c r="S191" s="28"/>
      <c r="T191" s="28"/>
      <c r="U191" s="28"/>
      <c r="V191" s="28"/>
      <c r="W191" s="28"/>
      <c r="X191" s="28"/>
      <c r="Y191" s="28"/>
      <c r="Z191" s="28"/>
      <c r="AA191" s="28"/>
      <c r="AB191" s="49"/>
      <c r="AC191" s="49"/>
      <c r="AD191" s="168" t="s">
        <v>334</v>
      </c>
      <c r="AE191" s="241" t="s">
        <v>457</v>
      </c>
      <c r="AF191" s="254" t="s">
        <v>406</v>
      </c>
      <c r="AG191" s="241">
        <v>30</v>
      </c>
      <c r="AH191" s="211" t="e">
        <f>NA()</f>
        <v>#N/A</v>
      </c>
      <c r="AI191" s="272">
        <v>16.149999999999999</v>
      </c>
      <c r="AJ191" s="272">
        <v>17.09</v>
      </c>
      <c r="AK191" s="274">
        <v>94.416315791032957</v>
      </c>
      <c r="AL191" s="275">
        <f t="shared" si="55"/>
        <v>70.812236843274718</v>
      </c>
      <c r="AM191" s="51"/>
      <c r="AN191" s="224" t="s">
        <v>453</v>
      </c>
      <c r="AO191" s="243" t="s">
        <v>175</v>
      </c>
      <c r="AP191" s="244" t="s">
        <v>458</v>
      </c>
      <c r="AQ191" s="244">
        <v>48.342528110000003</v>
      </c>
      <c r="AR191" s="248">
        <v>0.34200000000000003</v>
      </c>
      <c r="AS191" s="249">
        <v>0.38</v>
      </c>
      <c r="AT191" s="250">
        <f>AR191</f>
        <v>0.34200000000000003</v>
      </c>
      <c r="AU191" s="250">
        <f>AR192</f>
        <v>0.32300000000000001</v>
      </c>
      <c r="AV191" s="80">
        <v>3.87</v>
      </c>
      <c r="AW191" s="55"/>
      <c r="AX191" s="55"/>
      <c r="AY191" s="55"/>
      <c r="AZ191" s="55"/>
      <c r="BA191" s="55"/>
      <c r="BB191" s="55"/>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c r="DA191" s="28"/>
      <c r="DB191" s="28"/>
      <c r="DC191" s="28"/>
      <c r="DD191" s="28"/>
      <c r="DE191" s="28"/>
      <c r="DF191" s="28"/>
      <c r="DG191" s="28"/>
      <c r="DH191" s="28"/>
      <c r="DI191" s="28"/>
      <c r="DJ191" s="28"/>
      <c r="DK191" s="28"/>
      <c r="DL191" s="28"/>
      <c r="DM191" s="28"/>
      <c r="DN191" s="28"/>
      <c r="DO191" s="28"/>
      <c r="DP191" s="28"/>
      <c r="DQ191" s="28"/>
      <c r="DR191" s="28"/>
      <c r="DS191" s="28"/>
      <c r="DT191" s="28"/>
      <c r="DU191" s="28"/>
      <c r="DV191" s="28"/>
      <c r="DW191" s="28"/>
      <c r="DX191" s="28"/>
      <c r="DY191" s="28"/>
      <c r="DZ191" s="28"/>
      <c r="EA191" s="28"/>
      <c r="EB191" s="28"/>
      <c r="EC191" s="28"/>
      <c r="ED191" s="28"/>
      <c r="EE191" s="28"/>
      <c r="EF191" s="28"/>
      <c r="EG191" s="28"/>
      <c r="EH191" s="28"/>
      <c r="EI191" s="28"/>
      <c r="EJ191" s="28"/>
      <c r="EK191" s="28"/>
      <c r="EL191" s="28"/>
      <c r="EM191" s="28"/>
      <c r="EN191" s="28"/>
      <c r="EO191" s="28"/>
      <c r="EP191" s="28"/>
      <c r="EQ191" s="28"/>
      <c r="ER191" s="28"/>
      <c r="ES191" s="28"/>
      <c r="ET191" s="28"/>
      <c r="EU191" s="28"/>
      <c r="EV191" s="28"/>
      <c r="EW191" s="28"/>
      <c r="EX191" s="28"/>
      <c r="EY191" s="28"/>
      <c r="EZ191" s="28"/>
      <c r="FA191" s="28"/>
      <c r="FB191" s="28"/>
      <c r="FC191" s="28"/>
      <c r="FD191" s="28"/>
      <c r="FE191" s="28"/>
      <c r="FF191" s="28"/>
      <c r="FG191" s="28"/>
      <c r="FH191" s="28"/>
      <c r="FI191" s="28"/>
      <c r="FJ191" s="28"/>
      <c r="FK191" s="28"/>
      <c r="FL191" s="28"/>
      <c r="FM191" s="28"/>
      <c r="FN191" s="28"/>
      <c r="FO191" s="28"/>
      <c r="FP191" s="28"/>
      <c r="FQ191" s="28"/>
      <c r="FR191" s="28"/>
      <c r="FS191" s="28"/>
      <c r="FT191" s="28"/>
      <c r="FU191" s="28"/>
      <c r="FV191" s="28"/>
      <c r="FW191" s="28"/>
      <c r="FX191" s="28"/>
      <c r="FY191" s="28"/>
      <c r="FZ191" s="28"/>
      <c r="GA191" s="28"/>
      <c r="GB191" s="28"/>
      <c r="GC191" s="28"/>
      <c r="GD191" s="28"/>
      <c r="GE191" s="28"/>
      <c r="GF191" s="28"/>
      <c r="GG191" s="28"/>
      <c r="GH191" s="28"/>
      <c r="GI191" s="28"/>
      <c r="GJ191" s="28"/>
      <c r="GK191" s="28"/>
      <c r="GL191" s="28"/>
      <c r="GM191" s="28"/>
      <c r="GN191" s="28"/>
      <c r="GO191" s="28"/>
      <c r="GP191" s="28"/>
      <c r="GQ191" s="28"/>
      <c r="GR191" s="28"/>
      <c r="GS191" s="28"/>
      <c r="GT191" s="28"/>
      <c r="GU191" s="28"/>
      <c r="GV191" s="28"/>
      <c r="GW191" s="28"/>
      <c r="GX191" s="28"/>
      <c r="GY191" s="28"/>
      <c r="GZ191" s="28"/>
      <c r="HA191" s="28"/>
      <c r="HB191" s="28"/>
      <c r="HC191" s="28"/>
      <c r="HD191" s="28"/>
      <c r="HE191" s="28"/>
      <c r="HF191" s="28"/>
      <c r="HG191" s="28"/>
      <c r="HH191" s="28"/>
      <c r="HI191" s="28"/>
      <c r="HJ191" s="28"/>
      <c r="HK191" s="28"/>
      <c r="HL191" s="28"/>
      <c r="HM191" s="28"/>
      <c r="HN191" s="28"/>
      <c r="HO191" s="28"/>
      <c r="HP191" s="28"/>
      <c r="HQ191" s="28"/>
      <c r="HR191" s="28"/>
      <c r="HS191" s="28"/>
      <c r="HT191" s="28"/>
      <c r="HU191" s="28"/>
      <c r="HV191" s="28"/>
      <c r="HW191" s="28"/>
      <c r="HX191" s="28"/>
      <c r="HY191" s="28"/>
      <c r="HZ191" s="28"/>
      <c r="IA191" s="28"/>
      <c r="IB191" s="28"/>
      <c r="IC191" s="28"/>
      <c r="ID191" s="28"/>
      <c r="IE191" s="28"/>
      <c r="IF191" s="28"/>
      <c r="IG191" s="28"/>
      <c r="IH191" s="28"/>
      <c r="II191" s="28"/>
      <c r="IJ191" s="28"/>
      <c r="IK191" s="28"/>
      <c r="IL191" s="28"/>
      <c r="IM191" s="28"/>
      <c r="IN191" s="28"/>
      <c r="IO191" s="28"/>
      <c r="IP191" s="28"/>
      <c r="IQ191" s="28"/>
      <c r="IR191" s="28"/>
      <c r="IS191" s="28"/>
      <c r="IT191" s="28"/>
      <c r="IU191" s="28"/>
      <c r="IV191" s="28"/>
      <c r="IW191" s="28"/>
    </row>
    <row r="192" spans="1:257" s="1" customFormat="1" ht="16.899999999999999" hidden="1" customHeight="1">
      <c r="A192" s="155"/>
      <c r="B192" s="154"/>
      <c r="C192" s="154"/>
      <c r="D192" s="154"/>
      <c r="E192" s="154"/>
      <c r="F192" s="28"/>
      <c r="G192" s="28"/>
      <c r="H192" s="28"/>
      <c r="I192" s="28"/>
      <c r="J192" s="28"/>
      <c r="K192" s="28"/>
      <c r="L192" s="28"/>
      <c r="M192" s="28"/>
      <c r="N192" s="28"/>
      <c r="O192" s="28"/>
      <c r="P192" s="28"/>
      <c r="Q192" s="28"/>
      <c r="R192" s="28"/>
      <c r="S192" s="28"/>
      <c r="T192" s="28"/>
      <c r="U192" s="28"/>
      <c r="V192" s="28"/>
      <c r="W192" s="28"/>
      <c r="X192" s="28"/>
      <c r="Y192" s="28"/>
      <c r="Z192" s="28"/>
      <c r="AA192" s="28"/>
      <c r="AB192" s="49"/>
      <c r="AC192" s="49"/>
      <c r="AD192" s="168" t="s">
        <v>334</v>
      </c>
      <c r="AE192" s="241" t="s">
        <v>459</v>
      </c>
      <c r="AF192" s="254" t="s">
        <v>406</v>
      </c>
      <c r="AG192" s="241">
        <v>30</v>
      </c>
      <c r="AH192" s="211" t="e">
        <f>NA()</f>
        <v>#N/A</v>
      </c>
      <c r="AI192" s="272">
        <v>16.149999999999999</v>
      </c>
      <c r="AJ192" s="272">
        <v>17.09</v>
      </c>
      <c r="AK192" s="274">
        <v>94.416315791032957</v>
      </c>
      <c r="AL192" s="275">
        <f t="shared" si="55"/>
        <v>70.812236843274718</v>
      </c>
      <c r="AM192" s="51"/>
      <c r="AN192" s="224" t="s">
        <v>453</v>
      </c>
      <c r="AO192" s="243" t="s">
        <v>175</v>
      </c>
      <c r="AP192" s="244" t="s">
        <v>460</v>
      </c>
      <c r="AQ192" s="244">
        <v>105.9153347</v>
      </c>
      <c r="AR192" s="248">
        <v>0.32300000000000001</v>
      </c>
      <c r="AS192" s="249">
        <v>0.38</v>
      </c>
      <c r="AT192" s="250">
        <f>AR191</f>
        <v>0.34200000000000003</v>
      </c>
      <c r="AU192" s="250">
        <f>AR192</f>
        <v>0.32300000000000001</v>
      </c>
      <c r="AV192" s="80">
        <v>8.4700000000000006</v>
      </c>
      <c r="AW192" s="55"/>
      <c r="AX192" s="55"/>
      <c r="AY192" s="55"/>
      <c r="AZ192" s="55"/>
      <c r="BA192" s="55"/>
      <c r="BB192" s="55"/>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c r="DA192" s="28"/>
      <c r="DB192" s="28"/>
      <c r="DC192" s="28"/>
      <c r="DD192" s="28"/>
      <c r="DE192" s="28"/>
      <c r="DF192" s="28"/>
      <c r="DG192" s="28"/>
      <c r="DH192" s="28"/>
      <c r="DI192" s="28"/>
      <c r="DJ192" s="28"/>
      <c r="DK192" s="28"/>
      <c r="DL192" s="28"/>
      <c r="DM192" s="28"/>
      <c r="DN192" s="28"/>
      <c r="DO192" s="28"/>
      <c r="DP192" s="28"/>
      <c r="DQ192" s="28"/>
      <c r="DR192" s="28"/>
      <c r="DS192" s="28"/>
      <c r="DT192" s="28"/>
      <c r="DU192" s="28"/>
      <c r="DV192" s="28"/>
      <c r="DW192" s="28"/>
      <c r="DX192" s="28"/>
      <c r="DY192" s="28"/>
      <c r="DZ192" s="28"/>
      <c r="EA192" s="28"/>
      <c r="EB192" s="28"/>
      <c r="EC192" s="28"/>
      <c r="ED192" s="28"/>
      <c r="EE192" s="28"/>
      <c r="EF192" s="28"/>
      <c r="EG192" s="28"/>
      <c r="EH192" s="28"/>
      <c r="EI192" s="28"/>
      <c r="EJ192" s="28"/>
      <c r="EK192" s="28"/>
      <c r="EL192" s="28"/>
      <c r="EM192" s="28"/>
      <c r="EN192" s="28"/>
      <c r="EO192" s="28"/>
      <c r="EP192" s="28"/>
      <c r="EQ192" s="28"/>
      <c r="ER192" s="28"/>
      <c r="ES192" s="28"/>
      <c r="ET192" s="28"/>
      <c r="EU192" s="28"/>
      <c r="EV192" s="28"/>
      <c r="EW192" s="28"/>
      <c r="EX192" s="28"/>
      <c r="EY192" s="28"/>
      <c r="EZ192" s="28"/>
      <c r="FA192" s="28"/>
      <c r="FB192" s="28"/>
      <c r="FC192" s="28"/>
      <c r="FD192" s="28"/>
      <c r="FE192" s="28"/>
      <c r="FF192" s="28"/>
      <c r="FG192" s="28"/>
      <c r="FH192" s="28"/>
      <c r="FI192" s="28"/>
      <c r="FJ192" s="28"/>
      <c r="FK192" s="28"/>
      <c r="FL192" s="28"/>
      <c r="FM192" s="28"/>
      <c r="FN192" s="28"/>
      <c r="FO192" s="28"/>
      <c r="FP192" s="28"/>
      <c r="FQ192" s="28"/>
      <c r="FR192" s="28"/>
      <c r="FS192" s="28"/>
      <c r="FT192" s="28"/>
      <c r="FU192" s="28"/>
      <c r="FV192" s="28"/>
      <c r="FW192" s="28"/>
      <c r="FX192" s="28"/>
      <c r="FY192" s="28"/>
      <c r="FZ192" s="28"/>
      <c r="GA192" s="28"/>
      <c r="GB192" s="28"/>
      <c r="GC192" s="28"/>
      <c r="GD192" s="28"/>
      <c r="GE192" s="28"/>
      <c r="GF192" s="28"/>
      <c r="GG192" s="28"/>
      <c r="GH192" s="28"/>
      <c r="GI192" s="28"/>
      <c r="GJ192" s="28"/>
      <c r="GK192" s="28"/>
      <c r="GL192" s="28"/>
      <c r="GM192" s="28"/>
      <c r="GN192" s="28"/>
      <c r="GO192" s="28"/>
      <c r="GP192" s="28"/>
      <c r="GQ192" s="28"/>
      <c r="GR192" s="28"/>
      <c r="GS192" s="28"/>
      <c r="GT192" s="28"/>
      <c r="GU192" s="28"/>
      <c r="GV192" s="28"/>
      <c r="GW192" s="28"/>
      <c r="GX192" s="28"/>
      <c r="GY192" s="28"/>
      <c r="GZ192" s="28"/>
      <c r="HA192" s="28"/>
      <c r="HB192" s="28"/>
      <c r="HC192" s="28"/>
      <c r="HD192" s="28"/>
      <c r="HE192" s="28"/>
      <c r="HF192" s="28"/>
      <c r="HG192" s="28"/>
      <c r="HH192" s="28"/>
      <c r="HI192" s="28"/>
      <c r="HJ192" s="28"/>
      <c r="HK192" s="28"/>
      <c r="HL192" s="28"/>
      <c r="HM192" s="28"/>
      <c r="HN192" s="28"/>
      <c r="HO192" s="28"/>
      <c r="HP192" s="28"/>
      <c r="HQ192" s="28"/>
      <c r="HR192" s="28"/>
      <c r="HS192" s="28"/>
      <c r="HT192" s="28"/>
      <c r="HU192" s="28"/>
      <c r="HV192" s="28"/>
      <c r="HW192" s="28"/>
      <c r="HX192" s="28"/>
      <c r="HY192" s="28"/>
      <c r="HZ192" s="28"/>
      <c r="IA192" s="28"/>
      <c r="IB192" s="28"/>
      <c r="IC192" s="28"/>
      <c r="ID192" s="28"/>
      <c r="IE192" s="28"/>
      <c r="IF192" s="28"/>
      <c r="IG192" s="28"/>
      <c r="IH192" s="28"/>
      <c r="II192" s="28"/>
      <c r="IJ192" s="28"/>
      <c r="IK192" s="28"/>
      <c r="IL192" s="28"/>
      <c r="IM192" s="28"/>
      <c r="IN192" s="28"/>
      <c r="IO192" s="28"/>
      <c r="IP192" s="28"/>
      <c r="IQ192" s="28"/>
      <c r="IR192" s="28"/>
      <c r="IS192" s="28"/>
      <c r="IT192" s="28"/>
      <c r="IU192" s="28"/>
      <c r="IV192" s="28"/>
      <c r="IW192" s="28"/>
    </row>
    <row r="193" spans="1:257" s="1" customFormat="1" ht="16.899999999999999" hidden="1" customHeight="1">
      <c r="A193" s="154"/>
      <c r="B193" s="154"/>
      <c r="C193" s="154"/>
      <c r="D193" s="154"/>
      <c r="E193" s="154"/>
      <c r="F193" s="28"/>
      <c r="G193" s="28"/>
      <c r="H193" s="28"/>
      <c r="I193" s="28"/>
      <c r="J193" s="28"/>
      <c r="K193" s="28"/>
      <c r="L193" s="28"/>
      <c r="M193" s="28"/>
      <c r="N193" s="28"/>
      <c r="O193" s="28"/>
      <c r="P193" s="28"/>
      <c r="Q193" s="28"/>
      <c r="R193" s="28"/>
      <c r="S193" s="28"/>
      <c r="T193" s="28"/>
      <c r="U193" s="28"/>
      <c r="V193" s="28"/>
      <c r="W193" s="28"/>
      <c r="X193" s="28"/>
      <c r="Y193" s="28"/>
      <c r="Z193" s="28"/>
      <c r="AA193" s="28"/>
      <c r="AB193" s="49"/>
      <c r="AC193" s="49"/>
      <c r="AD193" s="168" t="s">
        <v>334</v>
      </c>
      <c r="AE193" s="241" t="s">
        <v>461</v>
      </c>
      <c r="AF193" s="254" t="s">
        <v>406</v>
      </c>
      <c r="AG193" s="241">
        <v>30</v>
      </c>
      <c r="AH193" s="211" t="e">
        <f>NA()</f>
        <v>#N/A</v>
      </c>
      <c r="AI193" s="272">
        <v>16.149999999999999</v>
      </c>
      <c r="AJ193" s="272">
        <v>17.09</v>
      </c>
      <c r="AK193" s="274">
        <v>94.416315791032957</v>
      </c>
      <c r="AL193" s="275">
        <f t="shared" si="55"/>
        <v>70.812236843274718</v>
      </c>
      <c r="AM193" s="51"/>
      <c r="AN193" s="84"/>
      <c r="AO193" s="243" t="s">
        <v>178</v>
      </c>
      <c r="AP193" s="244" t="s">
        <v>462</v>
      </c>
      <c r="AQ193" s="244">
        <v>113.35826208981743</v>
      </c>
      <c r="AR193" s="248">
        <f>TRUNC(AR199,3)</f>
        <v>0.79600000000000004</v>
      </c>
      <c r="AS193" s="248">
        <f>TRUNC(AS199,3)</f>
        <v>0.875</v>
      </c>
      <c r="AT193" s="250">
        <f>AR193</f>
        <v>0.79600000000000004</v>
      </c>
      <c r="AU193" s="250">
        <f>AR194</f>
        <v>0.72899999999999998</v>
      </c>
      <c r="AV193" s="56">
        <v>45.34</v>
      </c>
      <c r="AW193" s="55"/>
      <c r="AX193" s="55"/>
      <c r="AY193" s="55"/>
      <c r="AZ193" s="55"/>
      <c r="BA193" s="55"/>
      <c r="BB193" s="55"/>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c r="DA193" s="28"/>
      <c r="DB193" s="28"/>
      <c r="DC193" s="28"/>
      <c r="DD193" s="28"/>
      <c r="DE193" s="28"/>
      <c r="DF193" s="28"/>
      <c r="DG193" s="28"/>
      <c r="DH193" s="28"/>
      <c r="DI193" s="28"/>
      <c r="DJ193" s="28"/>
      <c r="DK193" s="28"/>
      <c r="DL193" s="28"/>
      <c r="DM193" s="28"/>
      <c r="DN193" s="28"/>
      <c r="DO193" s="28"/>
      <c r="DP193" s="28"/>
      <c r="DQ193" s="28"/>
      <c r="DR193" s="28"/>
      <c r="DS193" s="28"/>
      <c r="DT193" s="28"/>
      <c r="DU193" s="28"/>
      <c r="DV193" s="28"/>
      <c r="DW193" s="28"/>
      <c r="DX193" s="28"/>
      <c r="DY193" s="28"/>
      <c r="DZ193" s="28"/>
      <c r="EA193" s="28"/>
      <c r="EB193" s="28"/>
      <c r="EC193" s="28"/>
      <c r="ED193" s="28"/>
      <c r="EE193" s="28"/>
      <c r="EF193" s="28"/>
      <c r="EG193" s="28"/>
      <c r="EH193" s="28"/>
      <c r="EI193" s="28"/>
      <c r="EJ193" s="28"/>
      <c r="EK193" s="28"/>
      <c r="EL193" s="28"/>
      <c r="EM193" s="28"/>
      <c r="EN193" s="28"/>
      <c r="EO193" s="28"/>
      <c r="EP193" s="28"/>
      <c r="EQ193" s="28"/>
      <c r="ER193" s="28"/>
      <c r="ES193" s="28"/>
      <c r="ET193" s="28"/>
      <c r="EU193" s="28"/>
      <c r="EV193" s="28"/>
      <c r="EW193" s="28"/>
      <c r="EX193" s="28"/>
      <c r="EY193" s="28"/>
      <c r="EZ193" s="28"/>
      <c r="FA193" s="28"/>
      <c r="FB193" s="28"/>
      <c r="FC193" s="28"/>
      <c r="FD193" s="28"/>
      <c r="FE193" s="28"/>
      <c r="FF193" s="28"/>
      <c r="FG193" s="28"/>
      <c r="FH193" s="28"/>
      <c r="FI193" s="28"/>
      <c r="FJ193" s="28"/>
      <c r="FK193" s="28"/>
      <c r="FL193" s="28"/>
      <c r="FM193" s="28"/>
      <c r="FN193" s="28"/>
      <c r="FO193" s="28"/>
      <c r="FP193" s="28"/>
      <c r="FQ193" s="28"/>
      <c r="FR193" s="28"/>
      <c r="FS193" s="28"/>
      <c r="FT193" s="28"/>
      <c r="FU193" s="28"/>
      <c r="FV193" s="28"/>
      <c r="FW193" s="28"/>
      <c r="FX193" s="28"/>
      <c r="FY193" s="28"/>
      <c r="FZ193" s="28"/>
      <c r="GA193" s="28"/>
      <c r="GB193" s="28"/>
      <c r="GC193" s="28"/>
      <c r="GD193" s="28"/>
      <c r="GE193" s="28"/>
      <c r="GF193" s="28"/>
      <c r="GG193" s="28"/>
      <c r="GH193" s="28"/>
      <c r="GI193" s="28"/>
      <c r="GJ193" s="28"/>
      <c r="GK193" s="28"/>
      <c r="GL193" s="28"/>
      <c r="GM193" s="28"/>
      <c r="GN193" s="28"/>
      <c r="GO193" s="28"/>
      <c r="GP193" s="28"/>
      <c r="GQ193" s="28"/>
      <c r="GR193" s="28"/>
      <c r="GS193" s="28"/>
      <c r="GT193" s="28"/>
      <c r="GU193" s="28"/>
      <c r="GV193" s="28"/>
      <c r="GW193" s="28"/>
      <c r="GX193" s="28"/>
      <c r="GY193" s="28"/>
      <c r="GZ193" s="28"/>
      <c r="HA193" s="28"/>
      <c r="HB193" s="28"/>
      <c r="HC193" s="28"/>
      <c r="HD193" s="28"/>
      <c r="HE193" s="28"/>
      <c r="HF193" s="28"/>
      <c r="HG193" s="28"/>
      <c r="HH193" s="28"/>
      <c r="HI193" s="28"/>
      <c r="HJ193" s="28"/>
      <c r="HK193" s="28"/>
      <c r="HL193" s="28"/>
      <c r="HM193" s="28"/>
      <c r="HN193" s="28"/>
      <c r="HO193" s="28"/>
      <c r="HP193" s="28"/>
      <c r="HQ193" s="28"/>
      <c r="HR193" s="28"/>
      <c r="HS193" s="28"/>
      <c r="HT193" s="28"/>
      <c r="HU193" s="28"/>
      <c r="HV193" s="28"/>
      <c r="HW193" s="28"/>
      <c r="HX193" s="28"/>
      <c r="HY193" s="28"/>
      <c r="HZ193" s="28"/>
      <c r="IA193" s="28"/>
      <c r="IB193" s="28"/>
      <c r="IC193" s="28"/>
      <c r="ID193" s="28"/>
      <c r="IE193" s="28"/>
      <c r="IF193" s="28"/>
      <c r="IG193" s="28"/>
      <c r="IH193" s="28"/>
      <c r="II193" s="28"/>
      <c r="IJ193" s="28"/>
      <c r="IK193" s="28"/>
      <c r="IL193" s="28"/>
      <c r="IM193" s="28"/>
      <c r="IN193" s="28"/>
      <c r="IO193" s="28"/>
      <c r="IP193" s="28"/>
      <c r="IQ193" s="28"/>
      <c r="IR193" s="28"/>
      <c r="IS193" s="28"/>
      <c r="IT193" s="28"/>
      <c r="IU193" s="28"/>
      <c r="IV193" s="28"/>
      <c r="IW193" s="28"/>
    </row>
    <row r="194" spans="1:257" s="1" customFormat="1" ht="16.899999999999999" hidden="1" customHeight="1">
      <c r="A194" s="156"/>
      <c r="B194" s="156"/>
      <c r="C194" s="156"/>
      <c r="D194" s="156"/>
      <c r="E194" s="156"/>
      <c r="F194" s="156"/>
      <c r="G194" s="156"/>
      <c r="H194" s="156"/>
      <c r="I194" s="156"/>
      <c r="J194" s="156"/>
      <c r="K194" s="156"/>
      <c r="L194" s="156"/>
      <c r="M194" s="156"/>
      <c r="N194" s="156"/>
      <c r="O194" s="156"/>
      <c r="P194" s="156"/>
      <c r="Q194" s="156"/>
      <c r="R194" s="156"/>
      <c r="S194" s="156"/>
      <c r="T194" s="156"/>
      <c r="U194" s="156"/>
      <c r="V194" s="156"/>
      <c r="W194" s="156"/>
      <c r="X194" s="156"/>
      <c r="Y194" s="156"/>
      <c r="Z194" s="156"/>
      <c r="AA194" s="156"/>
      <c r="AB194" s="49"/>
      <c r="AC194" s="49"/>
      <c r="AD194" s="168" t="s">
        <v>334</v>
      </c>
      <c r="AE194" s="241" t="s">
        <v>463</v>
      </c>
      <c r="AF194" s="254" t="s">
        <v>424</v>
      </c>
      <c r="AG194" s="241">
        <v>40</v>
      </c>
      <c r="AH194" s="211" t="e">
        <f>NA()</f>
        <v>#N/A</v>
      </c>
      <c r="AI194" s="272">
        <v>17.100000000000001</v>
      </c>
      <c r="AJ194" s="272">
        <v>30</v>
      </c>
      <c r="AK194" s="274">
        <v>142.90036984588778</v>
      </c>
      <c r="AL194" s="275">
        <f t="shared" si="55"/>
        <v>107.17527738441584</v>
      </c>
      <c r="AM194" s="51"/>
      <c r="AN194" s="84"/>
      <c r="AO194" s="243" t="s">
        <v>178</v>
      </c>
      <c r="AP194" s="244" t="s">
        <v>464</v>
      </c>
      <c r="AQ194" s="244">
        <v>204.58124999999998</v>
      </c>
      <c r="AR194" s="248">
        <f>TRUNC(AR200,3)</f>
        <v>0.72899999999999998</v>
      </c>
      <c r="AS194" s="248">
        <f t="shared" ref="AS194" si="56">TRUNC(AS200,3)</f>
        <v>0.875</v>
      </c>
      <c r="AT194" s="250">
        <f>AR193</f>
        <v>0.79600000000000004</v>
      </c>
      <c r="AU194" s="250">
        <f>AR194</f>
        <v>0.72899999999999998</v>
      </c>
      <c r="AV194" s="56">
        <v>81.83</v>
      </c>
      <c r="AW194" s="55"/>
      <c r="AX194" s="55"/>
      <c r="AY194" s="55"/>
      <c r="AZ194" s="55"/>
      <c r="BA194" s="55"/>
      <c r="BB194" s="55"/>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c r="DA194" s="28"/>
      <c r="DB194" s="28"/>
      <c r="DC194" s="28"/>
      <c r="DD194" s="28"/>
      <c r="DE194" s="28"/>
      <c r="DF194" s="28"/>
      <c r="DG194" s="28"/>
      <c r="DH194" s="28"/>
      <c r="DI194" s="28"/>
      <c r="DJ194" s="28"/>
      <c r="DK194" s="28"/>
      <c r="DL194" s="28"/>
      <c r="DM194" s="28"/>
      <c r="DN194" s="28"/>
      <c r="DO194" s="28"/>
      <c r="DP194" s="28"/>
      <c r="DQ194" s="28"/>
      <c r="DR194" s="28"/>
      <c r="DS194" s="28"/>
      <c r="DT194" s="28"/>
      <c r="DU194" s="28"/>
      <c r="DV194" s="28"/>
      <c r="DW194" s="28"/>
      <c r="DX194" s="28"/>
      <c r="DY194" s="28"/>
      <c r="DZ194" s="28"/>
      <c r="EA194" s="28"/>
      <c r="EB194" s="28"/>
      <c r="EC194" s="28"/>
      <c r="ED194" s="28"/>
      <c r="EE194" s="28"/>
      <c r="EF194" s="28"/>
      <c r="EG194" s="28"/>
      <c r="EH194" s="28"/>
      <c r="EI194" s="28"/>
      <c r="EJ194" s="28"/>
      <c r="EK194" s="28"/>
      <c r="EL194" s="28"/>
      <c r="EM194" s="28"/>
      <c r="EN194" s="28"/>
      <c r="EO194" s="28"/>
      <c r="EP194" s="28"/>
      <c r="EQ194" s="28"/>
      <c r="ER194" s="28"/>
      <c r="ES194" s="28"/>
      <c r="ET194" s="28"/>
      <c r="EU194" s="28"/>
      <c r="EV194" s="28"/>
      <c r="EW194" s="28"/>
      <c r="EX194" s="28"/>
      <c r="EY194" s="28"/>
      <c r="EZ194" s="28"/>
      <c r="FA194" s="28"/>
      <c r="FB194" s="28"/>
      <c r="FC194" s="28"/>
      <c r="FD194" s="28"/>
      <c r="FE194" s="28"/>
      <c r="FF194" s="28"/>
      <c r="FG194" s="28"/>
      <c r="FH194" s="28"/>
      <c r="FI194" s="28"/>
      <c r="FJ194" s="28"/>
      <c r="FK194" s="28"/>
      <c r="FL194" s="28"/>
      <c r="FM194" s="28"/>
      <c r="FN194" s="28"/>
      <c r="FO194" s="28"/>
      <c r="FP194" s="28"/>
      <c r="FQ194" s="28"/>
      <c r="FR194" s="28"/>
      <c r="FS194" s="28"/>
      <c r="FT194" s="28"/>
      <c r="FU194" s="28"/>
      <c r="FV194" s="28"/>
      <c r="FW194" s="28"/>
      <c r="FX194" s="28"/>
      <c r="FY194" s="28"/>
      <c r="FZ194" s="28"/>
      <c r="GA194" s="28"/>
      <c r="GB194" s="28"/>
      <c r="GC194" s="28"/>
      <c r="GD194" s="28"/>
      <c r="GE194" s="28"/>
      <c r="GF194" s="28"/>
      <c r="GG194" s="28"/>
      <c r="GH194" s="28"/>
      <c r="GI194" s="28"/>
      <c r="GJ194" s="28"/>
      <c r="GK194" s="28"/>
      <c r="GL194" s="28"/>
      <c r="GM194" s="28"/>
      <c r="GN194" s="28"/>
      <c r="GO194" s="28"/>
      <c r="GP194" s="28"/>
      <c r="GQ194" s="28"/>
      <c r="GR194" s="28"/>
      <c r="GS194" s="28"/>
      <c r="GT194" s="28"/>
      <c r="GU194" s="28"/>
      <c r="GV194" s="28"/>
      <c r="GW194" s="28"/>
      <c r="GX194" s="28"/>
      <c r="GY194" s="28"/>
      <c r="GZ194" s="28"/>
      <c r="HA194" s="28"/>
      <c r="HB194" s="28"/>
      <c r="HC194" s="28"/>
      <c r="HD194" s="28"/>
      <c r="HE194" s="28"/>
      <c r="HF194" s="28"/>
      <c r="HG194" s="28"/>
      <c r="HH194" s="28"/>
      <c r="HI194" s="28"/>
      <c r="HJ194" s="28"/>
      <c r="HK194" s="28"/>
      <c r="HL194" s="28"/>
      <c r="HM194" s="28"/>
      <c r="HN194" s="28"/>
      <c r="HO194" s="28"/>
      <c r="HP194" s="28"/>
      <c r="HQ194" s="28"/>
      <c r="HR194" s="28"/>
      <c r="HS194" s="28"/>
      <c r="HT194" s="28"/>
      <c r="HU194" s="28"/>
      <c r="HV194" s="28"/>
      <c r="HW194" s="28"/>
      <c r="HX194" s="28"/>
      <c r="HY194" s="28"/>
      <c r="HZ194" s="28"/>
      <c r="IA194" s="28"/>
      <c r="IB194" s="28"/>
      <c r="IC194" s="28"/>
      <c r="ID194" s="28"/>
      <c r="IE194" s="28"/>
      <c r="IF194" s="28"/>
      <c r="IG194" s="28"/>
      <c r="IH194" s="28"/>
      <c r="II194" s="28"/>
      <c r="IJ194" s="28"/>
      <c r="IK194" s="28"/>
      <c r="IL194" s="28"/>
      <c r="IM194" s="28"/>
      <c r="IN194" s="28"/>
      <c r="IO194" s="28"/>
      <c r="IP194" s="28"/>
      <c r="IQ194" s="28"/>
      <c r="IR194" s="28"/>
      <c r="IS194" s="28"/>
      <c r="IT194" s="28"/>
      <c r="IU194" s="28"/>
      <c r="IV194" s="28"/>
      <c r="IW194" s="28"/>
    </row>
    <row r="195" spans="1:257" s="1" customFormat="1" ht="16.899999999999999" hidden="1" customHeight="1">
      <c r="A195" s="156"/>
      <c r="B195" s="156"/>
      <c r="C195" s="156"/>
      <c r="D195" s="156"/>
      <c r="E195" s="156"/>
      <c r="F195" s="156"/>
      <c r="G195" s="156"/>
      <c r="H195" s="156"/>
      <c r="I195" s="156"/>
      <c r="J195" s="156"/>
      <c r="K195" s="156"/>
      <c r="L195" s="156"/>
      <c r="M195" s="156"/>
      <c r="N195" s="156"/>
      <c r="O195" s="156"/>
      <c r="P195" s="156"/>
      <c r="Q195" s="156"/>
      <c r="R195" s="156"/>
      <c r="S195" s="156"/>
      <c r="T195" s="156"/>
      <c r="U195" s="156"/>
      <c r="V195" s="156"/>
      <c r="W195" s="156"/>
      <c r="X195" s="156"/>
      <c r="Y195" s="156"/>
      <c r="Z195" s="156"/>
      <c r="AA195" s="156"/>
      <c r="AB195" s="49"/>
      <c r="AC195" s="49"/>
      <c r="AD195" s="168" t="s">
        <v>334</v>
      </c>
      <c r="AE195" s="241" t="s">
        <v>465</v>
      </c>
      <c r="AF195" s="254" t="s">
        <v>424</v>
      </c>
      <c r="AG195" s="241">
        <v>40</v>
      </c>
      <c r="AH195" s="211" t="e">
        <f>NA()</f>
        <v>#N/A</v>
      </c>
      <c r="AI195" s="272">
        <v>17.100000000000001</v>
      </c>
      <c r="AJ195" s="272">
        <v>30</v>
      </c>
      <c r="AK195" s="274">
        <v>142.90036984588778</v>
      </c>
      <c r="AL195" s="275">
        <f t="shared" si="55"/>
        <v>107.17527738441584</v>
      </c>
      <c r="AM195" s="51"/>
      <c r="AN195" s="84"/>
      <c r="AO195" s="243" t="s">
        <v>182</v>
      </c>
      <c r="AP195" s="244" t="s">
        <v>466</v>
      </c>
      <c r="AQ195" s="244">
        <v>87.352590561725279</v>
      </c>
      <c r="AR195" s="248">
        <f t="shared" ref="AR195:AS195" si="57">TRUNC(AR201,3)</f>
        <v>0.77900000000000003</v>
      </c>
      <c r="AS195" s="248">
        <f t="shared" si="57"/>
        <v>0.85699999999999998</v>
      </c>
      <c r="AT195" s="250">
        <f>AR195</f>
        <v>0.77900000000000003</v>
      </c>
      <c r="AU195" s="250">
        <f>AR196</f>
        <v>0.71399999999999997</v>
      </c>
      <c r="AV195" s="56"/>
      <c r="AW195" s="55"/>
      <c r="AX195" s="55"/>
      <c r="AY195" s="55"/>
      <c r="AZ195" s="55"/>
      <c r="BA195" s="55"/>
      <c r="BB195" s="55"/>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c r="DA195" s="28"/>
      <c r="DB195" s="28"/>
      <c r="DC195" s="28"/>
      <c r="DD195" s="28"/>
      <c r="DE195" s="28"/>
      <c r="DF195" s="28"/>
      <c r="DG195" s="28"/>
      <c r="DH195" s="28"/>
      <c r="DI195" s="28"/>
      <c r="DJ195" s="28"/>
      <c r="DK195" s="28"/>
      <c r="DL195" s="28"/>
      <c r="DM195" s="28"/>
      <c r="DN195" s="28"/>
      <c r="DO195" s="28"/>
      <c r="DP195" s="28"/>
      <c r="DQ195" s="28"/>
      <c r="DR195" s="28"/>
      <c r="DS195" s="28"/>
      <c r="DT195" s="28"/>
      <c r="DU195" s="28"/>
      <c r="DV195" s="28"/>
      <c r="DW195" s="28"/>
      <c r="DX195" s="28"/>
      <c r="DY195" s="28"/>
      <c r="DZ195" s="28"/>
      <c r="EA195" s="28"/>
      <c r="EB195" s="28"/>
      <c r="EC195" s="28"/>
      <c r="ED195" s="28"/>
      <c r="EE195" s="28"/>
      <c r="EF195" s="28"/>
      <c r="EG195" s="28"/>
      <c r="EH195" s="28"/>
      <c r="EI195" s="28"/>
      <c r="EJ195" s="28"/>
      <c r="EK195" s="28"/>
      <c r="EL195" s="28"/>
      <c r="EM195" s="28"/>
      <c r="EN195" s="28"/>
      <c r="EO195" s="28"/>
      <c r="EP195" s="28"/>
      <c r="EQ195" s="28"/>
      <c r="ER195" s="28"/>
      <c r="ES195" s="28"/>
      <c r="ET195" s="28"/>
      <c r="EU195" s="28"/>
      <c r="EV195" s="28"/>
      <c r="EW195" s="28"/>
      <c r="EX195" s="28"/>
      <c r="EY195" s="28"/>
      <c r="EZ195" s="28"/>
      <c r="FA195" s="28"/>
      <c r="FB195" s="28"/>
      <c r="FC195" s="28"/>
      <c r="FD195" s="28"/>
      <c r="FE195" s="28"/>
      <c r="FF195" s="28"/>
      <c r="FG195" s="28"/>
      <c r="FH195" s="28"/>
      <c r="FI195" s="28"/>
      <c r="FJ195" s="28"/>
      <c r="FK195" s="28"/>
      <c r="FL195" s="28"/>
      <c r="FM195" s="28"/>
      <c r="FN195" s="28"/>
      <c r="FO195" s="28"/>
      <c r="FP195" s="28"/>
      <c r="FQ195" s="28"/>
      <c r="FR195" s="28"/>
      <c r="FS195" s="28"/>
      <c r="FT195" s="28"/>
      <c r="FU195" s="28"/>
      <c r="FV195" s="28"/>
      <c r="FW195" s="28"/>
      <c r="FX195" s="28"/>
      <c r="FY195" s="28"/>
      <c r="FZ195" s="28"/>
      <c r="GA195" s="28"/>
      <c r="GB195" s="28"/>
      <c r="GC195" s="28"/>
      <c r="GD195" s="28"/>
      <c r="GE195" s="28"/>
      <c r="GF195" s="28"/>
      <c r="GG195" s="28"/>
      <c r="GH195" s="28"/>
      <c r="GI195" s="28"/>
      <c r="GJ195" s="28"/>
      <c r="GK195" s="28"/>
      <c r="GL195" s="28"/>
      <c r="GM195" s="28"/>
      <c r="GN195" s="28"/>
      <c r="GO195" s="28"/>
      <c r="GP195" s="28"/>
      <c r="GQ195" s="28"/>
      <c r="GR195" s="28"/>
      <c r="GS195" s="28"/>
      <c r="GT195" s="28"/>
      <c r="GU195" s="28"/>
      <c r="GV195" s="28"/>
      <c r="GW195" s="28"/>
      <c r="GX195" s="28"/>
      <c r="GY195" s="28"/>
      <c r="GZ195" s="28"/>
      <c r="HA195" s="28"/>
      <c r="HB195" s="28"/>
      <c r="HC195" s="28"/>
      <c r="HD195" s="28"/>
      <c r="HE195" s="28"/>
      <c r="HF195" s="28"/>
      <c r="HG195" s="28"/>
      <c r="HH195" s="28"/>
      <c r="HI195" s="28"/>
      <c r="HJ195" s="28"/>
      <c r="HK195" s="28"/>
      <c r="HL195" s="28"/>
      <c r="HM195" s="28"/>
      <c r="HN195" s="28"/>
      <c r="HO195" s="28"/>
      <c r="HP195" s="28"/>
      <c r="HQ195" s="28"/>
      <c r="HR195" s="28"/>
      <c r="HS195" s="28"/>
      <c r="HT195" s="28"/>
      <c r="HU195" s="28"/>
      <c r="HV195" s="28"/>
      <c r="HW195" s="28"/>
      <c r="HX195" s="28"/>
      <c r="HY195" s="28"/>
      <c r="HZ195" s="28"/>
      <c r="IA195" s="28"/>
      <c r="IB195" s="28"/>
      <c r="IC195" s="28"/>
      <c r="ID195" s="28"/>
      <c r="IE195" s="28"/>
      <c r="IF195" s="28"/>
      <c r="IG195" s="28"/>
      <c r="IH195" s="28"/>
      <c r="II195" s="28"/>
      <c r="IJ195" s="28"/>
      <c r="IK195" s="28"/>
      <c r="IL195" s="28"/>
      <c r="IM195" s="28"/>
      <c r="IN195" s="28"/>
      <c r="IO195" s="28"/>
      <c r="IP195" s="28"/>
      <c r="IQ195" s="28"/>
      <c r="IR195" s="28"/>
      <c r="IS195" s="28"/>
      <c r="IT195" s="28"/>
      <c r="IU195" s="28"/>
      <c r="IV195" s="28"/>
      <c r="IW195" s="28"/>
    </row>
    <row r="196" spans="1:257" s="1" customFormat="1" ht="17.25" hidden="1" customHeight="1">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49"/>
      <c r="AC196" s="49"/>
      <c r="AD196" s="168" t="s">
        <v>334</v>
      </c>
      <c r="AE196" s="241" t="s">
        <v>467</v>
      </c>
      <c r="AF196" s="254" t="s">
        <v>424</v>
      </c>
      <c r="AG196" s="241">
        <v>40</v>
      </c>
      <c r="AH196" s="211" t="e">
        <f>NA()</f>
        <v>#N/A</v>
      </c>
      <c r="AI196" s="272">
        <v>17.100000000000001</v>
      </c>
      <c r="AJ196" s="272">
        <v>30</v>
      </c>
      <c r="AK196" s="274">
        <v>142.90036984588778</v>
      </c>
      <c r="AL196" s="275">
        <f t="shared" si="55"/>
        <v>107.17527738441584</v>
      </c>
      <c r="AM196" s="51"/>
      <c r="AN196" s="84"/>
      <c r="AO196" s="243" t="s">
        <v>182</v>
      </c>
      <c r="AP196" s="244" t="s">
        <v>468</v>
      </c>
      <c r="AQ196" s="244">
        <v>118.61368760966984</v>
      </c>
      <c r="AR196" s="248">
        <f t="shared" ref="AR196:AS196" si="58">TRUNC(AR202,3)</f>
        <v>0.71399999999999997</v>
      </c>
      <c r="AS196" s="248">
        <f t="shared" si="58"/>
        <v>0.85699999999999998</v>
      </c>
      <c r="AT196" s="250">
        <f>AR195</f>
        <v>0.77900000000000003</v>
      </c>
      <c r="AU196" s="250">
        <f>AR196</f>
        <v>0.71399999999999997</v>
      </c>
      <c r="AV196" s="56"/>
      <c r="AW196" s="55"/>
      <c r="AX196" s="55"/>
      <c r="AY196" s="55"/>
      <c r="AZ196" s="55"/>
      <c r="BA196" s="55"/>
      <c r="BB196" s="55"/>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c r="DA196" s="28"/>
      <c r="DB196" s="28"/>
      <c r="DC196" s="28"/>
      <c r="DD196" s="28"/>
      <c r="DE196" s="28"/>
      <c r="DF196" s="28"/>
      <c r="DG196" s="28"/>
      <c r="DH196" s="28"/>
      <c r="DI196" s="28"/>
      <c r="DJ196" s="28"/>
      <c r="DK196" s="28"/>
      <c r="DL196" s="28"/>
      <c r="DM196" s="28"/>
      <c r="DN196" s="28"/>
      <c r="DO196" s="28"/>
      <c r="DP196" s="28"/>
      <c r="DQ196" s="28"/>
      <c r="DR196" s="28"/>
      <c r="DS196" s="28"/>
      <c r="DT196" s="28"/>
      <c r="DU196" s="28"/>
      <c r="DV196" s="28"/>
      <c r="DW196" s="28"/>
      <c r="DX196" s="28"/>
      <c r="DY196" s="28"/>
      <c r="DZ196" s="28"/>
      <c r="EA196" s="28"/>
      <c r="EB196" s="28"/>
      <c r="EC196" s="28"/>
      <c r="ED196" s="28"/>
      <c r="EE196" s="28"/>
      <c r="EF196" s="28"/>
      <c r="EG196" s="28"/>
      <c r="EH196" s="28"/>
      <c r="EI196" s="28"/>
      <c r="EJ196" s="28"/>
      <c r="EK196" s="28"/>
      <c r="EL196" s="28"/>
      <c r="EM196" s="28"/>
      <c r="EN196" s="28"/>
      <c r="EO196" s="28"/>
      <c r="EP196" s="28"/>
      <c r="EQ196" s="28"/>
      <c r="ER196" s="28"/>
      <c r="ES196" s="28"/>
      <c r="ET196" s="28"/>
      <c r="EU196" s="28"/>
      <c r="EV196" s="28"/>
      <c r="EW196" s="28"/>
      <c r="EX196" s="28"/>
      <c r="EY196" s="28"/>
      <c r="EZ196" s="28"/>
      <c r="FA196" s="28"/>
      <c r="FB196" s="28"/>
      <c r="FC196" s="28"/>
      <c r="FD196" s="28"/>
      <c r="FE196" s="28"/>
      <c r="FF196" s="28"/>
      <c r="FG196" s="28"/>
      <c r="FH196" s="28"/>
      <c r="FI196" s="28"/>
      <c r="FJ196" s="28"/>
      <c r="FK196" s="28"/>
      <c r="FL196" s="28"/>
      <c r="FM196" s="28"/>
      <c r="FN196" s="28"/>
      <c r="FO196" s="28"/>
      <c r="FP196" s="28"/>
      <c r="FQ196" s="28"/>
      <c r="FR196" s="28"/>
      <c r="FS196" s="28"/>
      <c r="FT196" s="28"/>
      <c r="FU196" s="28"/>
      <c r="FV196" s="28"/>
      <c r="FW196" s="28"/>
      <c r="FX196" s="28"/>
      <c r="FY196" s="28"/>
      <c r="FZ196" s="28"/>
      <c r="GA196" s="28"/>
      <c r="GB196" s="28"/>
      <c r="GC196" s="28"/>
      <c r="GD196" s="28"/>
      <c r="GE196" s="28"/>
      <c r="GF196" s="28"/>
      <c r="GG196" s="28"/>
      <c r="GH196" s="28"/>
      <c r="GI196" s="28"/>
      <c r="GJ196" s="28"/>
      <c r="GK196" s="28"/>
      <c r="GL196" s="28"/>
      <c r="GM196" s="28"/>
      <c r="GN196" s="28"/>
      <c r="GO196" s="28"/>
      <c r="GP196" s="28"/>
      <c r="GQ196" s="28"/>
      <c r="GR196" s="28"/>
      <c r="GS196" s="28"/>
      <c r="GT196" s="28"/>
      <c r="GU196" s="28"/>
      <c r="GV196" s="28"/>
      <c r="GW196" s="28"/>
      <c r="GX196" s="28"/>
      <c r="GY196" s="28"/>
      <c r="GZ196" s="28"/>
      <c r="HA196" s="28"/>
      <c r="HB196" s="28"/>
      <c r="HC196" s="28"/>
      <c r="HD196" s="28"/>
      <c r="HE196" s="28"/>
      <c r="HF196" s="28"/>
      <c r="HG196" s="28"/>
      <c r="HH196" s="28"/>
      <c r="HI196" s="28"/>
      <c r="HJ196" s="28"/>
      <c r="HK196" s="28"/>
      <c r="HL196" s="28"/>
      <c r="HM196" s="28"/>
      <c r="HN196" s="28"/>
      <c r="HO196" s="28"/>
      <c r="HP196" s="28"/>
      <c r="HQ196" s="28"/>
      <c r="HR196" s="28"/>
      <c r="HS196" s="28"/>
      <c r="HT196" s="28"/>
      <c r="HU196" s="28"/>
      <c r="HV196" s="28"/>
      <c r="HW196" s="28"/>
      <c r="HX196" s="28"/>
      <c r="HY196" s="28"/>
      <c r="HZ196" s="28"/>
      <c r="IA196" s="28"/>
      <c r="IB196" s="28"/>
      <c r="IC196" s="28"/>
      <c r="ID196" s="28"/>
      <c r="IE196" s="28"/>
      <c r="IF196" s="28"/>
      <c r="IG196" s="28"/>
      <c r="IH196" s="28"/>
      <c r="II196" s="28"/>
      <c r="IJ196" s="28"/>
      <c r="IK196" s="28"/>
      <c r="IL196" s="28"/>
      <c r="IM196" s="28"/>
      <c r="IN196" s="28"/>
      <c r="IO196" s="28"/>
      <c r="IP196" s="28"/>
      <c r="IQ196" s="28"/>
      <c r="IR196" s="28"/>
      <c r="IS196" s="28"/>
      <c r="IT196" s="28"/>
      <c r="IU196" s="28"/>
      <c r="IV196" s="28"/>
      <c r="IW196" s="28"/>
    </row>
    <row r="197" spans="1:257" s="1" customFormat="1" ht="17.25" hidden="1" customHeight="1">
      <c r="A197" s="407"/>
      <c r="B197" s="157"/>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49"/>
      <c r="AC197" s="49"/>
      <c r="AD197" s="168" t="s">
        <v>334</v>
      </c>
      <c r="AE197" s="241" t="s">
        <v>469</v>
      </c>
      <c r="AF197" s="254" t="s">
        <v>424</v>
      </c>
      <c r="AG197" s="241">
        <v>40</v>
      </c>
      <c r="AH197" s="211" t="e">
        <f>NA()</f>
        <v>#N/A</v>
      </c>
      <c r="AI197" s="272">
        <v>17.100000000000001</v>
      </c>
      <c r="AJ197" s="276">
        <v>30</v>
      </c>
      <c r="AK197" s="274">
        <v>142.90036984588778</v>
      </c>
      <c r="AL197" s="275">
        <f t="shared" si="55"/>
        <v>107.17527738441584</v>
      </c>
      <c r="AM197" s="51"/>
      <c r="AN197" s="51"/>
      <c r="AO197" s="51"/>
      <c r="AP197" s="91"/>
      <c r="AQ197" s="51"/>
      <c r="AR197" s="56"/>
      <c r="AS197" s="56"/>
      <c r="AT197" s="56"/>
      <c r="AU197" s="90"/>
      <c r="AV197" s="58"/>
      <c r="AW197" s="55"/>
      <c r="AX197" s="55"/>
      <c r="AY197" s="55"/>
      <c r="AZ197" s="55"/>
      <c r="BA197" s="55"/>
      <c r="BB197" s="55"/>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c r="DA197" s="28"/>
      <c r="DB197" s="28"/>
      <c r="DC197" s="28"/>
      <c r="DD197" s="28"/>
      <c r="DE197" s="28"/>
      <c r="DF197" s="28"/>
      <c r="DG197" s="28"/>
      <c r="DH197" s="28"/>
      <c r="DI197" s="28"/>
      <c r="DJ197" s="28"/>
      <c r="DK197" s="28"/>
      <c r="DL197" s="28"/>
      <c r="DM197" s="28"/>
      <c r="DN197" s="28"/>
      <c r="DO197" s="28"/>
      <c r="DP197" s="28"/>
      <c r="DQ197" s="28"/>
      <c r="DR197" s="28"/>
      <c r="DS197" s="28"/>
      <c r="DT197" s="28"/>
      <c r="DU197" s="28"/>
      <c r="DV197" s="28"/>
      <c r="DW197" s="28"/>
      <c r="DX197" s="28"/>
      <c r="DY197" s="28"/>
      <c r="DZ197" s="28"/>
      <c r="EA197" s="28"/>
      <c r="EB197" s="28"/>
      <c r="EC197" s="28"/>
      <c r="ED197" s="28"/>
      <c r="EE197" s="28"/>
      <c r="EF197" s="28"/>
      <c r="EG197" s="28"/>
      <c r="EH197" s="28"/>
      <c r="EI197" s="28"/>
      <c r="EJ197" s="28"/>
      <c r="EK197" s="28"/>
      <c r="EL197" s="28"/>
      <c r="EM197" s="28"/>
      <c r="EN197" s="28"/>
      <c r="EO197" s="28"/>
      <c r="EP197" s="28"/>
      <c r="EQ197" s="28"/>
      <c r="ER197" s="28"/>
      <c r="ES197" s="28"/>
      <c r="ET197" s="28"/>
      <c r="EU197" s="28"/>
      <c r="EV197" s="28"/>
      <c r="EW197" s="28"/>
      <c r="EX197" s="28"/>
      <c r="EY197" s="28"/>
      <c r="EZ197" s="28"/>
      <c r="FA197" s="28"/>
      <c r="FB197" s="28"/>
      <c r="FC197" s="28"/>
      <c r="FD197" s="28"/>
      <c r="FE197" s="28"/>
      <c r="FF197" s="28"/>
      <c r="FG197" s="28"/>
      <c r="FH197" s="28"/>
      <c r="FI197" s="28"/>
      <c r="FJ197" s="28"/>
      <c r="FK197" s="28"/>
      <c r="FL197" s="28"/>
      <c r="FM197" s="28"/>
      <c r="FN197" s="28"/>
      <c r="FO197" s="28"/>
      <c r="FP197" s="28"/>
      <c r="FQ197" s="28"/>
      <c r="FR197" s="28"/>
      <c r="FS197" s="28"/>
      <c r="FT197" s="28"/>
      <c r="FU197" s="28"/>
      <c r="FV197" s="28"/>
      <c r="FW197" s="28"/>
      <c r="FX197" s="28"/>
      <c r="FY197" s="28"/>
      <c r="FZ197" s="28"/>
      <c r="GA197" s="28"/>
      <c r="GB197" s="28"/>
      <c r="GC197" s="28"/>
      <c r="GD197" s="28"/>
      <c r="GE197" s="28"/>
      <c r="GF197" s="28"/>
      <c r="GG197" s="28"/>
      <c r="GH197" s="28"/>
      <c r="GI197" s="28"/>
      <c r="GJ197" s="28"/>
      <c r="GK197" s="28"/>
      <c r="GL197" s="28"/>
      <c r="GM197" s="28"/>
      <c r="GN197" s="28"/>
      <c r="GO197" s="28"/>
      <c r="GP197" s="28"/>
      <c r="GQ197" s="28"/>
      <c r="GR197" s="28"/>
      <c r="GS197" s="28"/>
      <c r="GT197" s="28"/>
      <c r="GU197" s="28"/>
      <c r="GV197" s="28"/>
      <c r="GW197" s="28"/>
      <c r="GX197" s="28"/>
      <c r="GY197" s="28"/>
      <c r="GZ197" s="28"/>
      <c r="HA197" s="28"/>
      <c r="HB197" s="28"/>
      <c r="HC197" s="28"/>
      <c r="HD197" s="28"/>
      <c r="HE197" s="28"/>
      <c r="HF197" s="28"/>
      <c r="HG197" s="28"/>
      <c r="HH197" s="28"/>
      <c r="HI197" s="28"/>
      <c r="HJ197" s="28"/>
      <c r="HK197" s="28"/>
      <c r="HL197" s="28"/>
      <c r="HM197" s="28"/>
      <c r="HN197" s="28"/>
      <c r="HO197" s="28"/>
      <c r="HP197" s="28"/>
      <c r="HQ197" s="28"/>
      <c r="HR197" s="28"/>
      <c r="HS197" s="28"/>
      <c r="HT197" s="28"/>
      <c r="HU197" s="28"/>
      <c r="HV197" s="28"/>
      <c r="HW197" s="28"/>
      <c r="HX197" s="28"/>
      <c r="HY197" s="28"/>
      <c r="HZ197" s="28"/>
      <c r="IA197" s="28"/>
      <c r="IB197" s="28"/>
      <c r="IC197" s="28"/>
      <c r="ID197" s="28"/>
      <c r="IE197" s="28"/>
      <c r="IF197" s="28"/>
      <c r="IG197" s="28"/>
      <c r="IH197" s="28"/>
      <c r="II197" s="28"/>
      <c r="IJ197" s="28"/>
      <c r="IK197" s="28"/>
      <c r="IL197" s="28"/>
      <c r="IM197" s="28"/>
      <c r="IN197" s="28"/>
      <c r="IO197" s="28"/>
      <c r="IP197" s="28"/>
      <c r="IQ197" s="28"/>
      <c r="IR197" s="28"/>
      <c r="IS197" s="28"/>
      <c r="IT197" s="28"/>
      <c r="IU197" s="28"/>
      <c r="IV197" s="28"/>
      <c r="IW197" s="28"/>
    </row>
    <row r="198" spans="1:257" s="1" customFormat="1" ht="17.25" hidden="1" customHeight="1">
      <c r="A198" s="407"/>
      <c r="B198" s="157"/>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49"/>
      <c r="AC198" s="49"/>
      <c r="AD198" s="168" t="s">
        <v>334</v>
      </c>
      <c r="AE198" s="241" t="s">
        <v>470</v>
      </c>
      <c r="AF198" s="254" t="s">
        <v>424</v>
      </c>
      <c r="AG198" s="241">
        <v>40</v>
      </c>
      <c r="AH198" s="211" t="e">
        <f>NA()</f>
        <v>#N/A</v>
      </c>
      <c r="AI198" s="272">
        <v>17.100000000000001</v>
      </c>
      <c r="AJ198" s="276">
        <v>30</v>
      </c>
      <c r="AK198" s="274">
        <v>142.90036984588778</v>
      </c>
      <c r="AL198" s="275">
        <f t="shared" si="55"/>
        <v>107.17527738441584</v>
      </c>
      <c r="AM198" s="51"/>
      <c r="AN198" s="51"/>
      <c r="AO198" s="51"/>
      <c r="AP198" s="91"/>
      <c r="AQ198" s="51"/>
      <c r="AR198" s="56"/>
      <c r="AS198" s="56"/>
      <c r="AT198" s="56"/>
      <c r="AU198" s="90"/>
      <c r="AV198" s="58"/>
      <c r="AW198" s="55"/>
      <c r="AX198" s="55"/>
      <c r="AY198" s="55"/>
      <c r="AZ198" s="55"/>
      <c r="BA198" s="55"/>
      <c r="BB198" s="55"/>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c r="DA198" s="28"/>
      <c r="DB198" s="28"/>
      <c r="DC198" s="28"/>
      <c r="DD198" s="28"/>
      <c r="DE198" s="28"/>
      <c r="DF198" s="28"/>
      <c r="DG198" s="28"/>
      <c r="DH198" s="28"/>
      <c r="DI198" s="28"/>
      <c r="DJ198" s="28"/>
      <c r="DK198" s="28"/>
      <c r="DL198" s="28"/>
      <c r="DM198" s="28"/>
      <c r="DN198" s="28"/>
      <c r="DO198" s="28"/>
      <c r="DP198" s="28"/>
      <c r="DQ198" s="28"/>
      <c r="DR198" s="28"/>
      <c r="DS198" s="28"/>
      <c r="DT198" s="28"/>
      <c r="DU198" s="28"/>
      <c r="DV198" s="28"/>
      <c r="DW198" s="28"/>
      <c r="DX198" s="28"/>
      <c r="DY198" s="28"/>
      <c r="DZ198" s="28"/>
      <c r="EA198" s="28"/>
      <c r="EB198" s="28"/>
      <c r="EC198" s="28"/>
      <c r="ED198" s="28"/>
      <c r="EE198" s="28"/>
      <c r="EF198" s="28"/>
      <c r="EG198" s="28"/>
      <c r="EH198" s="28"/>
      <c r="EI198" s="28"/>
      <c r="EJ198" s="28"/>
      <c r="EK198" s="28"/>
      <c r="EL198" s="28"/>
      <c r="EM198" s="28"/>
      <c r="EN198" s="28"/>
      <c r="EO198" s="28"/>
      <c r="EP198" s="28"/>
      <c r="EQ198" s="28"/>
      <c r="ER198" s="28"/>
      <c r="ES198" s="28"/>
      <c r="ET198" s="28"/>
      <c r="EU198" s="28"/>
      <c r="EV198" s="28"/>
      <c r="EW198" s="28"/>
      <c r="EX198" s="28"/>
      <c r="EY198" s="28"/>
      <c r="EZ198" s="28"/>
      <c r="FA198" s="28"/>
      <c r="FB198" s="28"/>
      <c r="FC198" s="28"/>
      <c r="FD198" s="28"/>
      <c r="FE198" s="28"/>
      <c r="FF198" s="28"/>
      <c r="FG198" s="28"/>
      <c r="FH198" s="28"/>
      <c r="FI198" s="28"/>
      <c r="FJ198" s="28"/>
      <c r="FK198" s="28"/>
      <c r="FL198" s="28"/>
      <c r="FM198" s="28"/>
      <c r="FN198" s="28"/>
      <c r="FO198" s="28"/>
      <c r="FP198" s="28"/>
      <c r="FQ198" s="28"/>
      <c r="FR198" s="28"/>
      <c r="FS198" s="28"/>
      <c r="FT198" s="28"/>
      <c r="FU198" s="28"/>
      <c r="FV198" s="28"/>
      <c r="FW198" s="28"/>
      <c r="FX198" s="28"/>
      <c r="FY198" s="28"/>
      <c r="FZ198" s="28"/>
      <c r="GA198" s="28"/>
      <c r="GB198" s="28"/>
      <c r="GC198" s="28"/>
      <c r="GD198" s="28"/>
      <c r="GE198" s="28"/>
      <c r="GF198" s="28"/>
      <c r="GG198" s="28"/>
      <c r="GH198" s="28"/>
      <c r="GI198" s="28"/>
      <c r="GJ198" s="28"/>
      <c r="GK198" s="28"/>
      <c r="GL198" s="28"/>
      <c r="GM198" s="28"/>
      <c r="GN198" s="28"/>
      <c r="GO198" s="28"/>
      <c r="GP198" s="28"/>
      <c r="GQ198" s="28"/>
      <c r="GR198" s="28"/>
      <c r="GS198" s="28"/>
      <c r="GT198" s="28"/>
      <c r="GU198" s="28"/>
      <c r="GV198" s="28"/>
      <c r="GW198" s="28"/>
      <c r="GX198" s="28"/>
      <c r="GY198" s="28"/>
      <c r="GZ198" s="28"/>
      <c r="HA198" s="28"/>
      <c r="HB198" s="28"/>
      <c r="HC198" s="28"/>
      <c r="HD198" s="28"/>
      <c r="HE198" s="28"/>
      <c r="HF198" s="28"/>
      <c r="HG198" s="28"/>
      <c r="HH198" s="28"/>
      <c r="HI198" s="28"/>
      <c r="HJ198" s="28"/>
      <c r="HK198" s="28"/>
      <c r="HL198" s="28"/>
      <c r="HM198" s="28"/>
      <c r="HN198" s="28"/>
      <c r="HO198" s="28"/>
      <c r="HP198" s="28"/>
      <c r="HQ198" s="28"/>
      <c r="HR198" s="28"/>
      <c r="HS198" s="28"/>
      <c r="HT198" s="28"/>
      <c r="HU198" s="28"/>
      <c r="HV198" s="28"/>
      <c r="HW198" s="28"/>
      <c r="HX198" s="28"/>
      <c r="HY198" s="28"/>
      <c r="HZ198" s="28"/>
      <c r="IA198" s="28"/>
      <c r="IB198" s="28"/>
      <c r="IC198" s="28"/>
      <c r="ID198" s="28"/>
      <c r="IE198" s="28"/>
      <c r="IF198" s="28"/>
      <c r="IG198" s="28"/>
      <c r="IH198" s="28"/>
      <c r="II198" s="28"/>
      <c r="IJ198" s="28"/>
      <c r="IK198" s="28"/>
      <c r="IL198" s="28"/>
      <c r="IM198" s="28"/>
      <c r="IN198" s="28"/>
      <c r="IO198" s="28"/>
      <c r="IP198" s="28"/>
      <c r="IQ198" s="28"/>
      <c r="IR198" s="28"/>
      <c r="IS198" s="28"/>
      <c r="IT198" s="28"/>
      <c r="IU198" s="28"/>
      <c r="IV198" s="28"/>
      <c r="IW198" s="28"/>
    </row>
    <row r="199" spans="1:257" s="1" customFormat="1" ht="17.25" hidden="1" customHeight="1">
      <c r="A199" s="407"/>
      <c r="B199" s="157"/>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49"/>
      <c r="AC199" s="49"/>
      <c r="AD199" s="168" t="s">
        <v>334</v>
      </c>
      <c r="AE199" s="241" t="s">
        <v>471</v>
      </c>
      <c r="AF199" s="254" t="s">
        <v>424</v>
      </c>
      <c r="AG199" s="241">
        <v>40</v>
      </c>
      <c r="AH199" s="211" t="e">
        <f>NA()</f>
        <v>#N/A</v>
      </c>
      <c r="AI199" s="272">
        <v>17.100000000000001</v>
      </c>
      <c r="AJ199" s="276">
        <v>30</v>
      </c>
      <c r="AK199" s="274">
        <v>142.90036984588778</v>
      </c>
      <c r="AL199" s="275">
        <f t="shared" si="55"/>
        <v>107.17527738441584</v>
      </c>
      <c r="AM199" s="51"/>
      <c r="AN199" s="51"/>
      <c r="AO199" s="51"/>
      <c r="AP199" s="91"/>
      <c r="AQ199" s="51"/>
      <c r="AR199" s="246">
        <v>0.79628400796284005</v>
      </c>
      <c r="AS199" s="246">
        <v>0.87591240875912413</v>
      </c>
      <c r="AT199" s="56"/>
      <c r="AU199" s="90"/>
      <c r="AV199" s="58"/>
      <c r="AW199" s="55"/>
      <c r="AX199" s="55"/>
      <c r="AY199" s="55"/>
      <c r="AZ199" s="55"/>
      <c r="BA199" s="55"/>
      <c r="BB199" s="55"/>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c r="DA199" s="28"/>
      <c r="DB199" s="28"/>
      <c r="DC199" s="28"/>
      <c r="DD199" s="28"/>
      <c r="DE199" s="28"/>
      <c r="DF199" s="28"/>
      <c r="DG199" s="28"/>
      <c r="DH199" s="28"/>
      <c r="DI199" s="28"/>
      <c r="DJ199" s="28"/>
      <c r="DK199" s="28"/>
      <c r="DL199" s="28"/>
      <c r="DM199" s="28"/>
      <c r="DN199" s="28"/>
      <c r="DO199" s="28"/>
      <c r="DP199" s="28"/>
      <c r="DQ199" s="28"/>
      <c r="DR199" s="28"/>
      <c r="DS199" s="28"/>
      <c r="DT199" s="28"/>
      <c r="DU199" s="28"/>
      <c r="DV199" s="28"/>
      <c r="DW199" s="28"/>
      <c r="DX199" s="28"/>
      <c r="DY199" s="28"/>
      <c r="DZ199" s="28"/>
      <c r="EA199" s="28"/>
      <c r="EB199" s="28"/>
      <c r="EC199" s="28"/>
      <c r="ED199" s="28"/>
      <c r="EE199" s="28"/>
      <c r="EF199" s="28"/>
      <c r="EG199" s="28"/>
      <c r="EH199" s="28"/>
      <c r="EI199" s="28"/>
      <c r="EJ199" s="28"/>
      <c r="EK199" s="28"/>
      <c r="EL199" s="28"/>
      <c r="EM199" s="28"/>
      <c r="EN199" s="28"/>
      <c r="EO199" s="28"/>
      <c r="EP199" s="28"/>
      <c r="EQ199" s="28"/>
      <c r="ER199" s="28"/>
      <c r="ES199" s="28"/>
      <c r="ET199" s="28"/>
      <c r="EU199" s="28"/>
      <c r="EV199" s="28"/>
      <c r="EW199" s="28"/>
      <c r="EX199" s="28"/>
      <c r="EY199" s="28"/>
      <c r="EZ199" s="28"/>
      <c r="FA199" s="28"/>
      <c r="FB199" s="28"/>
      <c r="FC199" s="28"/>
      <c r="FD199" s="28"/>
      <c r="FE199" s="28"/>
      <c r="FF199" s="28"/>
      <c r="FG199" s="28"/>
      <c r="FH199" s="28"/>
      <c r="FI199" s="28"/>
      <c r="FJ199" s="28"/>
      <c r="FK199" s="28"/>
      <c r="FL199" s="28"/>
      <c r="FM199" s="28"/>
      <c r="FN199" s="28"/>
      <c r="FO199" s="28"/>
      <c r="FP199" s="28"/>
      <c r="FQ199" s="28"/>
      <c r="FR199" s="28"/>
      <c r="FS199" s="28"/>
      <c r="FT199" s="28"/>
      <c r="FU199" s="28"/>
      <c r="FV199" s="28"/>
      <c r="FW199" s="28"/>
      <c r="FX199" s="28"/>
      <c r="FY199" s="28"/>
      <c r="FZ199" s="28"/>
      <c r="GA199" s="28"/>
      <c r="GB199" s="28"/>
      <c r="GC199" s="28"/>
      <c r="GD199" s="28"/>
      <c r="GE199" s="28"/>
      <c r="GF199" s="28"/>
      <c r="GG199" s="28"/>
      <c r="GH199" s="28"/>
      <c r="GI199" s="28"/>
      <c r="GJ199" s="28"/>
      <c r="GK199" s="28"/>
      <c r="GL199" s="28"/>
      <c r="GM199" s="28"/>
      <c r="GN199" s="28"/>
      <c r="GO199" s="28"/>
      <c r="GP199" s="28"/>
      <c r="GQ199" s="28"/>
      <c r="GR199" s="28"/>
      <c r="GS199" s="28"/>
      <c r="GT199" s="28"/>
      <c r="GU199" s="28"/>
      <c r="GV199" s="28"/>
      <c r="GW199" s="28"/>
      <c r="GX199" s="28"/>
      <c r="GY199" s="28"/>
      <c r="GZ199" s="28"/>
      <c r="HA199" s="28"/>
      <c r="HB199" s="28"/>
      <c r="HC199" s="28"/>
      <c r="HD199" s="28"/>
      <c r="HE199" s="28"/>
      <c r="HF199" s="28"/>
      <c r="HG199" s="28"/>
      <c r="HH199" s="28"/>
      <c r="HI199" s="28"/>
      <c r="HJ199" s="28"/>
      <c r="HK199" s="28"/>
      <c r="HL199" s="28"/>
      <c r="HM199" s="28"/>
      <c r="HN199" s="28"/>
      <c r="HO199" s="28"/>
      <c r="HP199" s="28"/>
      <c r="HQ199" s="28"/>
      <c r="HR199" s="28"/>
      <c r="HS199" s="28"/>
      <c r="HT199" s="28"/>
      <c r="HU199" s="28"/>
      <c r="HV199" s="28"/>
      <c r="HW199" s="28"/>
      <c r="HX199" s="28"/>
      <c r="HY199" s="28"/>
      <c r="HZ199" s="28"/>
      <c r="IA199" s="28"/>
      <c r="IB199" s="28"/>
      <c r="IC199" s="28"/>
      <c r="ID199" s="28"/>
      <c r="IE199" s="28"/>
      <c r="IF199" s="28"/>
      <c r="IG199" s="28"/>
      <c r="IH199" s="28"/>
      <c r="II199" s="28"/>
      <c r="IJ199" s="28"/>
      <c r="IK199" s="28"/>
      <c r="IL199" s="28"/>
      <c r="IM199" s="28"/>
      <c r="IN199" s="28"/>
      <c r="IO199" s="28"/>
      <c r="IP199" s="28"/>
      <c r="IQ199" s="28"/>
      <c r="IR199" s="28"/>
      <c r="IS199" s="28"/>
      <c r="IT199" s="28"/>
      <c r="IU199" s="28"/>
      <c r="IV199" s="28"/>
      <c r="IW199" s="28"/>
    </row>
    <row r="200" spans="1:257" s="1" customFormat="1" ht="17.25" hidden="1" customHeight="1">
      <c r="A200" s="28"/>
      <c r="B200" s="28"/>
      <c r="C200" s="28"/>
      <c r="D200" s="28"/>
      <c r="E200" s="158"/>
      <c r="F200" s="158"/>
      <c r="G200" s="158"/>
      <c r="H200" s="158"/>
      <c r="I200" s="158"/>
      <c r="J200" s="158"/>
      <c r="K200" s="158"/>
      <c r="L200" s="158"/>
      <c r="M200" s="158"/>
      <c r="N200" s="158"/>
      <c r="O200" s="158"/>
      <c r="P200" s="158"/>
      <c r="Q200" s="158"/>
      <c r="R200" s="158"/>
      <c r="S200" s="158"/>
      <c r="T200" s="158"/>
      <c r="U200" s="158"/>
      <c r="V200" s="158"/>
      <c r="W200" s="158"/>
      <c r="X200" s="28"/>
      <c r="Y200" s="28"/>
      <c r="Z200" s="28"/>
      <c r="AA200" s="28"/>
      <c r="AB200" s="49"/>
      <c r="AC200" s="49"/>
      <c r="AD200" s="49"/>
      <c r="AE200" s="241" t="s">
        <v>472</v>
      </c>
      <c r="AF200" s="254" t="s">
        <v>473</v>
      </c>
      <c r="AG200" s="241">
        <v>75</v>
      </c>
      <c r="AH200" s="211" t="e">
        <f>NA()</f>
        <v>#N/A</v>
      </c>
      <c r="AI200" s="211" t="e">
        <f>NA()</f>
        <v>#N/A</v>
      </c>
      <c r="AJ200" s="211" t="e">
        <f>NA()</f>
        <v>#N/A</v>
      </c>
      <c r="AK200" s="51"/>
      <c r="AL200" s="24"/>
      <c r="AM200" s="51"/>
      <c r="AN200" s="51"/>
      <c r="AO200" s="51"/>
      <c r="AP200" s="91"/>
      <c r="AQ200" s="51"/>
      <c r="AR200" s="246">
        <v>0.72992700729927018</v>
      </c>
      <c r="AS200" s="246">
        <v>0.87591240875912413</v>
      </c>
      <c r="AT200" s="56"/>
      <c r="AU200" s="90"/>
      <c r="AV200" s="58"/>
      <c r="AW200" s="55"/>
      <c r="AX200" s="55"/>
      <c r="AY200" s="55"/>
      <c r="AZ200" s="55"/>
      <c r="BA200" s="55"/>
      <c r="BB200" s="55"/>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c r="DA200" s="28"/>
      <c r="DB200" s="28"/>
      <c r="DC200" s="28"/>
      <c r="DD200" s="28"/>
      <c r="DE200" s="28"/>
      <c r="DF200" s="28"/>
      <c r="DG200" s="28"/>
      <c r="DH200" s="28"/>
      <c r="DI200" s="28"/>
      <c r="DJ200" s="28"/>
      <c r="DK200" s="28"/>
      <c r="DL200" s="28"/>
      <c r="DM200" s="28"/>
      <c r="DN200" s="28"/>
      <c r="DO200" s="28"/>
      <c r="DP200" s="28"/>
      <c r="DQ200" s="28"/>
      <c r="DR200" s="28"/>
      <c r="DS200" s="28"/>
      <c r="DT200" s="28"/>
      <c r="DU200" s="28"/>
      <c r="DV200" s="28"/>
      <c r="DW200" s="28"/>
      <c r="DX200" s="28"/>
      <c r="DY200" s="28"/>
      <c r="DZ200" s="28"/>
      <c r="EA200" s="28"/>
      <c r="EB200" s="28"/>
      <c r="EC200" s="28"/>
      <c r="ED200" s="28"/>
      <c r="EE200" s="28"/>
      <c r="EF200" s="28"/>
      <c r="EG200" s="28"/>
      <c r="EH200" s="28"/>
      <c r="EI200" s="28"/>
      <c r="EJ200" s="28"/>
      <c r="EK200" s="28"/>
      <c r="EL200" s="28"/>
      <c r="EM200" s="28"/>
      <c r="EN200" s="28"/>
      <c r="EO200" s="28"/>
      <c r="EP200" s="28"/>
      <c r="EQ200" s="28"/>
      <c r="ER200" s="28"/>
      <c r="ES200" s="28"/>
      <c r="ET200" s="28"/>
      <c r="EU200" s="28"/>
      <c r="EV200" s="28"/>
      <c r="EW200" s="28"/>
      <c r="EX200" s="28"/>
      <c r="EY200" s="28"/>
      <c r="EZ200" s="28"/>
      <c r="FA200" s="28"/>
      <c r="FB200" s="28"/>
      <c r="FC200" s="28"/>
      <c r="FD200" s="28"/>
      <c r="FE200" s="28"/>
      <c r="FF200" s="28"/>
      <c r="FG200" s="28"/>
      <c r="FH200" s="28"/>
      <c r="FI200" s="28"/>
      <c r="FJ200" s="28"/>
      <c r="FK200" s="28"/>
      <c r="FL200" s="28"/>
      <c r="FM200" s="28"/>
      <c r="FN200" s="28"/>
      <c r="FO200" s="28"/>
      <c r="FP200" s="28"/>
      <c r="FQ200" s="28"/>
      <c r="FR200" s="28"/>
      <c r="FS200" s="28"/>
      <c r="FT200" s="28"/>
      <c r="FU200" s="28"/>
      <c r="FV200" s="28"/>
      <c r="FW200" s="28"/>
      <c r="FX200" s="28"/>
      <c r="FY200" s="28"/>
      <c r="FZ200" s="28"/>
      <c r="GA200" s="28"/>
      <c r="GB200" s="28"/>
      <c r="GC200" s="28"/>
      <c r="GD200" s="28"/>
      <c r="GE200" s="28"/>
      <c r="GF200" s="28"/>
      <c r="GG200" s="28"/>
      <c r="GH200" s="28"/>
      <c r="GI200" s="28"/>
      <c r="GJ200" s="28"/>
      <c r="GK200" s="28"/>
      <c r="GL200" s="28"/>
      <c r="GM200" s="28"/>
      <c r="GN200" s="28"/>
      <c r="GO200" s="28"/>
      <c r="GP200" s="28"/>
      <c r="GQ200" s="28"/>
      <c r="GR200" s="28"/>
      <c r="GS200" s="28"/>
      <c r="GT200" s="28"/>
      <c r="GU200" s="28"/>
      <c r="GV200" s="28"/>
      <c r="GW200" s="28"/>
      <c r="GX200" s="28"/>
      <c r="GY200" s="28"/>
      <c r="GZ200" s="28"/>
      <c r="HA200" s="28"/>
      <c r="HB200" s="28"/>
      <c r="HC200" s="28"/>
      <c r="HD200" s="28"/>
      <c r="HE200" s="28"/>
      <c r="HF200" s="28"/>
      <c r="HG200" s="28"/>
      <c r="HH200" s="28"/>
      <c r="HI200" s="28"/>
      <c r="HJ200" s="28"/>
      <c r="HK200" s="28"/>
      <c r="HL200" s="28"/>
      <c r="HM200" s="28"/>
      <c r="HN200" s="28"/>
      <c r="HO200" s="28"/>
      <c r="HP200" s="28"/>
      <c r="HQ200" s="28"/>
      <c r="HR200" s="28"/>
      <c r="HS200" s="28"/>
      <c r="HT200" s="28"/>
      <c r="HU200" s="28"/>
      <c r="HV200" s="28"/>
      <c r="HW200" s="28"/>
      <c r="HX200" s="28"/>
      <c r="HY200" s="28"/>
      <c r="HZ200" s="28"/>
      <c r="IA200" s="28"/>
      <c r="IB200" s="28"/>
      <c r="IC200" s="28"/>
      <c r="ID200" s="28"/>
      <c r="IE200" s="28"/>
      <c r="IF200" s="28"/>
      <c r="IG200" s="28"/>
      <c r="IH200" s="28"/>
      <c r="II200" s="28"/>
      <c r="IJ200" s="28"/>
      <c r="IK200" s="28"/>
      <c r="IL200" s="28"/>
      <c r="IM200" s="28"/>
      <c r="IN200" s="28"/>
      <c r="IO200" s="28"/>
      <c r="IP200" s="28"/>
      <c r="IQ200" s="28"/>
      <c r="IR200" s="28"/>
      <c r="IS200" s="28"/>
      <c r="IT200" s="28"/>
      <c r="IU200" s="28"/>
      <c r="IV200" s="28"/>
      <c r="IW200" s="28"/>
    </row>
    <row r="201" spans="1:257" s="1" customFormat="1" ht="17.25" hidden="1" customHeight="1">
      <c r="A201" s="159"/>
      <c r="B201" s="159"/>
      <c r="C201" s="159"/>
      <c r="D201" s="28"/>
      <c r="E201" s="28"/>
      <c r="F201" s="28"/>
      <c r="G201" s="28"/>
      <c r="H201" s="28"/>
      <c r="I201" s="28"/>
      <c r="J201" s="28"/>
      <c r="K201" s="28"/>
      <c r="L201" s="28"/>
      <c r="M201" s="28"/>
      <c r="N201" s="28"/>
      <c r="O201" s="28"/>
      <c r="P201" s="28"/>
      <c r="Q201" s="28"/>
      <c r="R201" s="28"/>
      <c r="S201" s="28"/>
      <c r="T201" s="28"/>
      <c r="U201" s="28"/>
      <c r="V201" s="28"/>
      <c r="W201" s="28"/>
      <c r="X201" s="160"/>
      <c r="Y201" s="28"/>
      <c r="Z201" s="28"/>
      <c r="AA201" s="28"/>
      <c r="AB201" s="49"/>
      <c r="AC201" s="49"/>
      <c r="AD201" s="49"/>
      <c r="AE201" s="241" t="s">
        <v>474</v>
      </c>
      <c r="AF201" s="254" t="s">
        <v>473</v>
      </c>
      <c r="AG201" s="241">
        <v>75</v>
      </c>
      <c r="AH201" s="211" t="e">
        <f>NA()</f>
        <v>#N/A</v>
      </c>
      <c r="AI201" s="211" t="e">
        <f>NA()</f>
        <v>#N/A</v>
      </c>
      <c r="AJ201" s="211" t="e">
        <f>NA()</f>
        <v>#N/A</v>
      </c>
      <c r="AK201" s="51"/>
      <c r="AL201" s="51"/>
      <c r="AM201" s="51"/>
      <c r="AN201" s="51"/>
      <c r="AO201" s="51"/>
      <c r="AP201" s="91"/>
      <c r="AQ201" s="51"/>
      <c r="AR201" s="246">
        <v>0.77922077922077915</v>
      </c>
      <c r="AS201" s="246">
        <v>0.8571428571428571</v>
      </c>
      <c r="AT201" s="56"/>
      <c r="AU201" s="90"/>
      <c r="AV201" s="58"/>
      <c r="AW201" s="55"/>
      <c r="AX201" s="55"/>
      <c r="AY201" s="55"/>
      <c r="AZ201" s="55"/>
      <c r="BA201" s="55"/>
      <c r="BB201" s="55"/>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c r="CD201" s="28"/>
      <c r="CE201" s="28"/>
      <c r="CF201" s="28"/>
      <c r="CG201" s="28"/>
      <c r="CH201" s="28"/>
      <c r="CI201" s="28"/>
      <c r="CJ201" s="28"/>
      <c r="CK201" s="28"/>
      <c r="CL201" s="28"/>
      <c r="CM201" s="28"/>
      <c r="CN201" s="28"/>
      <c r="CO201" s="28"/>
      <c r="CP201" s="28"/>
      <c r="CQ201" s="28"/>
      <c r="CR201" s="28"/>
      <c r="CS201" s="28"/>
      <c r="CT201" s="28"/>
      <c r="CU201" s="28"/>
      <c r="CV201" s="28"/>
      <c r="CW201" s="28"/>
      <c r="CX201" s="28"/>
      <c r="CY201" s="28"/>
      <c r="CZ201" s="28"/>
      <c r="DA201" s="28"/>
      <c r="DB201" s="28"/>
      <c r="DC201" s="28"/>
      <c r="DD201" s="28"/>
      <c r="DE201" s="28"/>
      <c r="DF201" s="28"/>
      <c r="DG201" s="28"/>
      <c r="DH201" s="28"/>
      <c r="DI201" s="28"/>
      <c r="DJ201" s="28"/>
      <c r="DK201" s="28"/>
      <c r="DL201" s="28"/>
      <c r="DM201" s="28"/>
      <c r="DN201" s="28"/>
      <c r="DO201" s="28"/>
      <c r="DP201" s="28"/>
      <c r="DQ201" s="28"/>
      <c r="DR201" s="28"/>
      <c r="DS201" s="28"/>
      <c r="DT201" s="28"/>
      <c r="DU201" s="28"/>
      <c r="DV201" s="28"/>
      <c r="DW201" s="28"/>
      <c r="DX201" s="28"/>
      <c r="DY201" s="28"/>
      <c r="DZ201" s="28"/>
      <c r="EA201" s="28"/>
      <c r="EB201" s="28"/>
      <c r="EC201" s="28"/>
      <c r="ED201" s="28"/>
      <c r="EE201" s="28"/>
      <c r="EF201" s="28"/>
      <c r="EG201" s="28"/>
      <c r="EH201" s="28"/>
      <c r="EI201" s="28"/>
      <c r="EJ201" s="28"/>
      <c r="EK201" s="28"/>
      <c r="EL201" s="28"/>
      <c r="EM201" s="28"/>
      <c r="EN201" s="28"/>
      <c r="EO201" s="28"/>
      <c r="EP201" s="28"/>
      <c r="EQ201" s="28"/>
      <c r="ER201" s="28"/>
      <c r="ES201" s="28"/>
      <c r="ET201" s="28"/>
      <c r="EU201" s="28"/>
      <c r="EV201" s="28"/>
      <c r="EW201" s="28"/>
      <c r="EX201" s="28"/>
      <c r="EY201" s="28"/>
      <c r="EZ201" s="28"/>
      <c r="FA201" s="28"/>
      <c r="FB201" s="28"/>
      <c r="FC201" s="28"/>
      <c r="FD201" s="28"/>
      <c r="FE201" s="28"/>
      <c r="FF201" s="28"/>
      <c r="FG201" s="28"/>
      <c r="FH201" s="28"/>
      <c r="FI201" s="28"/>
      <c r="FJ201" s="28"/>
      <c r="FK201" s="28"/>
      <c r="FL201" s="28"/>
      <c r="FM201" s="28"/>
      <c r="FN201" s="28"/>
      <c r="FO201" s="28"/>
      <c r="FP201" s="28"/>
      <c r="FQ201" s="28"/>
      <c r="FR201" s="28"/>
      <c r="FS201" s="28"/>
      <c r="FT201" s="28"/>
      <c r="FU201" s="28"/>
      <c r="FV201" s="28"/>
      <c r="FW201" s="28"/>
      <c r="FX201" s="28"/>
      <c r="FY201" s="28"/>
      <c r="FZ201" s="28"/>
      <c r="GA201" s="28"/>
      <c r="GB201" s="28"/>
      <c r="GC201" s="28"/>
      <c r="GD201" s="28"/>
      <c r="GE201" s="28"/>
      <c r="GF201" s="28"/>
      <c r="GG201" s="28"/>
      <c r="GH201" s="28"/>
      <c r="GI201" s="28"/>
      <c r="GJ201" s="28"/>
      <c r="GK201" s="28"/>
      <c r="GL201" s="28"/>
      <c r="GM201" s="28"/>
      <c r="GN201" s="28"/>
      <c r="GO201" s="28"/>
      <c r="GP201" s="28"/>
      <c r="GQ201" s="28"/>
      <c r="GR201" s="28"/>
      <c r="GS201" s="28"/>
      <c r="GT201" s="28"/>
      <c r="GU201" s="28"/>
      <c r="GV201" s="28"/>
      <c r="GW201" s="28"/>
      <c r="GX201" s="28"/>
      <c r="GY201" s="28"/>
      <c r="GZ201" s="28"/>
      <c r="HA201" s="28"/>
      <c r="HB201" s="28"/>
      <c r="HC201" s="28"/>
      <c r="HD201" s="28"/>
      <c r="HE201" s="28"/>
      <c r="HF201" s="28"/>
      <c r="HG201" s="28"/>
      <c r="HH201" s="28"/>
      <c r="HI201" s="28"/>
      <c r="HJ201" s="28"/>
      <c r="HK201" s="28"/>
      <c r="HL201" s="28"/>
      <c r="HM201" s="28"/>
      <c r="HN201" s="28"/>
      <c r="HO201" s="28"/>
      <c r="HP201" s="28"/>
      <c r="HQ201" s="28"/>
      <c r="HR201" s="28"/>
      <c r="HS201" s="28"/>
      <c r="HT201" s="28"/>
      <c r="HU201" s="28"/>
      <c r="HV201" s="28"/>
      <c r="HW201" s="28"/>
      <c r="HX201" s="28"/>
      <c r="HY201" s="28"/>
      <c r="HZ201" s="28"/>
      <c r="IA201" s="28"/>
      <c r="IB201" s="28"/>
      <c r="IC201" s="28"/>
      <c r="ID201" s="28"/>
      <c r="IE201" s="28"/>
      <c r="IF201" s="28"/>
      <c r="IG201" s="28"/>
      <c r="IH201" s="28"/>
      <c r="II201" s="28"/>
      <c r="IJ201" s="28"/>
      <c r="IK201" s="28"/>
      <c r="IL201" s="28"/>
      <c r="IM201" s="28"/>
      <c r="IN201" s="28"/>
      <c r="IO201" s="28"/>
      <c r="IP201" s="28"/>
      <c r="IQ201" s="28"/>
      <c r="IR201" s="28"/>
      <c r="IS201" s="28"/>
      <c r="IT201" s="28"/>
      <c r="IU201" s="28"/>
      <c r="IV201" s="28"/>
      <c r="IW201" s="28"/>
    </row>
    <row r="202" spans="1:257" s="1" customFormat="1" ht="17.25" hidden="1" customHeight="1">
      <c r="A202" s="159"/>
      <c r="B202" s="159"/>
      <c r="C202" s="159"/>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49"/>
      <c r="AC202" s="49"/>
      <c r="AD202" s="49"/>
      <c r="AE202" s="241" t="s">
        <v>475</v>
      </c>
      <c r="AF202" s="254" t="s">
        <v>473</v>
      </c>
      <c r="AG202" s="241">
        <v>75</v>
      </c>
      <c r="AH202" s="211" t="e">
        <f>NA()</f>
        <v>#N/A</v>
      </c>
      <c r="AI202" s="211" t="e">
        <f>NA()</f>
        <v>#N/A</v>
      </c>
      <c r="AJ202" s="211" t="e">
        <f>NA()</f>
        <v>#N/A</v>
      </c>
      <c r="AK202" s="51"/>
      <c r="AL202" s="24"/>
      <c r="AM202" s="51"/>
      <c r="AN202" s="51"/>
      <c r="AO202" s="51"/>
      <c r="AP202" s="91"/>
      <c r="AQ202" s="91"/>
      <c r="AR202" s="246">
        <v>0.7142857142857143</v>
      </c>
      <c r="AS202" s="246">
        <v>0.8571428571428571</v>
      </c>
      <c r="AT202" s="56"/>
      <c r="AU202" s="90"/>
      <c r="AV202" s="58"/>
      <c r="AW202" s="55"/>
      <c r="AX202" s="55"/>
      <c r="AY202" s="55"/>
      <c r="AZ202" s="55"/>
      <c r="BA202" s="55"/>
      <c r="BB202" s="55"/>
      <c r="BC202" s="28"/>
      <c r="BD202" s="28"/>
      <c r="BE202" s="28"/>
      <c r="BF202" s="28"/>
      <c r="BG202" s="28"/>
      <c r="BH202" s="28"/>
      <c r="BI202" s="28"/>
      <c r="BJ202" s="28"/>
      <c r="BK202" s="28"/>
      <c r="BL202" s="28"/>
      <c r="BM202" s="28"/>
      <c r="BN202" s="28"/>
      <c r="BO202" s="28"/>
      <c r="BP202" s="28"/>
      <c r="BQ202" s="28"/>
      <c r="BR202" s="28"/>
      <c r="BS202" s="28"/>
      <c r="BT202" s="28"/>
      <c r="BU202" s="28"/>
      <c r="BV202" s="28"/>
      <c r="BW202" s="28"/>
      <c r="BX202" s="28"/>
      <c r="BY202" s="28"/>
      <c r="BZ202" s="28"/>
      <c r="CA202" s="28"/>
      <c r="CB202" s="28"/>
      <c r="CC202" s="28"/>
      <c r="CD202" s="28"/>
      <c r="CE202" s="28"/>
      <c r="CF202" s="28"/>
      <c r="CG202" s="28"/>
      <c r="CH202" s="28"/>
      <c r="CI202" s="28"/>
      <c r="CJ202" s="28"/>
      <c r="CK202" s="28"/>
      <c r="CL202" s="28"/>
      <c r="CM202" s="28"/>
      <c r="CN202" s="28"/>
      <c r="CO202" s="28"/>
      <c r="CP202" s="28"/>
      <c r="CQ202" s="28"/>
      <c r="CR202" s="28"/>
      <c r="CS202" s="28"/>
      <c r="CT202" s="28"/>
      <c r="CU202" s="28"/>
      <c r="CV202" s="28"/>
      <c r="CW202" s="28"/>
      <c r="CX202" s="28"/>
      <c r="CY202" s="28"/>
      <c r="CZ202" s="28"/>
      <c r="DA202" s="28"/>
      <c r="DB202" s="28"/>
      <c r="DC202" s="28"/>
      <c r="DD202" s="28"/>
      <c r="DE202" s="28"/>
      <c r="DF202" s="28"/>
      <c r="DG202" s="28"/>
      <c r="DH202" s="28"/>
      <c r="DI202" s="28"/>
      <c r="DJ202" s="28"/>
      <c r="DK202" s="28"/>
      <c r="DL202" s="28"/>
      <c r="DM202" s="28"/>
      <c r="DN202" s="28"/>
      <c r="DO202" s="28"/>
      <c r="DP202" s="28"/>
      <c r="DQ202" s="28"/>
      <c r="DR202" s="28"/>
      <c r="DS202" s="28"/>
      <c r="DT202" s="28"/>
      <c r="DU202" s="28"/>
      <c r="DV202" s="28"/>
      <c r="DW202" s="28"/>
      <c r="DX202" s="28"/>
      <c r="DY202" s="28"/>
      <c r="DZ202" s="28"/>
      <c r="EA202" s="28"/>
      <c r="EB202" s="28"/>
      <c r="EC202" s="28"/>
      <c r="ED202" s="28"/>
      <c r="EE202" s="28"/>
      <c r="EF202" s="28"/>
      <c r="EG202" s="28"/>
      <c r="EH202" s="28"/>
      <c r="EI202" s="28"/>
      <c r="EJ202" s="28"/>
      <c r="EK202" s="28"/>
      <c r="EL202" s="28"/>
      <c r="EM202" s="28"/>
      <c r="EN202" s="28"/>
      <c r="EO202" s="28"/>
      <c r="EP202" s="28"/>
      <c r="EQ202" s="28"/>
      <c r="ER202" s="28"/>
      <c r="ES202" s="28"/>
      <c r="ET202" s="28"/>
      <c r="EU202" s="28"/>
      <c r="EV202" s="28"/>
      <c r="EW202" s="28"/>
      <c r="EX202" s="28"/>
      <c r="EY202" s="28"/>
      <c r="EZ202" s="28"/>
      <c r="FA202" s="28"/>
      <c r="FB202" s="28"/>
      <c r="FC202" s="28"/>
      <c r="FD202" s="28"/>
      <c r="FE202" s="28"/>
      <c r="FF202" s="28"/>
      <c r="FG202" s="28"/>
      <c r="FH202" s="28"/>
      <c r="FI202" s="28"/>
      <c r="FJ202" s="28"/>
      <c r="FK202" s="28"/>
      <c r="FL202" s="28"/>
      <c r="FM202" s="28"/>
      <c r="FN202" s="28"/>
      <c r="FO202" s="28"/>
      <c r="FP202" s="28"/>
      <c r="FQ202" s="28"/>
      <c r="FR202" s="28"/>
      <c r="FS202" s="28"/>
      <c r="FT202" s="28"/>
      <c r="FU202" s="28"/>
      <c r="FV202" s="28"/>
      <c r="FW202" s="28"/>
      <c r="FX202" s="28"/>
      <c r="FY202" s="28"/>
      <c r="FZ202" s="28"/>
      <c r="GA202" s="28"/>
      <c r="GB202" s="28"/>
      <c r="GC202" s="28"/>
      <c r="GD202" s="28"/>
      <c r="GE202" s="28"/>
      <c r="GF202" s="28"/>
      <c r="GG202" s="28"/>
      <c r="GH202" s="28"/>
      <c r="GI202" s="28"/>
      <c r="GJ202" s="28"/>
      <c r="GK202" s="28"/>
      <c r="GL202" s="28"/>
      <c r="GM202" s="28"/>
      <c r="GN202" s="28"/>
      <c r="GO202" s="28"/>
      <c r="GP202" s="28"/>
      <c r="GQ202" s="28"/>
      <c r="GR202" s="28"/>
      <c r="GS202" s="28"/>
      <c r="GT202" s="28"/>
      <c r="GU202" s="28"/>
      <c r="GV202" s="28"/>
      <c r="GW202" s="28"/>
      <c r="GX202" s="28"/>
      <c r="GY202" s="28"/>
      <c r="GZ202" s="28"/>
      <c r="HA202" s="28"/>
      <c r="HB202" s="28"/>
      <c r="HC202" s="28"/>
      <c r="HD202" s="28"/>
      <c r="HE202" s="28"/>
      <c r="HF202" s="28"/>
      <c r="HG202" s="28"/>
      <c r="HH202" s="28"/>
      <c r="HI202" s="28"/>
      <c r="HJ202" s="28"/>
      <c r="HK202" s="28"/>
      <c r="HL202" s="28"/>
      <c r="HM202" s="28"/>
      <c r="HN202" s="28"/>
      <c r="HO202" s="28"/>
      <c r="HP202" s="28"/>
      <c r="HQ202" s="28"/>
      <c r="HR202" s="28"/>
      <c r="HS202" s="28"/>
      <c r="HT202" s="28"/>
      <c r="HU202" s="28"/>
      <c r="HV202" s="28"/>
      <c r="HW202" s="28"/>
      <c r="HX202" s="28"/>
      <c r="HY202" s="28"/>
      <c r="HZ202" s="28"/>
      <c r="IA202" s="28"/>
      <c r="IB202" s="28"/>
      <c r="IC202" s="28"/>
      <c r="ID202" s="28"/>
      <c r="IE202" s="28"/>
      <c r="IF202" s="28"/>
      <c r="IG202" s="28"/>
      <c r="IH202" s="28"/>
      <c r="II202" s="28"/>
      <c r="IJ202" s="28"/>
      <c r="IK202" s="28"/>
      <c r="IL202" s="28"/>
      <c r="IM202" s="28"/>
      <c r="IN202" s="28"/>
      <c r="IO202" s="28"/>
      <c r="IP202" s="28"/>
      <c r="IQ202" s="28"/>
      <c r="IR202" s="28"/>
      <c r="IS202" s="28"/>
      <c r="IT202" s="28"/>
      <c r="IU202" s="28"/>
      <c r="IV202" s="28"/>
      <c r="IW202" s="28"/>
    </row>
    <row r="203" spans="1:257" s="1" customFormat="1" ht="17.25" hidden="1" customHeight="1">
      <c r="A203" s="159"/>
      <c r="B203" s="159"/>
      <c r="C203" s="159"/>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49"/>
      <c r="AC203" s="49"/>
      <c r="AD203" s="49"/>
      <c r="AE203" s="241" t="s">
        <v>476</v>
      </c>
      <c r="AF203" s="254" t="s">
        <v>473</v>
      </c>
      <c r="AG203" s="241">
        <v>75</v>
      </c>
      <c r="AH203" s="211" t="e">
        <f>NA()</f>
        <v>#N/A</v>
      </c>
      <c r="AI203" s="211" t="e">
        <f>NA()</f>
        <v>#N/A</v>
      </c>
      <c r="AJ203" s="211" t="e">
        <f>NA()</f>
        <v>#N/A</v>
      </c>
      <c r="AK203" s="51"/>
      <c r="AL203" s="24"/>
      <c r="AM203" s="51"/>
      <c r="AN203" s="91"/>
      <c r="AO203" s="51"/>
      <c r="AP203" s="56"/>
      <c r="AQ203" s="56"/>
      <c r="AR203" s="56"/>
      <c r="AS203" s="90"/>
      <c r="AT203" s="58"/>
      <c r="AU203" s="49"/>
      <c r="AV203" s="49"/>
      <c r="AW203" s="55"/>
      <c r="AX203" s="55"/>
      <c r="AY203" s="55"/>
      <c r="AZ203" s="55"/>
      <c r="BA203" s="55"/>
      <c r="BB203" s="55"/>
      <c r="BC203" s="28"/>
      <c r="BD203" s="28"/>
      <c r="BE203" s="28"/>
      <c r="BF203" s="28"/>
      <c r="BG203" s="28"/>
      <c r="BH203" s="28"/>
      <c r="BI203" s="28"/>
      <c r="BJ203" s="28"/>
      <c r="BK203" s="28"/>
      <c r="BL203" s="28"/>
      <c r="BM203" s="28"/>
      <c r="BN203" s="28"/>
      <c r="BO203" s="28"/>
      <c r="BP203" s="28"/>
      <c r="BQ203" s="28"/>
      <c r="BR203" s="28"/>
      <c r="BS203" s="28"/>
      <c r="BT203" s="28"/>
      <c r="BU203" s="28"/>
      <c r="BV203" s="28"/>
      <c r="BW203" s="28"/>
      <c r="BX203" s="28"/>
      <c r="BY203" s="28"/>
      <c r="BZ203" s="28"/>
      <c r="CA203" s="28"/>
      <c r="CB203" s="28"/>
      <c r="CC203" s="28"/>
      <c r="CD203" s="28"/>
      <c r="CE203" s="28"/>
      <c r="CF203" s="28"/>
      <c r="CG203" s="28"/>
      <c r="CH203" s="28"/>
      <c r="CI203" s="28"/>
      <c r="CJ203" s="28"/>
      <c r="CK203" s="28"/>
      <c r="CL203" s="28"/>
      <c r="CM203" s="28"/>
      <c r="CN203" s="28"/>
      <c r="CO203" s="28"/>
      <c r="CP203" s="28"/>
      <c r="CQ203" s="28"/>
      <c r="CR203" s="28"/>
      <c r="CS203" s="28"/>
      <c r="CT203" s="28"/>
      <c r="CU203" s="28"/>
      <c r="CV203" s="28"/>
      <c r="CW203" s="28"/>
      <c r="CX203" s="28"/>
      <c r="CY203" s="28"/>
      <c r="CZ203" s="28"/>
      <c r="DA203" s="28"/>
      <c r="DB203" s="28"/>
      <c r="DC203" s="28"/>
      <c r="DD203" s="28"/>
      <c r="DE203" s="28"/>
      <c r="DF203" s="28"/>
      <c r="DG203" s="28"/>
      <c r="DH203" s="28"/>
      <c r="DI203" s="28"/>
      <c r="DJ203" s="28"/>
      <c r="DK203" s="28"/>
      <c r="DL203" s="28"/>
      <c r="DM203" s="28"/>
      <c r="DN203" s="28"/>
      <c r="DO203" s="28"/>
      <c r="DP203" s="28"/>
      <c r="DQ203" s="28"/>
      <c r="DR203" s="28"/>
      <c r="DS203" s="28"/>
      <c r="DT203" s="28"/>
      <c r="DU203" s="28"/>
      <c r="DV203" s="28"/>
      <c r="DW203" s="28"/>
      <c r="DX203" s="28"/>
      <c r="DY203" s="28"/>
      <c r="DZ203" s="28"/>
      <c r="EA203" s="28"/>
      <c r="EB203" s="28"/>
      <c r="EC203" s="28"/>
      <c r="ED203" s="28"/>
      <c r="EE203" s="28"/>
      <c r="EF203" s="28"/>
      <c r="EG203" s="28"/>
      <c r="EH203" s="28"/>
      <c r="EI203" s="28"/>
      <c r="EJ203" s="28"/>
      <c r="EK203" s="28"/>
      <c r="EL203" s="28"/>
      <c r="EM203" s="28"/>
      <c r="EN203" s="28"/>
      <c r="EO203" s="28"/>
      <c r="EP203" s="28"/>
      <c r="EQ203" s="28"/>
      <c r="ER203" s="28"/>
      <c r="ES203" s="28"/>
      <c r="ET203" s="28"/>
      <c r="EU203" s="28"/>
      <c r="EV203" s="28"/>
      <c r="EW203" s="28"/>
      <c r="EX203" s="28"/>
      <c r="EY203" s="28"/>
      <c r="EZ203" s="28"/>
      <c r="FA203" s="28"/>
      <c r="FB203" s="28"/>
      <c r="FC203" s="28"/>
      <c r="FD203" s="28"/>
      <c r="FE203" s="28"/>
      <c r="FF203" s="28"/>
      <c r="FG203" s="28"/>
      <c r="FH203" s="28"/>
      <c r="FI203" s="28"/>
      <c r="FJ203" s="28"/>
      <c r="FK203" s="28"/>
      <c r="FL203" s="28"/>
      <c r="FM203" s="28"/>
      <c r="FN203" s="28"/>
      <c r="FO203" s="28"/>
      <c r="FP203" s="28"/>
      <c r="FQ203" s="28"/>
      <c r="FR203" s="28"/>
      <c r="FS203" s="28"/>
      <c r="FT203" s="28"/>
      <c r="FU203" s="28"/>
      <c r="FV203" s="28"/>
      <c r="FW203" s="28"/>
      <c r="FX203" s="28"/>
      <c r="FY203" s="28"/>
      <c r="FZ203" s="28"/>
      <c r="GA203" s="28"/>
      <c r="GB203" s="28"/>
      <c r="GC203" s="28"/>
      <c r="GD203" s="28"/>
      <c r="GE203" s="28"/>
      <c r="GF203" s="28"/>
      <c r="GG203" s="28"/>
      <c r="GH203" s="28"/>
      <c r="GI203" s="28"/>
      <c r="GJ203" s="28"/>
      <c r="GK203" s="28"/>
      <c r="GL203" s="28"/>
      <c r="GM203" s="28"/>
      <c r="GN203" s="28"/>
      <c r="GO203" s="28"/>
      <c r="GP203" s="28"/>
      <c r="GQ203" s="28"/>
      <c r="GR203" s="28"/>
      <c r="GS203" s="28"/>
      <c r="GT203" s="28"/>
      <c r="GU203" s="28"/>
      <c r="GV203" s="28"/>
      <c r="GW203" s="28"/>
      <c r="GX203" s="28"/>
      <c r="GY203" s="28"/>
      <c r="GZ203" s="28"/>
      <c r="HA203" s="28"/>
      <c r="HB203" s="28"/>
      <c r="HC203" s="28"/>
      <c r="HD203" s="28"/>
      <c r="HE203" s="28"/>
      <c r="HF203" s="28"/>
      <c r="HG203" s="28"/>
      <c r="HH203" s="28"/>
      <c r="HI203" s="28"/>
      <c r="HJ203" s="28"/>
      <c r="HK203" s="28"/>
      <c r="HL203" s="28"/>
      <c r="HM203" s="28"/>
      <c r="HN203" s="28"/>
      <c r="HO203" s="28"/>
      <c r="HP203" s="28"/>
      <c r="HQ203" s="28"/>
      <c r="HR203" s="28"/>
      <c r="HS203" s="28"/>
      <c r="HT203" s="28"/>
      <c r="HU203" s="28"/>
      <c r="HV203" s="28"/>
      <c r="HW203" s="28"/>
      <c r="HX203" s="28"/>
      <c r="HY203" s="28"/>
      <c r="HZ203" s="28"/>
      <c r="IA203" s="28"/>
      <c r="IB203" s="28"/>
      <c r="IC203" s="28"/>
      <c r="ID203" s="28"/>
      <c r="IE203" s="28"/>
      <c r="IF203" s="28"/>
      <c r="IG203" s="28"/>
      <c r="IH203" s="28"/>
      <c r="II203" s="28"/>
      <c r="IJ203" s="28"/>
      <c r="IK203" s="28"/>
      <c r="IL203" s="28"/>
      <c r="IM203" s="28"/>
      <c r="IN203" s="28"/>
      <c r="IO203" s="28"/>
      <c r="IP203" s="28"/>
      <c r="IQ203" s="28"/>
      <c r="IR203" s="28"/>
      <c r="IS203" s="28"/>
      <c r="IT203" s="28"/>
      <c r="IU203" s="28"/>
      <c r="IV203" s="28"/>
      <c r="IW203" s="28"/>
    </row>
    <row r="204" spans="1:257" s="1" customFormat="1" ht="17.25" hidden="1" customHeight="1">
      <c r="A204" s="159"/>
      <c r="B204" s="159"/>
      <c r="C204" s="159"/>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49"/>
      <c r="AC204" s="49"/>
      <c r="AD204" s="49"/>
      <c r="AE204" s="241" t="s">
        <v>477</v>
      </c>
      <c r="AF204" s="254" t="s">
        <v>473</v>
      </c>
      <c r="AG204" s="241">
        <v>75</v>
      </c>
      <c r="AH204" s="211" t="e">
        <f>NA()</f>
        <v>#N/A</v>
      </c>
      <c r="AI204" s="211" t="e">
        <f>NA()</f>
        <v>#N/A</v>
      </c>
      <c r="AJ204" s="211" t="e">
        <f>NA()</f>
        <v>#N/A</v>
      </c>
      <c r="AK204" s="51"/>
      <c r="AL204" s="51"/>
      <c r="AM204" s="51"/>
      <c r="AN204" s="91"/>
      <c r="AO204" s="51"/>
      <c r="AP204" s="56"/>
      <c r="AQ204" s="56"/>
      <c r="AR204" s="56"/>
      <c r="AS204" s="90"/>
      <c r="AT204" s="58"/>
      <c r="AU204" s="49"/>
      <c r="AV204" s="49"/>
      <c r="AW204" s="55"/>
      <c r="AX204" s="55"/>
      <c r="AY204" s="55"/>
      <c r="AZ204" s="55"/>
      <c r="BA204" s="55"/>
      <c r="BB204" s="55"/>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c r="CP204" s="28"/>
      <c r="CQ204" s="28"/>
      <c r="CR204" s="28"/>
      <c r="CS204" s="28"/>
      <c r="CT204" s="28"/>
      <c r="CU204" s="28"/>
      <c r="CV204" s="28"/>
      <c r="CW204" s="28"/>
      <c r="CX204" s="28"/>
      <c r="CY204" s="28"/>
      <c r="CZ204" s="28"/>
      <c r="DA204" s="28"/>
      <c r="DB204" s="28"/>
      <c r="DC204" s="28"/>
      <c r="DD204" s="28"/>
      <c r="DE204" s="28"/>
      <c r="DF204" s="28"/>
      <c r="DG204" s="28"/>
      <c r="DH204" s="28"/>
      <c r="DI204" s="28"/>
      <c r="DJ204" s="28"/>
      <c r="DK204" s="28"/>
      <c r="DL204" s="28"/>
      <c r="DM204" s="28"/>
      <c r="DN204" s="28"/>
      <c r="DO204" s="28"/>
      <c r="DP204" s="28"/>
      <c r="DQ204" s="28"/>
      <c r="DR204" s="28"/>
      <c r="DS204" s="28"/>
      <c r="DT204" s="28"/>
      <c r="DU204" s="28"/>
      <c r="DV204" s="28"/>
      <c r="DW204" s="28"/>
      <c r="DX204" s="28"/>
      <c r="DY204" s="28"/>
      <c r="DZ204" s="28"/>
      <c r="EA204" s="28"/>
      <c r="EB204" s="28"/>
      <c r="EC204" s="28"/>
      <c r="ED204" s="28"/>
      <c r="EE204" s="28"/>
      <c r="EF204" s="28"/>
      <c r="EG204" s="28"/>
      <c r="EH204" s="28"/>
      <c r="EI204" s="28"/>
      <c r="EJ204" s="28"/>
      <c r="EK204" s="28"/>
      <c r="EL204" s="28"/>
      <c r="EM204" s="28"/>
      <c r="EN204" s="28"/>
      <c r="EO204" s="28"/>
      <c r="EP204" s="28"/>
      <c r="EQ204" s="28"/>
      <c r="ER204" s="28"/>
      <c r="ES204" s="28"/>
      <c r="ET204" s="28"/>
      <c r="EU204" s="28"/>
      <c r="EV204" s="28"/>
      <c r="EW204" s="28"/>
      <c r="EX204" s="28"/>
      <c r="EY204" s="28"/>
      <c r="EZ204" s="28"/>
      <c r="FA204" s="28"/>
      <c r="FB204" s="28"/>
      <c r="FC204" s="28"/>
      <c r="FD204" s="28"/>
      <c r="FE204" s="28"/>
      <c r="FF204" s="28"/>
      <c r="FG204" s="28"/>
      <c r="FH204" s="28"/>
      <c r="FI204" s="28"/>
      <c r="FJ204" s="28"/>
      <c r="FK204" s="28"/>
      <c r="FL204" s="28"/>
      <c r="FM204" s="28"/>
      <c r="FN204" s="28"/>
      <c r="FO204" s="28"/>
      <c r="FP204" s="28"/>
      <c r="FQ204" s="28"/>
      <c r="FR204" s="28"/>
      <c r="FS204" s="28"/>
      <c r="FT204" s="28"/>
      <c r="FU204" s="28"/>
      <c r="FV204" s="28"/>
      <c r="FW204" s="28"/>
      <c r="FX204" s="28"/>
      <c r="FY204" s="28"/>
      <c r="FZ204" s="28"/>
      <c r="GA204" s="28"/>
      <c r="GB204" s="28"/>
      <c r="GC204" s="28"/>
      <c r="GD204" s="28"/>
      <c r="GE204" s="28"/>
      <c r="GF204" s="28"/>
      <c r="GG204" s="28"/>
      <c r="GH204" s="28"/>
      <c r="GI204" s="28"/>
      <c r="GJ204" s="28"/>
      <c r="GK204" s="28"/>
      <c r="GL204" s="28"/>
      <c r="GM204" s="28"/>
      <c r="GN204" s="28"/>
      <c r="GO204" s="28"/>
      <c r="GP204" s="28"/>
      <c r="GQ204" s="28"/>
      <c r="GR204" s="28"/>
      <c r="GS204" s="28"/>
      <c r="GT204" s="28"/>
      <c r="GU204" s="28"/>
      <c r="GV204" s="28"/>
      <c r="GW204" s="28"/>
      <c r="GX204" s="28"/>
      <c r="GY204" s="28"/>
      <c r="GZ204" s="28"/>
      <c r="HA204" s="28"/>
      <c r="HB204" s="28"/>
      <c r="HC204" s="28"/>
      <c r="HD204" s="28"/>
      <c r="HE204" s="28"/>
      <c r="HF204" s="28"/>
      <c r="HG204" s="28"/>
      <c r="HH204" s="28"/>
      <c r="HI204" s="28"/>
      <c r="HJ204" s="28"/>
      <c r="HK204" s="28"/>
      <c r="HL204" s="28"/>
      <c r="HM204" s="28"/>
      <c r="HN204" s="28"/>
      <c r="HO204" s="28"/>
      <c r="HP204" s="28"/>
      <c r="HQ204" s="28"/>
      <c r="HR204" s="28"/>
      <c r="HS204" s="28"/>
      <c r="HT204" s="28"/>
      <c r="HU204" s="28"/>
      <c r="HV204" s="28"/>
      <c r="HW204" s="28"/>
      <c r="HX204" s="28"/>
      <c r="HY204" s="28"/>
      <c r="HZ204" s="28"/>
      <c r="IA204" s="28"/>
      <c r="IB204" s="28"/>
      <c r="IC204" s="28"/>
      <c r="ID204" s="28"/>
      <c r="IE204" s="28"/>
      <c r="IF204" s="28"/>
      <c r="IG204" s="28"/>
      <c r="IH204" s="28"/>
      <c r="II204" s="28"/>
      <c r="IJ204" s="28"/>
      <c r="IK204" s="28"/>
      <c r="IL204" s="28"/>
      <c r="IM204" s="28"/>
      <c r="IN204" s="28"/>
      <c r="IO204" s="28"/>
      <c r="IP204" s="28"/>
      <c r="IQ204" s="28"/>
      <c r="IR204" s="28"/>
      <c r="IS204" s="28"/>
      <c r="IT204" s="28"/>
      <c r="IU204" s="28"/>
      <c r="IV204" s="28"/>
      <c r="IW204" s="28"/>
    </row>
    <row r="205" spans="1:257" s="1" customFormat="1" hidden="1">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49"/>
      <c r="AC205" s="49"/>
      <c r="AD205" s="49"/>
      <c r="AE205" s="241" t="s">
        <v>478</v>
      </c>
      <c r="AF205" s="254" t="s">
        <v>473</v>
      </c>
      <c r="AG205" s="241">
        <v>75</v>
      </c>
      <c r="AH205" s="211" t="e">
        <f>NA()</f>
        <v>#N/A</v>
      </c>
      <c r="AI205" s="211" t="e">
        <f>NA()</f>
        <v>#N/A</v>
      </c>
      <c r="AJ205" s="211" t="e">
        <f>NA()</f>
        <v>#N/A</v>
      </c>
      <c r="AK205" s="51"/>
      <c r="AL205" s="24"/>
      <c r="AM205" s="51"/>
      <c r="AN205" s="91"/>
      <c r="AO205" s="51"/>
      <c r="AP205" s="56"/>
      <c r="AQ205" s="56"/>
      <c r="AR205" s="56"/>
      <c r="AS205" s="90"/>
      <c r="AT205" s="58"/>
      <c r="AU205" s="49"/>
      <c r="AV205" s="49"/>
      <c r="AW205" s="55"/>
      <c r="AX205" s="55"/>
      <c r="AY205" s="55"/>
      <c r="AZ205" s="55"/>
      <c r="BA205" s="55"/>
      <c r="BB205" s="55"/>
      <c r="BC205" s="28"/>
      <c r="BD205" s="28"/>
      <c r="BE205" s="28"/>
      <c r="BF205" s="28"/>
      <c r="BG205" s="28"/>
      <c r="BH205" s="28"/>
      <c r="BI205" s="28"/>
      <c r="BJ205" s="28"/>
      <c r="BK205" s="28"/>
      <c r="BL205" s="28"/>
      <c r="BM205" s="28"/>
      <c r="BN205" s="28"/>
      <c r="BO205" s="28"/>
      <c r="BP205" s="28"/>
      <c r="BQ205" s="28"/>
      <c r="BR205" s="28"/>
      <c r="BS205" s="28"/>
      <c r="BT205" s="28"/>
      <c r="BU205" s="28"/>
      <c r="BV205" s="28"/>
      <c r="BW205" s="28"/>
      <c r="BX205" s="28"/>
      <c r="BY205" s="28"/>
      <c r="BZ205" s="28"/>
      <c r="CA205" s="28"/>
      <c r="CB205" s="28"/>
      <c r="CC205" s="28"/>
      <c r="CD205" s="28"/>
      <c r="CE205" s="28"/>
      <c r="CF205" s="28"/>
      <c r="CG205" s="28"/>
      <c r="CH205" s="28"/>
      <c r="CI205" s="28"/>
      <c r="CJ205" s="28"/>
      <c r="CK205" s="28"/>
      <c r="CL205" s="28"/>
      <c r="CM205" s="28"/>
      <c r="CN205" s="28"/>
      <c r="CO205" s="28"/>
      <c r="CP205" s="28"/>
      <c r="CQ205" s="28"/>
      <c r="CR205" s="28"/>
      <c r="CS205" s="28"/>
      <c r="CT205" s="28"/>
      <c r="CU205" s="28"/>
      <c r="CV205" s="28"/>
      <c r="CW205" s="28"/>
      <c r="CX205" s="28"/>
      <c r="CY205" s="28"/>
      <c r="CZ205" s="28"/>
      <c r="DA205" s="28"/>
      <c r="DB205" s="28"/>
      <c r="DC205" s="28"/>
      <c r="DD205" s="28"/>
      <c r="DE205" s="28"/>
      <c r="DF205" s="28"/>
      <c r="DG205" s="28"/>
      <c r="DH205" s="28"/>
      <c r="DI205" s="28"/>
      <c r="DJ205" s="28"/>
      <c r="DK205" s="28"/>
      <c r="DL205" s="28"/>
      <c r="DM205" s="28"/>
      <c r="DN205" s="28"/>
      <c r="DO205" s="28"/>
      <c r="DP205" s="28"/>
      <c r="DQ205" s="28"/>
      <c r="DR205" s="28"/>
      <c r="DS205" s="28"/>
      <c r="DT205" s="28"/>
      <c r="DU205" s="28"/>
      <c r="DV205" s="28"/>
      <c r="DW205" s="28"/>
      <c r="DX205" s="28"/>
      <c r="DY205" s="28"/>
      <c r="DZ205" s="28"/>
      <c r="EA205" s="28"/>
      <c r="EB205" s="28"/>
      <c r="EC205" s="28"/>
      <c r="ED205" s="28"/>
      <c r="EE205" s="28"/>
      <c r="EF205" s="28"/>
      <c r="EG205" s="28"/>
      <c r="EH205" s="28"/>
      <c r="EI205" s="28"/>
      <c r="EJ205" s="28"/>
      <c r="EK205" s="28"/>
      <c r="EL205" s="28"/>
      <c r="EM205" s="28"/>
      <c r="EN205" s="28"/>
      <c r="EO205" s="28"/>
      <c r="EP205" s="28"/>
      <c r="EQ205" s="28"/>
      <c r="ER205" s="28"/>
      <c r="ES205" s="28"/>
      <c r="ET205" s="28"/>
      <c r="EU205" s="28"/>
      <c r="EV205" s="28"/>
      <c r="EW205" s="28"/>
      <c r="EX205" s="28"/>
      <c r="EY205" s="28"/>
      <c r="EZ205" s="28"/>
      <c r="FA205" s="28"/>
      <c r="FB205" s="28"/>
      <c r="FC205" s="28"/>
      <c r="FD205" s="28"/>
      <c r="FE205" s="28"/>
      <c r="FF205" s="28"/>
      <c r="FG205" s="28"/>
      <c r="FH205" s="28"/>
      <c r="FI205" s="28"/>
      <c r="FJ205" s="28"/>
      <c r="FK205" s="28"/>
      <c r="FL205" s="28"/>
      <c r="FM205" s="28"/>
      <c r="FN205" s="28"/>
      <c r="FO205" s="28"/>
      <c r="FP205" s="28"/>
      <c r="FQ205" s="28"/>
      <c r="FR205" s="28"/>
      <c r="FS205" s="28"/>
      <c r="FT205" s="28"/>
      <c r="FU205" s="28"/>
      <c r="FV205" s="28"/>
      <c r="FW205" s="28"/>
      <c r="FX205" s="28"/>
      <c r="FY205" s="28"/>
      <c r="FZ205" s="28"/>
      <c r="GA205" s="28"/>
      <c r="GB205" s="28"/>
      <c r="GC205" s="28"/>
      <c r="GD205" s="28"/>
      <c r="GE205" s="28"/>
      <c r="GF205" s="28"/>
      <c r="GG205" s="28"/>
      <c r="GH205" s="28"/>
      <c r="GI205" s="28"/>
      <c r="GJ205" s="28"/>
      <c r="GK205" s="28"/>
      <c r="GL205" s="28"/>
      <c r="GM205" s="28"/>
      <c r="GN205" s="28"/>
      <c r="GO205" s="28"/>
      <c r="GP205" s="28"/>
      <c r="GQ205" s="28"/>
      <c r="GR205" s="28"/>
      <c r="GS205" s="28"/>
      <c r="GT205" s="28"/>
      <c r="GU205" s="28"/>
      <c r="GV205" s="28"/>
      <c r="GW205" s="28"/>
      <c r="GX205" s="28"/>
      <c r="GY205" s="28"/>
      <c r="GZ205" s="28"/>
      <c r="HA205" s="28"/>
      <c r="HB205" s="28"/>
      <c r="HC205" s="28"/>
      <c r="HD205" s="28"/>
      <c r="HE205" s="28"/>
      <c r="HF205" s="28"/>
      <c r="HG205" s="28"/>
      <c r="HH205" s="28"/>
      <c r="HI205" s="28"/>
      <c r="HJ205" s="28"/>
      <c r="HK205" s="28"/>
      <c r="HL205" s="28"/>
      <c r="HM205" s="28"/>
      <c r="HN205" s="28"/>
      <c r="HO205" s="28"/>
      <c r="HP205" s="28"/>
      <c r="HQ205" s="28"/>
      <c r="HR205" s="28"/>
      <c r="HS205" s="28"/>
      <c r="HT205" s="28"/>
      <c r="HU205" s="28"/>
      <c r="HV205" s="28"/>
      <c r="HW205" s="28"/>
      <c r="HX205" s="28"/>
      <c r="HY205" s="28"/>
      <c r="HZ205" s="28"/>
      <c r="IA205" s="28"/>
      <c r="IB205" s="28"/>
      <c r="IC205" s="28"/>
      <c r="ID205" s="28"/>
      <c r="IE205" s="28"/>
      <c r="IF205" s="28"/>
      <c r="IG205" s="28"/>
      <c r="IH205" s="28"/>
      <c r="II205" s="28"/>
      <c r="IJ205" s="28"/>
      <c r="IK205" s="28"/>
      <c r="IL205" s="28"/>
      <c r="IM205" s="28"/>
      <c r="IN205" s="28"/>
      <c r="IO205" s="28"/>
      <c r="IP205" s="28"/>
      <c r="IQ205" s="28"/>
      <c r="IR205" s="28"/>
      <c r="IS205" s="28"/>
      <c r="IT205" s="28"/>
      <c r="IU205" s="28"/>
      <c r="IV205" s="28"/>
      <c r="IW205" s="28"/>
    </row>
    <row r="206" spans="1:257" s="1" customFormat="1" hidden="1">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49"/>
      <c r="AC206" s="49"/>
      <c r="AD206" s="49"/>
      <c r="AE206" s="241" t="s">
        <v>479</v>
      </c>
      <c r="AF206" s="281" t="s">
        <v>480</v>
      </c>
      <c r="AG206" s="241">
        <v>45</v>
      </c>
      <c r="AH206" s="211" t="e">
        <f>NA()</f>
        <v>#N/A</v>
      </c>
      <c r="AI206" s="259">
        <v>9.5399999999999991</v>
      </c>
      <c r="AJ206" s="259">
        <v>30</v>
      </c>
      <c r="AK206" s="51"/>
      <c r="AL206" s="51"/>
      <c r="AM206" s="51"/>
      <c r="AN206" s="91"/>
      <c r="AO206" s="51"/>
      <c r="AP206" s="56"/>
      <c r="AQ206" s="56"/>
      <c r="AR206" s="56"/>
      <c r="AS206" s="90"/>
      <c r="AT206" s="58"/>
      <c r="AU206" s="49"/>
      <c r="AV206" s="49"/>
      <c r="AW206" s="55"/>
      <c r="AX206" s="55"/>
      <c r="AY206" s="55"/>
      <c r="AZ206" s="55"/>
      <c r="BA206" s="55"/>
      <c r="BB206" s="55"/>
      <c r="BC206" s="28"/>
      <c r="BD206" s="28"/>
      <c r="BE206" s="28"/>
      <c r="BF206" s="28"/>
      <c r="BG206" s="28"/>
      <c r="BH206" s="28"/>
      <c r="BI206" s="28"/>
      <c r="BJ206" s="28"/>
      <c r="BK206" s="28"/>
      <c r="BL206" s="28"/>
      <c r="BM206" s="28"/>
      <c r="BN206" s="28"/>
      <c r="BO206" s="28"/>
      <c r="BP206" s="28"/>
      <c r="BQ206" s="28"/>
      <c r="BR206" s="28"/>
      <c r="BS206" s="28"/>
      <c r="BT206" s="28"/>
      <c r="BU206" s="28"/>
      <c r="BV206" s="28"/>
      <c r="BW206" s="28"/>
      <c r="BX206" s="28"/>
      <c r="BY206" s="28"/>
      <c r="BZ206" s="28"/>
      <c r="CA206" s="28"/>
      <c r="CB206" s="28"/>
      <c r="CC206" s="28"/>
      <c r="CD206" s="28"/>
      <c r="CE206" s="28"/>
      <c r="CF206" s="28"/>
      <c r="CG206" s="28"/>
      <c r="CH206" s="28"/>
      <c r="CI206" s="28"/>
      <c r="CJ206" s="28"/>
      <c r="CK206" s="28"/>
      <c r="CL206" s="28"/>
      <c r="CM206" s="28"/>
      <c r="CN206" s="28"/>
      <c r="CO206" s="28"/>
      <c r="CP206" s="28"/>
      <c r="CQ206" s="28"/>
      <c r="CR206" s="28"/>
      <c r="CS206" s="28"/>
      <c r="CT206" s="28"/>
      <c r="CU206" s="28"/>
      <c r="CV206" s="28"/>
      <c r="CW206" s="28"/>
      <c r="CX206" s="28"/>
      <c r="CY206" s="28"/>
      <c r="CZ206" s="28"/>
      <c r="DA206" s="28"/>
      <c r="DB206" s="28"/>
      <c r="DC206" s="28"/>
      <c r="DD206" s="28"/>
      <c r="DE206" s="28"/>
      <c r="DF206" s="28"/>
      <c r="DG206" s="28"/>
      <c r="DH206" s="28"/>
      <c r="DI206" s="28"/>
      <c r="DJ206" s="28"/>
      <c r="DK206" s="28"/>
      <c r="DL206" s="28"/>
      <c r="DM206" s="28"/>
      <c r="DN206" s="28"/>
      <c r="DO206" s="28"/>
      <c r="DP206" s="28"/>
      <c r="DQ206" s="28"/>
      <c r="DR206" s="28"/>
      <c r="DS206" s="28"/>
      <c r="DT206" s="28"/>
      <c r="DU206" s="28"/>
      <c r="DV206" s="28"/>
      <c r="DW206" s="28"/>
      <c r="DX206" s="28"/>
      <c r="DY206" s="28"/>
      <c r="DZ206" s="28"/>
      <c r="EA206" s="28"/>
      <c r="EB206" s="28"/>
      <c r="EC206" s="28"/>
      <c r="ED206" s="28"/>
      <c r="EE206" s="28"/>
      <c r="EF206" s="28"/>
      <c r="EG206" s="28"/>
      <c r="EH206" s="28"/>
      <c r="EI206" s="28"/>
      <c r="EJ206" s="28"/>
      <c r="EK206" s="28"/>
      <c r="EL206" s="28"/>
      <c r="EM206" s="28"/>
      <c r="EN206" s="28"/>
      <c r="EO206" s="28"/>
      <c r="EP206" s="28"/>
      <c r="EQ206" s="28"/>
      <c r="ER206" s="28"/>
      <c r="ES206" s="28"/>
      <c r="ET206" s="28"/>
      <c r="EU206" s="28"/>
      <c r="EV206" s="28"/>
      <c r="EW206" s="28"/>
      <c r="EX206" s="28"/>
      <c r="EY206" s="28"/>
      <c r="EZ206" s="28"/>
      <c r="FA206" s="28"/>
      <c r="FB206" s="28"/>
      <c r="FC206" s="28"/>
      <c r="FD206" s="28"/>
      <c r="FE206" s="28"/>
      <c r="FF206" s="28"/>
      <c r="FG206" s="28"/>
      <c r="FH206" s="28"/>
      <c r="FI206" s="28"/>
      <c r="FJ206" s="28"/>
      <c r="FK206" s="28"/>
      <c r="FL206" s="28"/>
      <c r="FM206" s="28"/>
      <c r="FN206" s="28"/>
      <c r="FO206" s="28"/>
      <c r="FP206" s="28"/>
      <c r="FQ206" s="28"/>
      <c r="FR206" s="28"/>
      <c r="FS206" s="28"/>
      <c r="FT206" s="28"/>
      <c r="FU206" s="28"/>
      <c r="FV206" s="28"/>
      <c r="FW206" s="28"/>
      <c r="FX206" s="28"/>
      <c r="FY206" s="28"/>
      <c r="FZ206" s="28"/>
      <c r="GA206" s="28"/>
      <c r="GB206" s="28"/>
      <c r="GC206" s="28"/>
      <c r="GD206" s="28"/>
      <c r="GE206" s="28"/>
      <c r="GF206" s="28"/>
      <c r="GG206" s="28"/>
      <c r="GH206" s="28"/>
      <c r="GI206" s="28"/>
      <c r="GJ206" s="28"/>
      <c r="GK206" s="28"/>
      <c r="GL206" s="28"/>
      <c r="GM206" s="28"/>
      <c r="GN206" s="28"/>
      <c r="GO206" s="28"/>
      <c r="GP206" s="28"/>
      <c r="GQ206" s="28"/>
      <c r="GR206" s="28"/>
      <c r="GS206" s="28"/>
      <c r="GT206" s="28"/>
      <c r="GU206" s="28"/>
      <c r="GV206" s="28"/>
      <c r="GW206" s="28"/>
      <c r="GX206" s="28"/>
      <c r="GY206" s="28"/>
      <c r="GZ206" s="28"/>
      <c r="HA206" s="28"/>
      <c r="HB206" s="28"/>
      <c r="HC206" s="28"/>
      <c r="HD206" s="28"/>
      <c r="HE206" s="28"/>
      <c r="HF206" s="28"/>
      <c r="HG206" s="28"/>
      <c r="HH206" s="28"/>
      <c r="HI206" s="28"/>
      <c r="HJ206" s="28"/>
      <c r="HK206" s="28"/>
      <c r="HL206" s="28"/>
      <c r="HM206" s="28"/>
      <c r="HN206" s="28"/>
      <c r="HO206" s="28"/>
      <c r="HP206" s="28"/>
      <c r="HQ206" s="28"/>
      <c r="HR206" s="28"/>
      <c r="HS206" s="28"/>
      <c r="HT206" s="28"/>
      <c r="HU206" s="28"/>
      <c r="HV206" s="28"/>
      <c r="HW206" s="28"/>
      <c r="HX206" s="28"/>
      <c r="HY206" s="28"/>
      <c r="HZ206" s="28"/>
      <c r="IA206" s="28"/>
      <c r="IB206" s="28"/>
      <c r="IC206" s="28"/>
      <c r="ID206" s="28"/>
      <c r="IE206" s="28"/>
      <c r="IF206" s="28"/>
      <c r="IG206" s="28"/>
      <c r="IH206" s="28"/>
      <c r="II206" s="28"/>
      <c r="IJ206" s="28"/>
      <c r="IK206" s="28"/>
      <c r="IL206" s="28"/>
      <c r="IM206" s="28"/>
      <c r="IN206" s="28"/>
      <c r="IO206" s="28"/>
      <c r="IP206" s="28"/>
      <c r="IQ206" s="28"/>
      <c r="IR206" s="28"/>
      <c r="IS206" s="28"/>
      <c r="IT206" s="28"/>
      <c r="IU206" s="28"/>
      <c r="IV206" s="28"/>
      <c r="IW206" s="28"/>
    </row>
    <row r="207" spans="1:257" s="1" customFormat="1" ht="12.75" hidden="1" customHeight="1">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4"/>
      <c r="AB207" s="49"/>
      <c r="AC207" s="49"/>
      <c r="AD207" s="49"/>
      <c r="AE207" s="241" t="s">
        <v>481</v>
      </c>
      <c r="AF207" s="281" t="s">
        <v>480</v>
      </c>
      <c r="AG207" s="241">
        <v>45</v>
      </c>
      <c r="AH207" s="211" t="e">
        <f>NA()</f>
        <v>#N/A</v>
      </c>
      <c r="AI207" s="259">
        <v>9.5399999999999991</v>
      </c>
      <c r="AJ207" s="259">
        <v>30</v>
      </c>
      <c r="AK207" s="51"/>
      <c r="AL207" s="24"/>
      <c r="AM207" s="51"/>
      <c r="AN207" s="91"/>
      <c r="AO207" s="91"/>
      <c r="AP207" s="56"/>
      <c r="AQ207" s="56"/>
      <c r="AR207" s="56"/>
      <c r="AS207" s="90"/>
      <c r="AT207" s="58"/>
      <c r="AU207" s="49"/>
      <c r="AV207" s="49"/>
      <c r="AW207" s="55"/>
      <c r="AX207" s="55"/>
      <c r="AY207" s="55"/>
      <c r="AZ207" s="55"/>
      <c r="BA207" s="55"/>
      <c r="BB207" s="55"/>
      <c r="BC207" s="28"/>
      <c r="BD207" s="28"/>
      <c r="BE207" s="28"/>
      <c r="BF207" s="28"/>
      <c r="BG207" s="28"/>
      <c r="BH207" s="28"/>
      <c r="BI207" s="28"/>
      <c r="BJ207" s="28"/>
      <c r="BK207" s="28"/>
      <c r="BL207" s="28"/>
      <c r="BM207" s="28"/>
      <c r="BN207" s="28"/>
      <c r="BO207" s="28"/>
      <c r="BP207" s="28"/>
      <c r="BQ207" s="28"/>
      <c r="BR207" s="28"/>
      <c r="BS207" s="28"/>
      <c r="BT207" s="28"/>
      <c r="BU207" s="28"/>
      <c r="BV207" s="28"/>
      <c r="BW207" s="28"/>
      <c r="BX207" s="28"/>
      <c r="BY207" s="28"/>
      <c r="BZ207" s="28"/>
      <c r="CA207" s="28"/>
      <c r="CB207" s="28"/>
      <c r="CC207" s="28"/>
      <c r="CD207" s="28"/>
      <c r="CE207" s="28"/>
      <c r="CF207" s="28"/>
      <c r="CG207" s="28"/>
      <c r="CH207" s="28"/>
      <c r="CI207" s="28"/>
      <c r="CJ207" s="28"/>
      <c r="CK207" s="28"/>
      <c r="CL207" s="28"/>
      <c r="CM207" s="28"/>
      <c r="CN207" s="28"/>
      <c r="CO207" s="28"/>
      <c r="CP207" s="28"/>
      <c r="CQ207" s="28"/>
      <c r="CR207" s="28"/>
      <c r="CS207" s="28"/>
      <c r="CT207" s="28"/>
      <c r="CU207" s="28"/>
      <c r="CV207" s="28"/>
      <c r="CW207" s="28"/>
      <c r="CX207" s="28"/>
      <c r="CY207" s="28"/>
      <c r="CZ207" s="28"/>
      <c r="DA207" s="28"/>
      <c r="DB207" s="28"/>
      <c r="DC207" s="28"/>
      <c r="DD207" s="28"/>
      <c r="DE207" s="28"/>
      <c r="DF207" s="28"/>
      <c r="DG207" s="28"/>
      <c r="DH207" s="28"/>
      <c r="DI207" s="28"/>
      <c r="DJ207" s="28"/>
      <c r="DK207" s="28"/>
      <c r="DL207" s="28"/>
      <c r="DM207" s="28"/>
      <c r="DN207" s="28"/>
      <c r="DO207" s="28"/>
      <c r="DP207" s="28"/>
      <c r="DQ207" s="28"/>
      <c r="DR207" s="28"/>
      <c r="DS207" s="28"/>
      <c r="DT207" s="28"/>
      <c r="DU207" s="28"/>
      <c r="DV207" s="28"/>
      <c r="DW207" s="28"/>
      <c r="DX207" s="28"/>
      <c r="DY207" s="28"/>
      <c r="DZ207" s="28"/>
      <c r="EA207" s="28"/>
      <c r="EB207" s="28"/>
      <c r="EC207" s="28"/>
      <c r="ED207" s="28"/>
      <c r="EE207" s="28"/>
      <c r="EF207" s="28"/>
      <c r="EG207" s="28"/>
      <c r="EH207" s="28"/>
      <c r="EI207" s="28"/>
      <c r="EJ207" s="28"/>
      <c r="EK207" s="28"/>
      <c r="EL207" s="28"/>
      <c r="EM207" s="28"/>
      <c r="EN207" s="28"/>
      <c r="EO207" s="28"/>
      <c r="EP207" s="28"/>
      <c r="EQ207" s="28"/>
      <c r="ER207" s="28"/>
      <c r="ES207" s="28"/>
      <c r="ET207" s="28"/>
      <c r="EU207" s="28"/>
      <c r="EV207" s="28"/>
      <c r="EW207" s="28"/>
      <c r="EX207" s="28"/>
      <c r="EY207" s="28"/>
      <c r="EZ207" s="28"/>
      <c r="FA207" s="28"/>
      <c r="FB207" s="28"/>
      <c r="FC207" s="28"/>
      <c r="FD207" s="28"/>
      <c r="FE207" s="28"/>
      <c r="FF207" s="28"/>
      <c r="FG207" s="28"/>
      <c r="FH207" s="28"/>
      <c r="FI207" s="28"/>
      <c r="FJ207" s="28"/>
      <c r="FK207" s="28"/>
      <c r="FL207" s="28"/>
      <c r="FM207" s="28"/>
      <c r="FN207" s="28"/>
      <c r="FO207" s="28"/>
      <c r="FP207" s="28"/>
      <c r="FQ207" s="28"/>
      <c r="FR207" s="28"/>
      <c r="FS207" s="28"/>
      <c r="FT207" s="28"/>
      <c r="FU207" s="28"/>
      <c r="FV207" s="28"/>
      <c r="FW207" s="28"/>
      <c r="FX207" s="28"/>
      <c r="FY207" s="28"/>
      <c r="FZ207" s="28"/>
      <c r="GA207" s="28"/>
      <c r="GB207" s="28"/>
      <c r="GC207" s="28"/>
      <c r="GD207" s="28"/>
      <c r="GE207" s="28"/>
      <c r="GF207" s="28"/>
      <c r="GG207" s="28"/>
      <c r="GH207" s="28"/>
      <c r="GI207" s="28"/>
      <c r="GJ207" s="28"/>
      <c r="GK207" s="28"/>
      <c r="GL207" s="28"/>
      <c r="GM207" s="28"/>
      <c r="GN207" s="28"/>
      <c r="GO207" s="28"/>
      <c r="GP207" s="28"/>
      <c r="GQ207" s="28"/>
      <c r="GR207" s="28"/>
      <c r="GS207" s="28"/>
      <c r="GT207" s="28"/>
      <c r="GU207" s="28"/>
      <c r="GV207" s="28"/>
      <c r="GW207" s="28"/>
      <c r="GX207" s="28"/>
      <c r="GY207" s="28"/>
      <c r="GZ207" s="28"/>
      <c r="HA207" s="28"/>
      <c r="HB207" s="28"/>
      <c r="HC207" s="28"/>
      <c r="HD207" s="28"/>
      <c r="HE207" s="28"/>
      <c r="HF207" s="28"/>
      <c r="HG207" s="28"/>
      <c r="HH207" s="28"/>
      <c r="HI207" s="28"/>
      <c r="HJ207" s="28"/>
      <c r="HK207" s="28"/>
      <c r="HL207" s="28"/>
      <c r="HM207" s="28"/>
      <c r="HN207" s="28"/>
      <c r="HO207" s="28"/>
      <c r="HP207" s="28"/>
      <c r="HQ207" s="28"/>
      <c r="HR207" s="28"/>
      <c r="HS207" s="28"/>
      <c r="HT207" s="28"/>
      <c r="HU207" s="28"/>
      <c r="HV207" s="28"/>
      <c r="HW207" s="28"/>
      <c r="HX207" s="28"/>
      <c r="HY207" s="28"/>
      <c r="HZ207" s="28"/>
      <c r="IA207" s="28"/>
      <c r="IB207" s="28"/>
      <c r="IC207" s="28"/>
      <c r="ID207" s="28"/>
      <c r="IE207" s="28"/>
      <c r="IF207" s="28"/>
      <c r="IG207" s="28"/>
      <c r="IH207" s="28"/>
      <c r="II207" s="28"/>
      <c r="IJ207" s="28"/>
      <c r="IK207" s="28"/>
      <c r="IL207" s="28"/>
      <c r="IM207" s="28"/>
      <c r="IN207" s="28"/>
      <c r="IO207" s="28"/>
      <c r="IP207" s="28"/>
      <c r="IQ207" s="28"/>
      <c r="IR207" s="28"/>
      <c r="IS207" s="28"/>
      <c r="IT207" s="28"/>
      <c r="IU207" s="28"/>
      <c r="IV207" s="28"/>
      <c r="IW207" s="28"/>
    </row>
    <row r="208" spans="1:257" s="1" customFormat="1" hidden="1">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49"/>
      <c r="AC208" s="49"/>
      <c r="AD208" s="49"/>
      <c r="AE208" s="241" t="s">
        <v>482</v>
      </c>
      <c r="AF208" s="281" t="s">
        <v>480</v>
      </c>
      <c r="AG208" s="241">
        <v>45</v>
      </c>
      <c r="AH208" s="211" t="e">
        <f>NA()</f>
        <v>#N/A</v>
      </c>
      <c r="AI208" s="259">
        <v>9.57</v>
      </c>
      <c r="AJ208" s="259">
        <v>30</v>
      </c>
      <c r="AK208" s="51"/>
      <c r="AL208" s="51"/>
      <c r="AM208" s="51"/>
      <c r="AN208" s="91"/>
      <c r="AO208" s="91"/>
      <c r="AP208" s="56"/>
      <c r="AQ208" s="56"/>
      <c r="AR208" s="56"/>
      <c r="AS208" s="90"/>
      <c r="AT208" s="58"/>
      <c r="AU208" s="49"/>
      <c r="AV208" s="49"/>
      <c r="AW208" s="55"/>
      <c r="AX208" s="55"/>
      <c r="AY208" s="55"/>
      <c r="AZ208" s="55"/>
      <c r="BA208" s="55"/>
      <c r="BB208" s="55"/>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c r="CJ208" s="28"/>
      <c r="CK208" s="28"/>
      <c r="CL208" s="28"/>
      <c r="CM208" s="28"/>
      <c r="CN208" s="28"/>
      <c r="CO208" s="28"/>
      <c r="CP208" s="28"/>
      <c r="CQ208" s="28"/>
      <c r="CR208" s="28"/>
      <c r="CS208" s="28"/>
      <c r="CT208" s="28"/>
      <c r="CU208" s="28"/>
      <c r="CV208" s="28"/>
      <c r="CW208" s="28"/>
      <c r="CX208" s="28"/>
      <c r="CY208" s="28"/>
      <c r="CZ208" s="28"/>
      <c r="DA208" s="28"/>
      <c r="DB208" s="28"/>
      <c r="DC208" s="28"/>
      <c r="DD208" s="28"/>
      <c r="DE208" s="28"/>
      <c r="DF208" s="28"/>
      <c r="DG208" s="28"/>
      <c r="DH208" s="28"/>
      <c r="DI208" s="28"/>
      <c r="DJ208" s="28"/>
      <c r="DK208" s="28"/>
      <c r="DL208" s="28"/>
      <c r="DM208" s="28"/>
      <c r="DN208" s="28"/>
      <c r="DO208" s="28"/>
      <c r="DP208" s="28"/>
      <c r="DQ208" s="28"/>
      <c r="DR208" s="28"/>
      <c r="DS208" s="28"/>
      <c r="DT208" s="28"/>
      <c r="DU208" s="28"/>
      <c r="DV208" s="28"/>
      <c r="DW208" s="28"/>
      <c r="DX208" s="28"/>
      <c r="DY208" s="28"/>
      <c r="DZ208" s="28"/>
      <c r="EA208" s="28"/>
      <c r="EB208" s="28"/>
      <c r="EC208" s="28"/>
      <c r="ED208" s="28"/>
      <c r="EE208" s="28"/>
      <c r="EF208" s="28"/>
      <c r="EG208" s="28"/>
      <c r="EH208" s="28"/>
      <c r="EI208" s="28"/>
      <c r="EJ208" s="28"/>
      <c r="EK208" s="28"/>
      <c r="EL208" s="28"/>
      <c r="EM208" s="28"/>
      <c r="EN208" s="28"/>
      <c r="EO208" s="28"/>
      <c r="EP208" s="28"/>
      <c r="EQ208" s="28"/>
      <c r="ER208" s="28"/>
      <c r="ES208" s="28"/>
      <c r="ET208" s="28"/>
      <c r="EU208" s="28"/>
      <c r="EV208" s="28"/>
      <c r="EW208" s="28"/>
      <c r="EX208" s="28"/>
      <c r="EY208" s="28"/>
      <c r="EZ208" s="28"/>
      <c r="FA208" s="28"/>
      <c r="FB208" s="28"/>
      <c r="FC208" s="28"/>
      <c r="FD208" s="28"/>
      <c r="FE208" s="28"/>
      <c r="FF208" s="28"/>
      <c r="FG208" s="28"/>
      <c r="FH208" s="28"/>
      <c r="FI208" s="28"/>
      <c r="FJ208" s="28"/>
      <c r="FK208" s="28"/>
      <c r="FL208" s="28"/>
      <c r="FM208" s="28"/>
      <c r="FN208" s="28"/>
      <c r="FO208" s="28"/>
      <c r="FP208" s="28"/>
      <c r="FQ208" s="28"/>
      <c r="FR208" s="28"/>
      <c r="FS208" s="28"/>
      <c r="FT208" s="28"/>
      <c r="FU208" s="28"/>
      <c r="FV208" s="28"/>
      <c r="FW208" s="28"/>
      <c r="FX208" s="28"/>
      <c r="FY208" s="28"/>
      <c r="FZ208" s="28"/>
      <c r="GA208" s="28"/>
      <c r="GB208" s="28"/>
      <c r="GC208" s="28"/>
      <c r="GD208" s="28"/>
      <c r="GE208" s="28"/>
      <c r="GF208" s="28"/>
      <c r="GG208" s="28"/>
      <c r="GH208" s="28"/>
      <c r="GI208" s="28"/>
      <c r="GJ208" s="28"/>
      <c r="GK208" s="28"/>
      <c r="GL208" s="28"/>
      <c r="GM208" s="28"/>
      <c r="GN208" s="28"/>
      <c r="GO208" s="28"/>
      <c r="GP208" s="28"/>
      <c r="GQ208" s="28"/>
      <c r="GR208" s="28"/>
      <c r="GS208" s="28"/>
      <c r="GT208" s="28"/>
      <c r="GU208" s="28"/>
      <c r="GV208" s="28"/>
      <c r="GW208" s="28"/>
      <c r="GX208" s="28"/>
      <c r="GY208" s="28"/>
      <c r="GZ208" s="28"/>
      <c r="HA208" s="28"/>
      <c r="HB208" s="28"/>
      <c r="HC208" s="28"/>
      <c r="HD208" s="28"/>
      <c r="HE208" s="28"/>
      <c r="HF208" s="28"/>
      <c r="HG208" s="28"/>
      <c r="HH208" s="28"/>
      <c r="HI208" s="28"/>
      <c r="HJ208" s="28"/>
      <c r="HK208" s="28"/>
      <c r="HL208" s="28"/>
      <c r="HM208" s="28"/>
      <c r="HN208" s="28"/>
      <c r="HO208" s="28"/>
      <c r="HP208" s="28"/>
      <c r="HQ208" s="28"/>
      <c r="HR208" s="28"/>
      <c r="HS208" s="28"/>
      <c r="HT208" s="28"/>
      <c r="HU208" s="28"/>
      <c r="HV208" s="28"/>
      <c r="HW208" s="28"/>
      <c r="HX208" s="28"/>
      <c r="HY208" s="28"/>
      <c r="HZ208" s="28"/>
      <c r="IA208" s="28"/>
      <c r="IB208" s="28"/>
      <c r="IC208" s="28"/>
      <c r="ID208" s="28"/>
      <c r="IE208" s="28"/>
      <c r="IF208" s="28"/>
      <c r="IG208" s="28"/>
      <c r="IH208" s="28"/>
      <c r="II208" s="28"/>
      <c r="IJ208" s="28"/>
      <c r="IK208" s="28"/>
      <c r="IL208" s="28"/>
      <c r="IM208" s="28"/>
      <c r="IN208" s="28"/>
      <c r="IO208" s="28"/>
      <c r="IP208" s="28"/>
      <c r="IQ208" s="28"/>
      <c r="IR208" s="28"/>
      <c r="IS208" s="28"/>
      <c r="IT208" s="28"/>
      <c r="IU208" s="28"/>
      <c r="IV208" s="28"/>
      <c r="IW208" s="28"/>
    </row>
    <row r="209" spans="1:257" s="1" customFormat="1" ht="12.75" hidden="1" customHeight="1">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49"/>
      <c r="AC209" s="49"/>
      <c r="AD209" s="49"/>
      <c r="AE209" s="241" t="str">
        <f t="shared" ref="AE209:AE222" si="59">_xlfn.CONCAT(BP$142,BP143)</f>
        <v>CO2_SensorsFull Service Restaurant</v>
      </c>
      <c r="AF209" s="254" t="s">
        <v>483</v>
      </c>
      <c r="AG209" s="241">
        <v>375</v>
      </c>
      <c r="AH209" s="211" t="e">
        <f>NA()</f>
        <v>#N/A</v>
      </c>
      <c r="AI209" s="211" t="e">
        <f>NA()</f>
        <v>#N/A</v>
      </c>
      <c r="AJ209" s="211" t="e">
        <f>NA()</f>
        <v>#N/A</v>
      </c>
      <c r="AK209" s="167"/>
      <c r="AL209" s="24"/>
      <c r="AM209" s="51"/>
      <c r="AN209" s="51"/>
      <c r="AO209" s="51"/>
      <c r="AP209" s="56"/>
      <c r="AQ209" s="56"/>
      <c r="AR209" s="56"/>
      <c r="AS209" s="56"/>
      <c r="AT209" s="58"/>
      <c r="AU209" s="49"/>
      <c r="AV209" s="49"/>
      <c r="AW209" s="55"/>
      <c r="AX209" s="95"/>
      <c r="AY209" s="95"/>
      <c r="AZ209" s="95"/>
      <c r="BA209" s="95"/>
      <c r="BB209" s="95"/>
      <c r="BC209" s="28"/>
      <c r="BD209" s="28"/>
      <c r="BE209" s="28"/>
      <c r="BF209" s="28"/>
      <c r="BG209" s="28"/>
      <c r="BH209" s="28"/>
      <c r="BI209" s="28"/>
      <c r="BJ209" s="28"/>
      <c r="BK209" s="28"/>
      <c r="BL209" s="28"/>
      <c r="BM209" s="28"/>
      <c r="BN209" s="28"/>
      <c r="BO209" s="28"/>
      <c r="BP209" s="28"/>
      <c r="BQ209" s="28"/>
      <c r="BR209" s="28"/>
      <c r="BS209" s="28"/>
      <c r="BT209" s="28"/>
      <c r="BU209" s="28"/>
      <c r="BV209" s="28"/>
      <c r="BW209" s="28"/>
      <c r="BX209" s="28"/>
      <c r="BY209" s="28"/>
      <c r="BZ209" s="28"/>
      <c r="CA209" s="28"/>
      <c r="CB209" s="28"/>
      <c r="CC209" s="28"/>
      <c r="CD209" s="28"/>
      <c r="CE209" s="28"/>
      <c r="CF209" s="28"/>
      <c r="CG209" s="28"/>
      <c r="CH209" s="28"/>
      <c r="CI209" s="28"/>
      <c r="CJ209" s="28"/>
      <c r="CK209" s="28"/>
      <c r="CL209" s="28"/>
      <c r="CM209" s="28"/>
      <c r="CN209" s="28"/>
      <c r="CO209" s="28"/>
      <c r="CP209" s="28"/>
      <c r="CQ209" s="28"/>
      <c r="CR209" s="28"/>
      <c r="CS209" s="28"/>
      <c r="CT209" s="28"/>
      <c r="CU209" s="28"/>
      <c r="CV209" s="28"/>
      <c r="CW209" s="28"/>
      <c r="CX209" s="28"/>
      <c r="CY209" s="28"/>
      <c r="CZ209" s="28"/>
      <c r="DA209" s="28"/>
      <c r="DB209" s="28"/>
      <c r="DC209" s="28"/>
      <c r="DD209" s="28"/>
      <c r="DE209" s="28"/>
      <c r="DF209" s="28"/>
      <c r="DG209" s="28"/>
      <c r="DH209" s="28"/>
      <c r="DI209" s="28"/>
      <c r="DJ209" s="28"/>
      <c r="DK209" s="28"/>
      <c r="DL209" s="28"/>
      <c r="DM209" s="28"/>
      <c r="DN209" s="28"/>
      <c r="DO209" s="28"/>
      <c r="DP209" s="28"/>
      <c r="DQ209" s="28"/>
      <c r="DR209" s="28"/>
      <c r="DS209" s="28"/>
      <c r="DT209" s="28"/>
      <c r="DU209" s="28"/>
      <c r="DV209" s="28"/>
      <c r="DW209" s="28"/>
      <c r="DX209" s="28"/>
      <c r="DY209" s="28"/>
      <c r="DZ209" s="28"/>
      <c r="EA209" s="28"/>
      <c r="EB209" s="28"/>
      <c r="EC209" s="28"/>
      <c r="ED209" s="28"/>
      <c r="EE209" s="28"/>
      <c r="EF209" s="28"/>
      <c r="EG209" s="28"/>
      <c r="EH209" s="28"/>
      <c r="EI209" s="28"/>
      <c r="EJ209" s="28"/>
      <c r="EK209" s="28"/>
      <c r="EL209" s="28"/>
      <c r="EM209" s="28"/>
      <c r="EN209" s="28"/>
      <c r="EO209" s="28"/>
      <c r="EP209" s="28"/>
      <c r="EQ209" s="28"/>
      <c r="ER209" s="28"/>
      <c r="ES209" s="28"/>
      <c r="ET209" s="28"/>
      <c r="EU209" s="28"/>
      <c r="EV209" s="28"/>
      <c r="EW209" s="28"/>
      <c r="EX209" s="28"/>
      <c r="EY209" s="28"/>
      <c r="EZ209" s="28"/>
      <c r="FA209" s="28"/>
      <c r="FB209" s="28"/>
      <c r="FC209" s="28"/>
      <c r="FD209" s="28"/>
      <c r="FE209" s="28"/>
      <c r="FF209" s="28"/>
      <c r="FG209" s="28"/>
      <c r="FH209" s="28"/>
      <c r="FI209" s="28"/>
      <c r="FJ209" s="28"/>
      <c r="FK209" s="28"/>
      <c r="FL209" s="28"/>
      <c r="FM209" s="28"/>
      <c r="FN209" s="28"/>
      <c r="FO209" s="28"/>
      <c r="FP209" s="28"/>
      <c r="FQ209" s="28"/>
      <c r="FR209" s="28"/>
      <c r="FS209" s="28"/>
      <c r="FT209" s="28"/>
      <c r="FU209" s="28"/>
      <c r="FV209" s="28"/>
      <c r="FW209" s="28"/>
      <c r="FX209" s="28"/>
      <c r="FY209" s="28"/>
      <c r="FZ209" s="28"/>
      <c r="GA209" s="28"/>
      <c r="GB209" s="28"/>
      <c r="GC209" s="28"/>
      <c r="GD209" s="28"/>
      <c r="GE209" s="28"/>
      <c r="GF209" s="28"/>
      <c r="GG209" s="28"/>
      <c r="GH209" s="28"/>
      <c r="GI209" s="28"/>
      <c r="GJ209" s="28"/>
      <c r="GK209" s="28"/>
      <c r="GL209" s="28"/>
      <c r="GM209" s="28"/>
      <c r="GN209" s="28"/>
      <c r="GO209" s="28"/>
      <c r="GP209" s="28"/>
      <c r="GQ209" s="28"/>
      <c r="GR209" s="28"/>
      <c r="GS209" s="28"/>
      <c r="GT209" s="28"/>
      <c r="GU209" s="28"/>
      <c r="GV209" s="28"/>
      <c r="GW209" s="28"/>
      <c r="GX209" s="28"/>
      <c r="GY209" s="28"/>
      <c r="GZ209" s="28"/>
      <c r="HA209" s="28"/>
      <c r="HB209" s="28"/>
      <c r="HC209" s="28"/>
      <c r="HD209" s="28"/>
      <c r="HE209" s="28"/>
      <c r="HF209" s="28"/>
      <c r="HG209" s="28"/>
      <c r="HH209" s="28"/>
      <c r="HI209" s="28"/>
      <c r="HJ209" s="28"/>
      <c r="HK209" s="28"/>
      <c r="HL209" s="28"/>
      <c r="HM209" s="28"/>
      <c r="HN209" s="28"/>
      <c r="HO209" s="28"/>
      <c r="HP209" s="28"/>
      <c r="HQ209" s="28"/>
      <c r="HR209" s="28"/>
      <c r="HS209" s="28"/>
      <c r="HT209" s="28"/>
      <c r="HU209" s="28"/>
      <c r="HV209" s="28"/>
      <c r="HW209" s="28"/>
      <c r="HX209" s="28"/>
      <c r="HY209" s="28"/>
      <c r="HZ209" s="28"/>
      <c r="IA209" s="28"/>
      <c r="IB209" s="28"/>
      <c r="IC209" s="28"/>
      <c r="ID209" s="28"/>
      <c r="IE209" s="28"/>
      <c r="IF209" s="28"/>
      <c r="IG209" s="28"/>
      <c r="IH209" s="28"/>
      <c r="II209" s="28"/>
      <c r="IJ209" s="28"/>
      <c r="IK209" s="28"/>
      <c r="IL209" s="28"/>
      <c r="IM209" s="28"/>
      <c r="IN209" s="28"/>
      <c r="IO209" s="28"/>
      <c r="IP209" s="28"/>
      <c r="IQ209" s="28"/>
      <c r="IR209" s="28"/>
      <c r="IS209" s="28"/>
      <c r="IT209" s="28"/>
      <c r="IU209" s="28"/>
      <c r="IV209" s="28"/>
      <c r="IW209" s="28"/>
    </row>
    <row r="210" spans="1:257" s="1" customFormat="1" hidden="1">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49"/>
      <c r="AC210" s="49"/>
      <c r="AD210" s="49"/>
      <c r="AE210" s="241" t="str">
        <f t="shared" si="59"/>
        <v>CO2_SensorsHospital</v>
      </c>
      <c r="AF210" s="254" t="s">
        <v>483</v>
      </c>
      <c r="AG210" s="241">
        <v>375</v>
      </c>
      <c r="AH210" s="211" t="e">
        <f>NA()</f>
        <v>#N/A</v>
      </c>
      <c r="AI210" s="211" t="e">
        <f>NA()</f>
        <v>#N/A</v>
      </c>
      <c r="AJ210" s="211" t="e">
        <f>NA()</f>
        <v>#N/A</v>
      </c>
      <c r="AK210" s="51"/>
      <c r="AL210" s="51"/>
      <c r="AM210" s="51"/>
      <c r="AN210" s="51"/>
      <c r="AO210" s="51"/>
      <c r="AP210" s="56"/>
      <c r="AQ210" s="56"/>
      <c r="AR210" s="56"/>
      <c r="AS210" s="56"/>
      <c r="AT210" s="58"/>
      <c r="AU210" s="49"/>
      <c r="AV210" s="49"/>
      <c r="AW210" s="55"/>
      <c r="AX210" s="60"/>
      <c r="AY210" s="60"/>
      <c r="AZ210" s="60"/>
      <c r="BA210" s="60"/>
      <c r="BB210" s="60"/>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c r="CD210" s="28"/>
      <c r="CE210" s="28"/>
      <c r="CF210" s="28"/>
      <c r="CG210" s="28"/>
      <c r="CH210" s="28"/>
      <c r="CI210" s="28"/>
      <c r="CJ210" s="28"/>
      <c r="CK210" s="28"/>
      <c r="CL210" s="28"/>
      <c r="CM210" s="28"/>
      <c r="CN210" s="28"/>
      <c r="CO210" s="28"/>
      <c r="CP210" s="28"/>
      <c r="CQ210" s="28"/>
      <c r="CR210" s="28"/>
      <c r="CS210" s="28"/>
      <c r="CT210" s="28"/>
      <c r="CU210" s="28"/>
      <c r="CV210" s="28"/>
      <c r="CW210" s="28"/>
      <c r="CX210" s="28"/>
      <c r="CY210" s="28"/>
      <c r="CZ210" s="28"/>
      <c r="DA210" s="28"/>
      <c r="DB210" s="28"/>
      <c r="DC210" s="28"/>
      <c r="DD210" s="28"/>
      <c r="DE210" s="28"/>
      <c r="DF210" s="28"/>
      <c r="DG210" s="28"/>
      <c r="DH210" s="28"/>
      <c r="DI210" s="28"/>
      <c r="DJ210" s="28"/>
      <c r="DK210" s="28"/>
      <c r="DL210" s="28"/>
      <c r="DM210" s="28"/>
      <c r="DN210" s="28"/>
      <c r="DO210" s="28"/>
      <c r="DP210" s="28"/>
      <c r="DQ210" s="28"/>
      <c r="DR210" s="28"/>
      <c r="DS210" s="28"/>
      <c r="DT210" s="28"/>
      <c r="DU210" s="28"/>
      <c r="DV210" s="28"/>
      <c r="DW210" s="28"/>
      <c r="DX210" s="28"/>
      <c r="DY210" s="28"/>
      <c r="DZ210" s="28"/>
      <c r="EA210" s="28"/>
      <c r="EB210" s="28"/>
      <c r="EC210" s="28"/>
      <c r="ED210" s="28"/>
      <c r="EE210" s="28"/>
      <c r="EF210" s="28"/>
      <c r="EG210" s="28"/>
      <c r="EH210" s="28"/>
      <c r="EI210" s="28"/>
      <c r="EJ210" s="28"/>
      <c r="EK210" s="28"/>
      <c r="EL210" s="28"/>
      <c r="EM210" s="28"/>
      <c r="EN210" s="28"/>
      <c r="EO210" s="28"/>
      <c r="EP210" s="28"/>
      <c r="EQ210" s="28"/>
      <c r="ER210" s="28"/>
      <c r="ES210" s="28"/>
      <c r="ET210" s="28"/>
      <c r="EU210" s="28"/>
      <c r="EV210" s="28"/>
      <c r="EW210" s="28"/>
      <c r="EX210" s="28"/>
      <c r="EY210" s="28"/>
      <c r="EZ210" s="28"/>
      <c r="FA210" s="28"/>
      <c r="FB210" s="28"/>
      <c r="FC210" s="28"/>
      <c r="FD210" s="28"/>
      <c r="FE210" s="28"/>
      <c r="FF210" s="28"/>
      <c r="FG210" s="28"/>
      <c r="FH210" s="28"/>
      <c r="FI210" s="28"/>
      <c r="FJ210" s="28"/>
      <c r="FK210" s="28"/>
      <c r="FL210" s="28"/>
      <c r="FM210" s="28"/>
      <c r="FN210" s="28"/>
      <c r="FO210" s="28"/>
      <c r="FP210" s="28"/>
      <c r="FQ210" s="28"/>
      <c r="FR210" s="28"/>
      <c r="FS210" s="28"/>
      <c r="FT210" s="28"/>
      <c r="FU210" s="28"/>
      <c r="FV210" s="28"/>
      <c r="FW210" s="28"/>
      <c r="FX210" s="28"/>
      <c r="FY210" s="28"/>
      <c r="FZ210" s="28"/>
      <c r="GA210" s="28"/>
      <c r="GB210" s="28"/>
      <c r="GC210" s="28"/>
      <c r="GD210" s="28"/>
      <c r="GE210" s="28"/>
      <c r="GF210" s="28"/>
      <c r="GG210" s="28"/>
      <c r="GH210" s="28"/>
      <c r="GI210" s="28"/>
      <c r="GJ210" s="28"/>
      <c r="GK210" s="28"/>
      <c r="GL210" s="28"/>
      <c r="GM210" s="28"/>
      <c r="GN210" s="28"/>
      <c r="GO210" s="28"/>
      <c r="GP210" s="28"/>
      <c r="GQ210" s="28"/>
      <c r="GR210" s="28"/>
      <c r="GS210" s="28"/>
      <c r="GT210" s="28"/>
      <c r="GU210" s="28"/>
      <c r="GV210" s="28"/>
      <c r="GW210" s="28"/>
      <c r="GX210" s="28"/>
      <c r="GY210" s="28"/>
      <c r="GZ210" s="28"/>
      <c r="HA210" s="28"/>
      <c r="HB210" s="28"/>
      <c r="HC210" s="28"/>
      <c r="HD210" s="28"/>
      <c r="HE210" s="28"/>
      <c r="HF210" s="28"/>
      <c r="HG210" s="28"/>
      <c r="HH210" s="28"/>
      <c r="HI210" s="28"/>
      <c r="HJ210" s="28"/>
      <c r="HK210" s="28"/>
      <c r="HL210" s="28"/>
      <c r="HM210" s="28"/>
      <c r="HN210" s="28"/>
      <c r="HO210" s="28"/>
      <c r="HP210" s="28"/>
      <c r="HQ210" s="28"/>
      <c r="HR210" s="28"/>
      <c r="HS210" s="28"/>
      <c r="HT210" s="28"/>
      <c r="HU210" s="28"/>
      <c r="HV210" s="28"/>
      <c r="HW210" s="28"/>
      <c r="HX210" s="28"/>
      <c r="HY210" s="28"/>
      <c r="HZ210" s="28"/>
      <c r="IA210" s="28"/>
      <c r="IB210" s="28"/>
      <c r="IC210" s="28"/>
      <c r="ID210" s="28"/>
      <c r="IE210" s="28"/>
      <c r="IF210" s="28"/>
      <c r="IG210" s="28"/>
      <c r="IH210" s="28"/>
      <c r="II210" s="28"/>
      <c r="IJ210" s="28"/>
      <c r="IK210" s="28"/>
      <c r="IL210" s="28"/>
      <c r="IM210" s="28"/>
      <c r="IN210" s="28"/>
      <c r="IO210" s="28"/>
      <c r="IP210" s="28"/>
      <c r="IQ210" s="28"/>
      <c r="IR210" s="28"/>
      <c r="IS210" s="28"/>
      <c r="IT210" s="28"/>
      <c r="IU210" s="28"/>
      <c r="IV210" s="28"/>
      <c r="IW210" s="28"/>
    </row>
    <row r="211" spans="1:257" s="1" customFormat="1" hidden="1">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49"/>
      <c r="AC211" s="49"/>
      <c r="AD211" s="49"/>
      <c r="AE211" s="241" t="str">
        <f t="shared" si="59"/>
        <v>CO2_SensorsLarge Hotel</v>
      </c>
      <c r="AF211" s="254" t="s">
        <v>483</v>
      </c>
      <c r="AG211" s="241">
        <v>375</v>
      </c>
      <c r="AH211" s="211" t="e">
        <f>NA()</f>
        <v>#N/A</v>
      </c>
      <c r="AI211" s="211" t="e">
        <f>NA()</f>
        <v>#N/A</v>
      </c>
      <c r="AJ211" s="211" t="e">
        <f>NA()</f>
        <v>#N/A</v>
      </c>
      <c r="AK211" s="51"/>
      <c r="AL211" s="24"/>
      <c r="AM211" s="51"/>
      <c r="AN211" s="51"/>
      <c r="AO211" s="51"/>
      <c r="AP211" s="56"/>
      <c r="AQ211" s="56"/>
      <c r="AR211" s="56"/>
      <c r="AS211" s="56"/>
      <c r="AT211" s="58"/>
      <c r="AU211" s="49"/>
      <c r="AV211" s="49"/>
      <c r="AW211" s="55"/>
      <c r="AX211" s="60"/>
      <c r="AY211" s="60"/>
      <c r="AZ211" s="60"/>
      <c r="BA211" s="60"/>
      <c r="BB211" s="60"/>
      <c r="BC211" s="28"/>
      <c r="BD211" s="28"/>
      <c r="BE211" s="28"/>
      <c r="BF211" s="28"/>
      <c r="BG211" s="28"/>
      <c r="BH211" s="28"/>
      <c r="BI211" s="28"/>
      <c r="BJ211" s="28"/>
      <c r="BK211" s="28"/>
      <c r="BL211" s="28"/>
      <c r="BM211" s="28"/>
      <c r="BN211" s="28"/>
      <c r="BO211" s="28"/>
      <c r="BP211" s="28"/>
      <c r="BQ211" s="28"/>
      <c r="BR211" s="28"/>
      <c r="BS211" s="28"/>
      <c r="BT211" s="28"/>
      <c r="BU211" s="28"/>
      <c r="BV211" s="28"/>
      <c r="BW211" s="28"/>
      <c r="BX211" s="28"/>
      <c r="BY211" s="28"/>
      <c r="BZ211" s="28"/>
      <c r="CA211" s="28"/>
      <c r="CB211" s="28"/>
      <c r="CC211" s="28"/>
      <c r="CD211" s="28"/>
      <c r="CE211" s="28"/>
      <c r="CF211" s="28"/>
      <c r="CG211" s="28"/>
      <c r="CH211" s="28"/>
      <c r="CI211" s="28"/>
      <c r="CJ211" s="28"/>
      <c r="CK211" s="28"/>
      <c r="CL211" s="28"/>
      <c r="CM211" s="28"/>
      <c r="CN211" s="28"/>
      <c r="CO211" s="28"/>
      <c r="CP211" s="28"/>
      <c r="CQ211" s="28"/>
      <c r="CR211" s="28"/>
      <c r="CS211" s="28"/>
      <c r="CT211" s="28"/>
      <c r="CU211" s="28"/>
      <c r="CV211" s="28"/>
      <c r="CW211" s="28"/>
      <c r="CX211" s="28"/>
      <c r="CY211" s="28"/>
      <c r="CZ211" s="28"/>
      <c r="DA211" s="28"/>
      <c r="DB211" s="28"/>
      <c r="DC211" s="28"/>
      <c r="DD211" s="28"/>
      <c r="DE211" s="28"/>
      <c r="DF211" s="28"/>
      <c r="DG211" s="28"/>
      <c r="DH211" s="28"/>
      <c r="DI211" s="28"/>
      <c r="DJ211" s="28"/>
      <c r="DK211" s="28"/>
      <c r="DL211" s="28"/>
      <c r="DM211" s="28"/>
      <c r="DN211" s="28"/>
      <c r="DO211" s="28"/>
      <c r="DP211" s="28"/>
      <c r="DQ211" s="28"/>
      <c r="DR211" s="28"/>
      <c r="DS211" s="28"/>
      <c r="DT211" s="28"/>
      <c r="DU211" s="28"/>
      <c r="DV211" s="28"/>
      <c r="DW211" s="28"/>
      <c r="DX211" s="28"/>
      <c r="DY211" s="28"/>
      <c r="DZ211" s="28"/>
      <c r="EA211" s="28"/>
      <c r="EB211" s="28"/>
      <c r="EC211" s="28"/>
      <c r="ED211" s="28"/>
      <c r="EE211" s="28"/>
      <c r="EF211" s="28"/>
      <c r="EG211" s="28"/>
      <c r="EH211" s="28"/>
      <c r="EI211" s="28"/>
      <c r="EJ211" s="28"/>
      <c r="EK211" s="28"/>
      <c r="EL211" s="28"/>
      <c r="EM211" s="28"/>
      <c r="EN211" s="28"/>
      <c r="EO211" s="28"/>
      <c r="EP211" s="28"/>
      <c r="EQ211" s="28"/>
      <c r="ER211" s="28"/>
      <c r="ES211" s="28"/>
      <c r="ET211" s="28"/>
      <c r="EU211" s="28"/>
      <c r="EV211" s="28"/>
      <c r="EW211" s="28"/>
      <c r="EX211" s="28"/>
      <c r="EY211" s="28"/>
      <c r="EZ211" s="28"/>
      <c r="FA211" s="28"/>
      <c r="FB211" s="28"/>
      <c r="FC211" s="28"/>
      <c r="FD211" s="28"/>
      <c r="FE211" s="28"/>
      <c r="FF211" s="28"/>
      <c r="FG211" s="28"/>
      <c r="FH211" s="28"/>
      <c r="FI211" s="28"/>
      <c r="FJ211" s="28"/>
      <c r="FK211" s="28"/>
      <c r="FL211" s="28"/>
      <c r="FM211" s="28"/>
      <c r="FN211" s="28"/>
      <c r="FO211" s="28"/>
      <c r="FP211" s="28"/>
      <c r="FQ211" s="28"/>
      <c r="FR211" s="28"/>
      <c r="FS211" s="28"/>
      <c r="FT211" s="28"/>
      <c r="FU211" s="28"/>
      <c r="FV211" s="28"/>
      <c r="FW211" s="28"/>
      <c r="FX211" s="28"/>
      <c r="FY211" s="28"/>
      <c r="FZ211" s="28"/>
      <c r="GA211" s="28"/>
      <c r="GB211" s="28"/>
      <c r="GC211" s="28"/>
      <c r="GD211" s="28"/>
      <c r="GE211" s="28"/>
      <c r="GF211" s="28"/>
      <c r="GG211" s="28"/>
      <c r="GH211" s="28"/>
      <c r="GI211" s="28"/>
      <c r="GJ211" s="28"/>
      <c r="GK211" s="28"/>
      <c r="GL211" s="28"/>
      <c r="GM211" s="28"/>
      <c r="GN211" s="28"/>
      <c r="GO211" s="28"/>
      <c r="GP211" s="28"/>
      <c r="GQ211" s="28"/>
      <c r="GR211" s="28"/>
      <c r="GS211" s="28"/>
      <c r="GT211" s="28"/>
      <c r="GU211" s="28"/>
      <c r="GV211" s="28"/>
      <c r="GW211" s="28"/>
      <c r="GX211" s="28"/>
      <c r="GY211" s="28"/>
      <c r="GZ211" s="28"/>
      <c r="HA211" s="28"/>
      <c r="HB211" s="28"/>
      <c r="HC211" s="28"/>
      <c r="HD211" s="28"/>
      <c r="HE211" s="28"/>
      <c r="HF211" s="28"/>
      <c r="HG211" s="28"/>
      <c r="HH211" s="28"/>
      <c r="HI211" s="28"/>
      <c r="HJ211" s="28"/>
      <c r="HK211" s="28"/>
      <c r="HL211" s="28"/>
      <c r="HM211" s="28"/>
      <c r="HN211" s="28"/>
      <c r="HO211" s="28"/>
      <c r="HP211" s="28"/>
      <c r="HQ211" s="28"/>
      <c r="HR211" s="28"/>
      <c r="HS211" s="28"/>
      <c r="HT211" s="28"/>
      <c r="HU211" s="28"/>
      <c r="HV211" s="28"/>
      <c r="HW211" s="28"/>
      <c r="HX211" s="28"/>
      <c r="HY211" s="28"/>
      <c r="HZ211" s="28"/>
      <c r="IA211" s="28"/>
      <c r="IB211" s="28"/>
      <c r="IC211" s="28"/>
      <c r="ID211" s="28"/>
      <c r="IE211" s="28"/>
      <c r="IF211" s="28"/>
      <c r="IG211" s="28"/>
      <c r="IH211" s="28"/>
      <c r="II211" s="28"/>
      <c r="IJ211" s="28"/>
      <c r="IK211" s="28"/>
      <c r="IL211" s="28"/>
      <c r="IM211" s="28"/>
      <c r="IN211" s="28"/>
      <c r="IO211" s="28"/>
      <c r="IP211" s="28"/>
      <c r="IQ211" s="28"/>
      <c r="IR211" s="28"/>
      <c r="IS211" s="28"/>
      <c r="IT211" s="28"/>
      <c r="IU211" s="28"/>
      <c r="IV211" s="28"/>
      <c r="IW211" s="28"/>
    </row>
    <row r="212" spans="1:257" s="1" customFormat="1" hidden="1">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49"/>
      <c r="AC212" s="49"/>
      <c r="AD212" s="49"/>
      <c r="AE212" s="241" t="str">
        <f t="shared" si="59"/>
        <v>CO2_SensorsLarge Office</v>
      </c>
      <c r="AF212" s="254" t="s">
        <v>483</v>
      </c>
      <c r="AG212" s="241">
        <v>375</v>
      </c>
      <c r="AH212" s="211" t="e">
        <f>NA()</f>
        <v>#N/A</v>
      </c>
      <c r="AI212" s="211" t="e">
        <f>NA()</f>
        <v>#N/A</v>
      </c>
      <c r="AJ212" s="211" t="e">
        <f>NA()</f>
        <v>#N/A</v>
      </c>
      <c r="AK212" s="51"/>
      <c r="AL212" s="51"/>
      <c r="AM212" s="51"/>
      <c r="AN212" s="51"/>
      <c r="AO212" s="51"/>
      <c r="AP212" s="56"/>
      <c r="AQ212" s="56"/>
      <c r="AR212" s="56"/>
      <c r="AS212" s="56"/>
      <c r="AT212" s="58"/>
      <c r="AU212" s="49"/>
      <c r="AV212" s="49"/>
      <c r="AW212" s="55"/>
      <c r="AX212" s="60"/>
      <c r="AY212" s="60"/>
      <c r="AZ212" s="60"/>
      <c r="BA212" s="60"/>
      <c r="BB212" s="60"/>
      <c r="BC212" s="28"/>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c r="CP212" s="28"/>
      <c r="CQ212" s="28"/>
      <c r="CR212" s="28"/>
      <c r="CS212" s="28"/>
      <c r="CT212" s="28"/>
      <c r="CU212" s="28"/>
      <c r="CV212" s="28"/>
      <c r="CW212" s="28"/>
      <c r="CX212" s="28"/>
      <c r="CY212" s="28"/>
      <c r="CZ212" s="28"/>
      <c r="DA212" s="28"/>
      <c r="DB212" s="28"/>
      <c r="DC212" s="28"/>
      <c r="DD212" s="28"/>
      <c r="DE212" s="28"/>
      <c r="DF212" s="28"/>
      <c r="DG212" s="28"/>
      <c r="DH212" s="28"/>
      <c r="DI212" s="28"/>
      <c r="DJ212" s="28"/>
      <c r="DK212" s="28"/>
      <c r="DL212" s="28"/>
      <c r="DM212" s="28"/>
      <c r="DN212" s="28"/>
      <c r="DO212" s="28"/>
      <c r="DP212" s="28"/>
      <c r="DQ212" s="28"/>
      <c r="DR212" s="28"/>
      <c r="DS212" s="28"/>
      <c r="DT212" s="28"/>
      <c r="DU212" s="28"/>
      <c r="DV212" s="28"/>
      <c r="DW212" s="28"/>
      <c r="DX212" s="28"/>
      <c r="DY212" s="28"/>
      <c r="DZ212" s="28"/>
      <c r="EA212" s="28"/>
      <c r="EB212" s="28"/>
      <c r="EC212" s="28"/>
      <c r="ED212" s="28"/>
      <c r="EE212" s="28"/>
      <c r="EF212" s="28"/>
      <c r="EG212" s="28"/>
      <c r="EH212" s="28"/>
      <c r="EI212" s="28"/>
      <c r="EJ212" s="28"/>
      <c r="EK212" s="28"/>
      <c r="EL212" s="28"/>
      <c r="EM212" s="28"/>
      <c r="EN212" s="28"/>
      <c r="EO212" s="28"/>
      <c r="EP212" s="28"/>
      <c r="EQ212" s="28"/>
      <c r="ER212" s="28"/>
      <c r="ES212" s="28"/>
      <c r="ET212" s="28"/>
      <c r="EU212" s="28"/>
      <c r="EV212" s="28"/>
      <c r="EW212" s="28"/>
      <c r="EX212" s="28"/>
      <c r="EY212" s="28"/>
      <c r="EZ212" s="28"/>
      <c r="FA212" s="28"/>
      <c r="FB212" s="28"/>
      <c r="FC212" s="28"/>
      <c r="FD212" s="28"/>
      <c r="FE212" s="28"/>
      <c r="FF212" s="28"/>
      <c r="FG212" s="28"/>
      <c r="FH212" s="28"/>
      <c r="FI212" s="28"/>
      <c r="FJ212" s="28"/>
      <c r="FK212" s="28"/>
      <c r="FL212" s="28"/>
      <c r="FM212" s="28"/>
      <c r="FN212" s="28"/>
      <c r="FO212" s="28"/>
      <c r="FP212" s="28"/>
      <c r="FQ212" s="28"/>
      <c r="FR212" s="28"/>
      <c r="FS212" s="28"/>
      <c r="FT212" s="28"/>
      <c r="FU212" s="28"/>
      <c r="FV212" s="28"/>
      <c r="FW212" s="28"/>
      <c r="FX212" s="28"/>
      <c r="FY212" s="28"/>
      <c r="FZ212" s="28"/>
      <c r="GA212" s="28"/>
      <c r="GB212" s="28"/>
      <c r="GC212" s="28"/>
      <c r="GD212" s="28"/>
      <c r="GE212" s="28"/>
      <c r="GF212" s="28"/>
      <c r="GG212" s="28"/>
      <c r="GH212" s="28"/>
      <c r="GI212" s="28"/>
      <c r="GJ212" s="28"/>
      <c r="GK212" s="28"/>
      <c r="GL212" s="28"/>
      <c r="GM212" s="28"/>
      <c r="GN212" s="28"/>
      <c r="GO212" s="28"/>
      <c r="GP212" s="28"/>
      <c r="GQ212" s="28"/>
      <c r="GR212" s="28"/>
      <c r="GS212" s="28"/>
      <c r="GT212" s="28"/>
      <c r="GU212" s="28"/>
      <c r="GV212" s="28"/>
      <c r="GW212" s="28"/>
      <c r="GX212" s="28"/>
      <c r="GY212" s="28"/>
      <c r="GZ212" s="28"/>
      <c r="HA212" s="28"/>
      <c r="HB212" s="28"/>
      <c r="HC212" s="28"/>
      <c r="HD212" s="28"/>
      <c r="HE212" s="28"/>
      <c r="HF212" s="28"/>
      <c r="HG212" s="28"/>
      <c r="HH212" s="28"/>
      <c r="HI212" s="28"/>
      <c r="HJ212" s="28"/>
      <c r="HK212" s="28"/>
      <c r="HL212" s="28"/>
      <c r="HM212" s="28"/>
      <c r="HN212" s="28"/>
      <c r="HO212" s="28"/>
      <c r="HP212" s="28"/>
      <c r="HQ212" s="28"/>
      <c r="HR212" s="28"/>
      <c r="HS212" s="28"/>
      <c r="HT212" s="28"/>
      <c r="HU212" s="28"/>
      <c r="HV212" s="28"/>
      <c r="HW212" s="28"/>
      <c r="HX212" s="28"/>
      <c r="HY212" s="28"/>
      <c r="HZ212" s="28"/>
      <c r="IA212" s="28"/>
      <c r="IB212" s="28"/>
      <c r="IC212" s="28"/>
      <c r="ID212" s="28"/>
      <c r="IE212" s="28"/>
      <c r="IF212" s="28"/>
      <c r="IG212" s="28"/>
      <c r="IH212" s="28"/>
      <c r="II212" s="28"/>
      <c r="IJ212" s="28"/>
      <c r="IK212" s="28"/>
      <c r="IL212" s="28"/>
      <c r="IM212" s="28"/>
      <c r="IN212" s="28"/>
      <c r="IO212" s="28"/>
      <c r="IP212" s="28"/>
      <c r="IQ212" s="28"/>
      <c r="IR212" s="28"/>
      <c r="IS212" s="28"/>
      <c r="IT212" s="28"/>
      <c r="IU212" s="28"/>
      <c r="IV212" s="28"/>
      <c r="IW212" s="28"/>
    </row>
    <row r="213" spans="1:257" s="1" customFormat="1" hidden="1">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49"/>
      <c r="AC213" s="49"/>
      <c r="AD213" s="49"/>
      <c r="AE213" s="241" t="str">
        <f t="shared" si="59"/>
        <v>CO2_SensorsMedium Office</v>
      </c>
      <c r="AF213" s="254" t="s">
        <v>483</v>
      </c>
      <c r="AG213" s="241">
        <v>375</v>
      </c>
      <c r="AH213" s="211" t="e">
        <f>NA()</f>
        <v>#N/A</v>
      </c>
      <c r="AI213" s="211" t="e">
        <f>NA()</f>
        <v>#N/A</v>
      </c>
      <c r="AJ213" s="211" t="e">
        <f>NA()</f>
        <v>#N/A</v>
      </c>
      <c r="AK213" s="51"/>
      <c r="AL213" s="24"/>
      <c r="AM213" s="51"/>
      <c r="AN213" s="51"/>
      <c r="AO213" s="51"/>
      <c r="AP213" s="56"/>
      <c r="AQ213" s="56"/>
      <c r="AR213" s="56"/>
      <c r="AS213" s="56"/>
      <c r="AT213" s="58"/>
      <c r="AU213" s="49"/>
      <c r="AV213" s="49"/>
      <c r="AW213" s="55"/>
      <c r="AX213" s="60"/>
      <c r="AY213" s="60"/>
      <c r="AZ213" s="60"/>
      <c r="BA213" s="60"/>
      <c r="BB213" s="60"/>
      <c r="BC213" s="28"/>
      <c r="BD213" s="28"/>
      <c r="BE213" s="28"/>
      <c r="BF213" s="28"/>
      <c r="BG213" s="28"/>
      <c r="BH213" s="28"/>
      <c r="BI213" s="28"/>
      <c r="BJ213" s="28"/>
      <c r="BK213" s="28"/>
      <c r="BL213" s="28"/>
      <c r="BM213" s="28"/>
      <c r="BN213" s="28"/>
      <c r="BO213" s="28"/>
      <c r="BP213" s="28"/>
      <c r="BQ213" s="28"/>
      <c r="BR213" s="28"/>
      <c r="BS213" s="28"/>
      <c r="BT213" s="28"/>
      <c r="BU213" s="28"/>
      <c r="BV213" s="28"/>
      <c r="BW213" s="28"/>
      <c r="BX213" s="28"/>
      <c r="BY213" s="28"/>
      <c r="BZ213" s="28"/>
      <c r="CA213" s="28"/>
      <c r="CB213" s="28"/>
      <c r="CC213" s="28"/>
      <c r="CD213" s="28"/>
      <c r="CE213" s="28"/>
      <c r="CF213" s="28"/>
      <c r="CG213" s="28"/>
      <c r="CH213" s="28"/>
      <c r="CI213" s="28"/>
      <c r="CJ213" s="28"/>
      <c r="CK213" s="28"/>
      <c r="CL213" s="28"/>
      <c r="CM213" s="28"/>
      <c r="CN213" s="28"/>
      <c r="CO213" s="28"/>
      <c r="CP213" s="28"/>
      <c r="CQ213" s="28"/>
      <c r="CR213" s="28"/>
      <c r="CS213" s="28"/>
      <c r="CT213" s="28"/>
      <c r="CU213" s="28"/>
      <c r="CV213" s="28"/>
      <c r="CW213" s="28"/>
      <c r="CX213" s="28"/>
      <c r="CY213" s="28"/>
      <c r="CZ213" s="28"/>
      <c r="DA213" s="28"/>
      <c r="DB213" s="28"/>
      <c r="DC213" s="28"/>
      <c r="DD213" s="28"/>
      <c r="DE213" s="28"/>
      <c r="DF213" s="28"/>
      <c r="DG213" s="28"/>
      <c r="DH213" s="28"/>
      <c r="DI213" s="28"/>
      <c r="DJ213" s="28"/>
      <c r="DK213" s="28"/>
      <c r="DL213" s="28"/>
      <c r="DM213" s="28"/>
      <c r="DN213" s="28"/>
      <c r="DO213" s="28"/>
      <c r="DP213" s="28"/>
      <c r="DQ213" s="28"/>
      <c r="DR213" s="28"/>
      <c r="DS213" s="28"/>
      <c r="DT213" s="28"/>
      <c r="DU213" s="28"/>
      <c r="DV213" s="28"/>
      <c r="DW213" s="28"/>
      <c r="DX213" s="28"/>
      <c r="DY213" s="28"/>
      <c r="DZ213" s="28"/>
      <c r="EA213" s="28"/>
      <c r="EB213" s="28"/>
      <c r="EC213" s="28"/>
      <c r="ED213" s="28"/>
      <c r="EE213" s="28"/>
      <c r="EF213" s="28"/>
      <c r="EG213" s="28"/>
      <c r="EH213" s="28"/>
      <c r="EI213" s="28"/>
      <c r="EJ213" s="28"/>
      <c r="EK213" s="28"/>
      <c r="EL213" s="28"/>
      <c r="EM213" s="28"/>
      <c r="EN213" s="28"/>
      <c r="EO213" s="28"/>
      <c r="EP213" s="28"/>
      <c r="EQ213" s="28"/>
      <c r="ER213" s="28"/>
      <c r="ES213" s="28"/>
      <c r="ET213" s="28"/>
      <c r="EU213" s="28"/>
      <c r="EV213" s="28"/>
      <c r="EW213" s="28"/>
      <c r="EX213" s="28"/>
      <c r="EY213" s="28"/>
      <c r="EZ213" s="28"/>
      <c r="FA213" s="28"/>
      <c r="FB213" s="28"/>
      <c r="FC213" s="28"/>
      <c r="FD213" s="28"/>
      <c r="FE213" s="28"/>
      <c r="FF213" s="28"/>
      <c r="FG213" s="28"/>
      <c r="FH213" s="28"/>
      <c r="FI213" s="28"/>
      <c r="FJ213" s="28"/>
      <c r="FK213" s="28"/>
      <c r="FL213" s="28"/>
      <c r="FM213" s="28"/>
      <c r="FN213" s="28"/>
      <c r="FO213" s="28"/>
      <c r="FP213" s="28"/>
      <c r="FQ213" s="28"/>
      <c r="FR213" s="28"/>
      <c r="FS213" s="28"/>
      <c r="FT213" s="28"/>
      <c r="FU213" s="28"/>
      <c r="FV213" s="28"/>
      <c r="FW213" s="28"/>
      <c r="FX213" s="28"/>
      <c r="FY213" s="28"/>
      <c r="FZ213" s="28"/>
      <c r="GA213" s="28"/>
      <c r="GB213" s="28"/>
      <c r="GC213" s="28"/>
      <c r="GD213" s="28"/>
      <c r="GE213" s="28"/>
      <c r="GF213" s="28"/>
      <c r="GG213" s="28"/>
      <c r="GH213" s="28"/>
      <c r="GI213" s="28"/>
      <c r="GJ213" s="28"/>
      <c r="GK213" s="28"/>
      <c r="GL213" s="28"/>
      <c r="GM213" s="28"/>
      <c r="GN213" s="28"/>
      <c r="GO213" s="28"/>
      <c r="GP213" s="28"/>
      <c r="GQ213" s="28"/>
      <c r="GR213" s="28"/>
      <c r="GS213" s="28"/>
      <c r="GT213" s="28"/>
      <c r="GU213" s="28"/>
      <c r="GV213" s="28"/>
      <c r="GW213" s="28"/>
      <c r="GX213" s="28"/>
      <c r="GY213" s="28"/>
      <c r="GZ213" s="28"/>
      <c r="HA213" s="28"/>
      <c r="HB213" s="28"/>
      <c r="HC213" s="28"/>
      <c r="HD213" s="28"/>
      <c r="HE213" s="28"/>
      <c r="HF213" s="28"/>
      <c r="HG213" s="28"/>
      <c r="HH213" s="28"/>
      <c r="HI213" s="28"/>
      <c r="HJ213" s="28"/>
      <c r="HK213" s="28"/>
      <c r="HL213" s="28"/>
      <c r="HM213" s="28"/>
      <c r="HN213" s="28"/>
      <c r="HO213" s="28"/>
      <c r="HP213" s="28"/>
      <c r="HQ213" s="28"/>
      <c r="HR213" s="28"/>
      <c r="HS213" s="28"/>
      <c r="HT213" s="28"/>
      <c r="HU213" s="28"/>
      <c r="HV213" s="28"/>
      <c r="HW213" s="28"/>
      <c r="HX213" s="28"/>
      <c r="HY213" s="28"/>
      <c r="HZ213" s="28"/>
      <c r="IA213" s="28"/>
      <c r="IB213" s="28"/>
      <c r="IC213" s="28"/>
      <c r="ID213" s="28"/>
      <c r="IE213" s="28"/>
      <c r="IF213" s="28"/>
      <c r="IG213" s="28"/>
      <c r="IH213" s="28"/>
      <c r="II213" s="28"/>
      <c r="IJ213" s="28"/>
      <c r="IK213" s="28"/>
      <c r="IL213" s="28"/>
      <c r="IM213" s="28"/>
      <c r="IN213" s="28"/>
      <c r="IO213" s="28"/>
      <c r="IP213" s="28"/>
      <c r="IQ213" s="28"/>
      <c r="IR213" s="28"/>
      <c r="IS213" s="28"/>
      <c r="IT213" s="28"/>
      <c r="IU213" s="28"/>
      <c r="IV213" s="28"/>
      <c r="IW213" s="28"/>
    </row>
    <row r="214" spans="1:257" s="1" customFormat="1" hidden="1">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49"/>
      <c r="AC214" s="49"/>
      <c r="AD214" s="49"/>
      <c r="AE214" s="241" t="str">
        <f t="shared" si="59"/>
        <v>CO2_SensorsMidrise Apartment</v>
      </c>
      <c r="AF214" s="254" t="s">
        <v>483</v>
      </c>
      <c r="AG214" s="241">
        <v>375</v>
      </c>
      <c r="AH214" s="211" t="e">
        <f>NA()</f>
        <v>#N/A</v>
      </c>
      <c r="AI214" s="211" t="e">
        <f>NA()</f>
        <v>#N/A</v>
      </c>
      <c r="AJ214" s="211" t="e">
        <f>NA()</f>
        <v>#N/A</v>
      </c>
      <c r="AK214" s="51"/>
      <c r="AL214" s="51"/>
      <c r="AM214" s="51"/>
      <c r="AN214" s="51"/>
      <c r="AO214" s="51"/>
      <c r="AP214" s="56"/>
      <c r="AQ214" s="56"/>
      <c r="AR214" s="56"/>
      <c r="AS214" s="56"/>
      <c r="AT214" s="58"/>
      <c r="AU214" s="49"/>
      <c r="AV214" s="49"/>
      <c r="AW214" s="55"/>
      <c r="AX214" s="60"/>
      <c r="AY214" s="60"/>
      <c r="AZ214" s="60"/>
      <c r="BA214" s="60"/>
      <c r="BB214" s="60"/>
      <c r="BC214" s="28"/>
      <c r="BD214" s="28"/>
      <c r="BE214" s="28"/>
      <c r="BF214" s="28"/>
      <c r="BG214" s="28"/>
      <c r="BH214" s="28"/>
      <c r="BI214" s="28"/>
      <c r="BJ214" s="28"/>
      <c r="BK214" s="28"/>
      <c r="BL214" s="28"/>
      <c r="BM214" s="28"/>
      <c r="BN214" s="28"/>
      <c r="BO214" s="28"/>
      <c r="BP214" s="28"/>
      <c r="BQ214" s="28"/>
      <c r="BR214" s="28"/>
      <c r="BS214" s="28"/>
      <c r="BT214" s="28"/>
      <c r="BU214" s="28"/>
      <c r="BV214" s="28"/>
      <c r="BW214" s="28"/>
      <c r="BX214" s="28"/>
      <c r="BY214" s="28"/>
      <c r="BZ214" s="28"/>
      <c r="CA214" s="28"/>
      <c r="CB214" s="28"/>
      <c r="CC214" s="28"/>
      <c r="CD214" s="28"/>
      <c r="CE214" s="28"/>
      <c r="CF214" s="28"/>
      <c r="CG214" s="28"/>
      <c r="CH214" s="28"/>
      <c r="CI214" s="28"/>
      <c r="CJ214" s="28"/>
      <c r="CK214" s="28"/>
      <c r="CL214" s="28"/>
      <c r="CM214" s="28"/>
      <c r="CN214" s="28"/>
      <c r="CO214" s="28"/>
      <c r="CP214" s="28"/>
      <c r="CQ214" s="28"/>
      <c r="CR214" s="28"/>
      <c r="CS214" s="28"/>
      <c r="CT214" s="28"/>
      <c r="CU214" s="28"/>
      <c r="CV214" s="28"/>
      <c r="CW214" s="28"/>
      <c r="CX214" s="28"/>
      <c r="CY214" s="28"/>
      <c r="CZ214" s="28"/>
      <c r="DA214" s="28"/>
      <c r="DB214" s="28"/>
      <c r="DC214" s="28"/>
      <c r="DD214" s="28"/>
      <c r="DE214" s="28"/>
      <c r="DF214" s="28"/>
      <c r="DG214" s="28"/>
      <c r="DH214" s="28"/>
      <c r="DI214" s="28"/>
      <c r="DJ214" s="28"/>
      <c r="DK214" s="28"/>
      <c r="DL214" s="28"/>
      <c r="DM214" s="28"/>
      <c r="DN214" s="28"/>
      <c r="DO214" s="28"/>
      <c r="DP214" s="28"/>
      <c r="DQ214" s="28"/>
      <c r="DR214" s="28"/>
      <c r="DS214" s="28"/>
      <c r="DT214" s="28"/>
      <c r="DU214" s="28"/>
      <c r="DV214" s="28"/>
      <c r="DW214" s="28"/>
      <c r="DX214" s="28"/>
      <c r="DY214" s="28"/>
      <c r="DZ214" s="28"/>
      <c r="EA214" s="28"/>
      <c r="EB214" s="28"/>
      <c r="EC214" s="28"/>
      <c r="ED214" s="28"/>
      <c r="EE214" s="28"/>
      <c r="EF214" s="28"/>
      <c r="EG214" s="28"/>
      <c r="EH214" s="28"/>
      <c r="EI214" s="28"/>
      <c r="EJ214" s="28"/>
      <c r="EK214" s="28"/>
      <c r="EL214" s="28"/>
      <c r="EM214" s="28"/>
      <c r="EN214" s="28"/>
      <c r="EO214" s="28"/>
      <c r="EP214" s="28"/>
      <c r="EQ214" s="28"/>
      <c r="ER214" s="28"/>
      <c r="ES214" s="28"/>
      <c r="ET214" s="28"/>
      <c r="EU214" s="28"/>
      <c r="EV214" s="28"/>
      <c r="EW214" s="28"/>
      <c r="EX214" s="28"/>
      <c r="EY214" s="28"/>
      <c r="EZ214" s="28"/>
      <c r="FA214" s="28"/>
      <c r="FB214" s="28"/>
      <c r="FC214" s="28"/>
      <c r="FD214" s="28"/>
      <c r="FE214" s="28"/>
      <c r="FF214" s="28"/>
      <c r="FG214" s="28"/>
      <c r="FH214" s="28"/>
      <c r="FI214" s="28"/>
      <c r="FJ214" s="28"/>
      <c r="FK214" s="28"/>
      <c r="FL214" s="28"/>
      <c r="FM214" s="28"/>
      <c r="FN214" s="28"/>
      <c r="FO214" s="28"/>
      <c r="FP214" s="28"/>
      <c r="FQ214" s="28"/>
      <c r="FR214" s="28"/>
      <c r="FS214" s="28"/>
      <c r="FT214" s="28"/>
      <c r="FU214" s="28"/>
      <c r="FV214" s="28"/>
      <c r="FW214" s="28"/>
      <c r="FX214" s="28"/>
      <c r="FY214" s="28"/>
      <c r="FZ214" s="28"/>
      <c r="GA214" s="28"/>
      <c r="GB214" s="28"/>
      <c r="GC214" s="28"/>
      <c r="GD214" s="28"/>
      <c r="GE214" s="28"/>
      <c r="GF214" s="28"/>
      <c r="GG214" s="28"/>
      <c r="GH214" s="28"/>
      <c r="GI214" s="28"/>
      <c r="GJ214" s="28"/>
      <c r="GK214" s="28"/>
      <c r="GL214" s="28"/>
      <c r="GM214" s="28"/>
      <c r="GN214" s="28"/>
      <c r="GO214" s="28"/>
      <c r="GP214" s="28"/>
      <c r="GQ214" s="28"/>
      <c r="GR214" s="28"/>
      <c r="GS214" s="28"/>
      <c r="GT214" s="28"/>
      <c r="GU214" s="28"/>
      <c r="GV214" s="28"/>
      <c r="GW214" s="28"/>
      <c r="GX214" s="28"/>
      <c r="GY214" s="28"/>
      <c r="GZ214" s="28"/>
      <c r="HA214" s="28"/>
      <c r="HB214" s="28"/>
      <c r="HC214" s="28"/>
      <c r="HD214" s="28"/>
      <c r="HE214" s="28"/>
      <c r="HF214" s="28"/>
      <c r="HG214" s="28"/>
      <c r="HH214" s="28"/>
      <c r="HI214" s="28"/>
      <c r="HJ214" s="28"/>
      <c r="HK214" s="28"/>
      <c r="HL214" s="28"/>
      <c r="HM214" s="28"/>
      <c r="HN214" s="28"/>
      <c r="HO214" s="28"/>
      <c r="HP214" s="28"/>
      <c r="HQ214" s="28"/>
      <c r="HR214" s="28"/>
      <c r="HS214" s="28"/>
      <c r="HT214" s="28"/>
      <c r="HU214" s="28"/>
      <c r="HV214" s="28"/>
      <c r="HW214" s="28"/>
      <c r="HX214" s="28"/>
      <c r="HY214" s="28"/>
      <c r="HZ214" s="28"/>
      <c r="IA214" s="28"/>
      <c r="IB214" s="28"/>
      <c r="IC214" s="28"/>
      <c r="ID214" s="28"/>
      <c r="IE214" s="28"/>
      <c r="IF214" s="28"/>
      <c r="IG214" s="28"/>
      <c r="IH214" s="28"/>
      <c r="II214" s="28"/>
      <c r="IJ214" s="28"/>
      <c r="IK214" s="28"/>
      <c r="IL214" s="28"/>
      <c r="IM214" s="28"/>
      <c r="IN214" s="28"/>
      <c r="IO214" s="28"/>
      <c r="IP214" s="28"/>
      <c r="IQ214" s="28"/>
      <c r="IR214" s="28"/>
      <c r="IS214" s="28"/>
      <c r="IT214" s="28"/>
      <c r="IU214" s="28"/>
      <c r="IV214" s="28"/>
      <c r="IW214" s="28"/>
    </row>
    <row r="215" spans="1:257" s="1" customFormat="1" hidden="1">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49"/>
      <c r="AC215" s="49"/>
      <c r="AD215" s="49"/>
      <c r="AE215" s="241" t="str">
        <f t="shared" si="59"/>
        <v>CO2_SensorsOutpatient</v>
      </c>
      <c r="AF215" s="254" t="s">
        <v>483</v>
      </c>
      <c r="AG215" s="241">
        <v>375</v>
      </c>
      <c r="AH215" s="211" t="e">
        <f>NA()</f>
        <v>#N/A</v>
      </c>
      <c r="AI215" s="211" t="e">
        <f>NA()</f>
        <v>#N/A</v>
      </c>
      <c r="AJ215" s="211" t="e">
        <f>NA()</f>
        <v>#N/A</v>
      </c>
      <c r="AK215" s="51"/>
      <c r="AL215" s="24"/>
      <c r="AM215" s="51"/>
      <c r="AN215" s="51"/>
      <c r="AO215" s="51"/>
      <c r="AP215" s="56"/>
      <c r="AQ215" s="56"/>
      <c r="AR215" s="56"/>
      <c r="AS215" s="56"/>
      <c r="AT215" s="58"/>
      <c r="AU215" s="49"/>
      <c r="AV215" s="49"/>
      <c r="AW215" s="55"/>
      <c r="AX215" s="60"/>
      <c r="AY215" s="60"/>
      <c r="AZ215" s="60"/>
      <c r="BA215" s="60"/>
      <c r="BB215" s="60"/>
      <c r="BC215" s="28"/>
      <c r="BD215" s="28"/>
      <c r="BE215" s="28"/>
      <c r="BF215" s="28"/>
      <c r="BG215" s="28"/>
      <c r="BH215" s="28"/>
      <c r="BI215" s="28"/>
      <c r="BJ215" s="28"/>
      <c r="BK215" s="28"/>
      <c r="BL215" s="28"/>
      <c r="BM215" s="28"/>
      <c r="BN215" s="28"/>
      <c r="BO215" s="28"/>
      <c r="BP215" s="28"/>
      <c r="BQ215" s="28"/>
      <c r="BR215" s="28"/>
      <c r="BS215" s="28"/>
      <c r="BT215" s="28"/>
      <c r="BU215" s="28"/>
      <c r="BV215" s="28"/>
      <c r="BW215" s="28"/>
      <c r="BX215" s="28"/>
      <c r="BY215" s="28"/>
      <c r="BZ215" s="28"/>
      <c r="CA215" s="28"/>
      <c r="CB215" s="28"/>
      <c r="CC215" s="28"/>
      <c r="CD215" s="28"/>
      <c r="CE215" s="28"/>
      <c r="CF215" s="28"/>
      <c r="CG215" s="28"/>
      <c r="CH215" s="28"/>
      <c r="CI215" s="28"/>
      <c r="CJ215" s="28"/>
      <c r="CK215" s="28"/>
      <c r="CL215" s="28"/>
      <c r="CM215" s="28"/>
      <c r="CN215" s="28"/>
      <c r="CO215" s="28"/>
      <c r="CP215" s="28"/>
      <c r="CQ215" s="28"/>
      <c r="CR215" s="28"/>
      <c r="CS215" s="28"/>
      <c r="CT215" s="28"/>
      <c r="CU215" s="28"/>
      <c r="CV215" s="28"/>
      <c r="CW215" s="28"/>
      <c r="CX215" s="28"/>
      <c r="CY215" s="28"/>
      <c r="CZ215" s="28"/>
      <c r="DA215" s="28"/>
      <c r="DB215" s="28"/>
      <c r="DC215" s="28"/>
      <c r="DD215" s="28"/>
      <c r="DE215" s="28"/>
      <c r="DF215" s="28"/>
      <c r="DG215" s="28"/>
      <c r="DH215" s="28"/>
      <c r="DI215" s="28"/>
      <c r="DJ215" s="28"/>
      <c r="DK215" s="28"/>
      <c r="DL215" s="28"/>
      <c r="DM215" s="28"/>
      <c r="DN215" s="28"/>
      <c r="DO215" s="28"/>
      <c r="DP215" s="28"/>
      <c r="DQ215" s="28"/>
      <c r="DR215" s="28"/>
      <c r="DS215" s="28"/>
      <c r="DT215" s="28"/>
      <c r="DU215" s="28"/>
      <c r="DV215" s="28"/>
      <c r="DW215" s="28"/>
      <c r="DX215" s="28"/>
      <c r="DY215" s="28"/>
      <c r="DZ215" s="28"/>
      <c r="EA215" s="28"/>
      <c r="EB215" s="28"/>
      <c r="EC215" s="28"/>
      <c r="ED215" s="28"/>
      <c r="EE215" s="28"/>
      <c r="EF215" s="28"/>
      <c r="EG215" s="28"/>
      <c r="EH215" s="28"/>
      <c r="EI215" s="28"/>
      <c r="EJ215" s="28"/>
      <c r="EK215" s="28"/>
      <c r="EL215" s="28"/>
      <c r="EM215" s="28"/>
      <c r="EN215" s="28"/>
      <c r="EO215" s="28"/>
      <c r="EP215" s="28"/>
      <c r="EQ215" s="28"/>
      <c r="ER215" s="28"/>
      <c r="ES215" s="28"/>
      <c r="ET215" s="28"/>
      <c r="EU215" s="28"/>
      <c r="EV215" s="28"/>
      <c r="EW215" s="28"/>
      <c r="EX215" s="28"/>
      <c r="EY215" s="28"/>
      <c r="EZ215" s="28"/>
      <c r="FA215" s="28"/>
      <c r="FB215" s="28"/>
      <c r="FC215" s="28"/>
      <c r="FD215" s="28"/>
      <c r="FE215" s="28"/>
      <c r="FF215" s="28"/>
      <c r="FG215" s="28"/>
      <c r="FH215" s="28"/>
      <c r="FI215" s="28"/>
      <c r="FJ215" s="28"/>
      <c r="FK215" s="28"/>
      <c r="FL215" s="28"/>
      <c r="FM215" s="28"/>
      <c r="FN215" s="28"/>
      <c r="FO215" s="28"/>
      <c r="FP215" s="28"/>
      <c r="FQ215" s="28"/>
      <c r="FR215" s="28"/>
      <c r="FS215" s="28"/>
      <c r="FT215" s="28"/>
      <c r="FU215" s="28"/>
      <c r="FV215" s="28"/>
      <c r="FW215" s="28"/>
      <c r="FX215" s="28"/>
      <c r="FY215" s="28"/>
      <c r="FZ215" s="28"/>
      <c r="GA215" s="28"/>
      <c r="GB215" s="28"/>
      <c r="GC215" s="28"/>
      <c r="GD215" s="28"/>
      <c r="GE215" s="28"/>
      <c r="GF215" s="28"/>
      <c r="GG215" s="28"/>
      <c r="GH215" s="28"/>
      <c r="GI215" s="28"/>
      <c r="GJ215" s="28"/>
      <c r="GK215" s="28"/>
      <c r="GL215" s="28"/>
      <c r="GM215" s="28"/>
      <c r="GN215" s="28"/>
      <c r="GO215" s="28"/>
      <c r="GP215" s="28"/>
      <c r="GQ215" s="28"/>
      <c r="GR215" s="28"/>
      <c r="GS215" s="28"/>
      <c r="GT215" s="28"/>
      <c r="GU215" s="28"/>
      <c r="GV215" s="28"/>
      <c r="GW215" s="28"/>
      <c r="GX215" s="28"/>
      <c r="GY215" s="28"/>
      <c r="GZ215" s="28"/>
      <c r="HA215" s="28"/>
      <c r="HB215" s="28"/>
      <c r="HC215" s="28"/>
      <c r="HD215" s="28"/>
      <c r="HE215" s="28"/>
      <c r="HF215" s="28"/>
      <c r="HG215" s="28"/>
      <c r="HH215" s="28"/>
      <c r="HI215" s="28"/>
      <c r="HJ215" s="28"/>
      <c r="HK215" s="28"/>
      <c r="HL215" s="28"/>
      <c r="HM215" s="28"/>
      <c r="HN215" s="28"/>
      <c r="HO215" s="28"/>
      <c r="HP215" s="28"/>
      <c r="HQ215" s="28"/>
      <c r="HR215" s="28"/>
      <c r="HS215" s="28"/>
      <c r="HT215" s="28"/>
      <c r="HU215" s="28"/>
      <c r="HV215" s="28"/>
      <c r="HW215" s="28"/>
      <c r="HX215" s="28"/>
      <c r="HY215" s="28"/>
      <c r="HZ215" s="28"/>
      <c r="IA215" s="28"/>
      <c r="IB215" s="28"/>
      <c r="IC215" s="28"/>
      <c r="ID215" s="28"/>
      <c r="IE215" s="28"/>
      <c r="IF215" s="28"/>
      <c r="IG215" s="28"/>
      <c r="IH215" s="28"/>
      <c r="II215" s="28"/>
      <c r="IJ215" s="28"/>
      <c r="IK215" s="28"/>
      <c r="IL215" s="28"/>
      <c r="IM215" s="28"/>
      <c r="IN215" s="28"/>
      <c r="IO215" s="28"/>
      <c r="IP215" s="28"/>
      <c r="IQ215" s="28"/>
      <c r="IR215" s="28"/>
      <c r="IS215" s="28"/>
      <c r="IT215" s="28"/>
      <c r="IU215" s="28"/>
      <c r="IV215" s="28"/>
      <c r="IW215" s="28"/>
    </row>
    <row r="216" spans="1:257" s="1" customFormat="1" hidden="1">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49"/>
      <c r="AC216" s="49"/>
      <c r="AD216" s="49"/>
      <c r="AE216" s="241" t="str">
        <f t="shared" si="59"/>
        <v>CO2_SensorsQuick Service Restaurant</v>
      </c>
      <c r="AF216" s="254" t="s">
        <v>483</v>
      </c>
      <c r="AG216" s="241">
        <v>375</v>
      </c>
      <c r="AH216" s="211" t="e">
        <f>NA()</f>
        <v>#N/A</v>
      </c>
      <c r="AI216" s="211" t="e">
        <f>NA()</f>
        <v>#N/A</v>
      </c>
      <c r="AJ216" s="211" t="e">
        <f>NA()</f>
        <v>#N/A</v>
      </c>
      <c r="AK216" s="51"/>
      <c r="AL216" s="51"/>
      <c r="AM216" s="51"/>
      <c r="AN216" s="51"/>
      <c r="AO216" s="51"/>
      <c r="AP216" s="56"/>
      <c r="AQ216" s="56"/>
      <c r="AR216" s="56"/>
      <c r="AS216" s="56"/>
      <c r="AT216" s="58"/>
      <c r="AU216" s="49"/>
      <c r="AV216" s="49"/>
      <c r="AW216" s="55"/>
      <c r="AX216" s="60"/>
      <c r="AY216" s="60"/>
      <c r="AZ216" s="60"/>
      <c r="BA216" s="60"/>
      <c r="BB216" s="60"/>
      <c r="BC216" s="28"/>
      <c r="BD216" s="28"/>
      <c r="BE216" s="28"/>
      <c r="BF216" s="28"/>
      <c r="BG216" s="28"/>
      <c r="BH216" s="28"/>
      <c r="BI216" s="28"/>
      <c r="BJ216" s="28"/>
      <c r="BK216" s="28"/>
      <c r="BL216" s="28"/>
      <c r="BM216" s="28"/>
      <c r="BN216" s="28"/>
      <c r="BO216" s="28"/>
      <c r="BP216" s="28"/>
      <c r="BQ216" s="28"/>
      <c r="BR216" s="28"/>
      <c r="BS216" s="28"/>
      <c r="BT216" s="28"/>
      <c r="BU216" s="28"/>
      <c r="BV216" s="28"/>
      <c r="BW216" s="28"/>
      <c r="BX216" s="28"/>
      <c r="BY216" s="28"/>
      <c r="BZ216" s="28"/>
      <c r="CA216" s="28"/>
      <c r="CB216" s="28"/>
      <c r="CC216" s="28"/>
      <c r="CD216" s="28"/>
      <c r="CE216" s="28"/>
      <c r="CF216" s="28"/>
      <c r="CG216" s="28"/>
      <c r="CH216" s="28"/>
      <c r="CI216" s="28"/>
      <c r="CJ216" s="28"/>
      <c r="CK216" s="28"/>
      <c r="CL216" s="28"/>
      <c r="CM216" s="28"/>
      <c r="CN216" s="28"/>
      <c r="CO216" s="28"/>
      <c r="CP216" s="28"/>
      <c r="CQ216" s="28"/>
      <c r="CR216" s="28"/>
      <c r="CS216" s="28"/>
      <c r="CT216" s="28"/>
      <c r="CU216" s="28"/>
      <c r="CV216" s="28"/>
      <c r="CW216" s="28"/>
      <c r="CX216" s="28"/>
      <c r="CY216" s="28"/>
      <c r="CZ216" s="28"/>
      <c r="DA216" s="28"/>
      <c r="DB216" s="28"/>
      <c r="DC216" s="28"/>
      <c r="DD216" s="28"/>
      <c r="DE216" s="28"/>
      <c r="DF216" s="28"/>
      <c r="DG216" s="28"/>
      <c r="DH216" s="28"/>
      <c r="DI216" s="28"/>
      <c r="DJ216" s="28"/>
      <c r="DK216" s="28"/>
      <c r="DL216" s="28"/>
      <c r="DM216" s="28"/>
      <c r="DN216" s="28"/>
      <c r="DO216" s="28"/>
      <c r="DP216" s="28"/>
      <c r="DQ216" s="28"/>
      <c r="DR216" s="28"/>
      <c r="DS216" s="28"/>
      <c r="DT216" s="28"/>
      <c r="DU216" s="28"/>
      <c r="DV216" s="28"/>
      <c r="DW216" s="28"/>
      <c r="DX216" s="28"/>
      <c r="DY216" s="28"/>
      <c r="DZ216" s="28"/>
      <c r="EA216" s="28"/>
      <c r="EB216" s="28"/>
      <c r="EC216" s="28"/>
      <c r="ED216" s="28"/>
      <c r="EE216" s="28"/>
      <c r="EF216" s="28"/>
      <c r="EG216" s="28"/>
      <c r="EH216" s="28"/>
      <c r="EI216" s="28"/>
      <c r="EJ216" s="28"/>
      <c r="EK216" s="28"/>
      <c r="EL216" s="28"/>
      <c r="EM216" s="28"/>
      <c r="EN216" s="28"/>
      <c r="EO216" s="28"/>
      <c r="EP216" s="28"/>
      <c r="EQ216" s="28"/>
      <c r="ER216" s="28"/>
      <c r="ES216" s="28"/>
      <c r="ET216" s="28"/>
      <c r="EU216" s="28"/>
      <c r="EV216" s="28"/>
      <c r="EW216" s="28"/>
      <c r="EX216" s="28"/>
      <c r="EY216" s="28"/>
      <c r="EZ216" s="28"/>
      <c r="FA216" s="28"/>
      <c r="FB216" s="28"/>
      <c r="FC216" s="28"/>
      <c r="FD216" s="28"/>
      <c r="FE216" s="28"/>
      <c r="FF216" s="28"/>
      <c r="FG216" s="28"/>
      <c r="FH216" s="28"/>
      <c r="FI216" s="28"/>
      <c r="FJ216" s="28"/>
      <c r="FK216" s="28"/>
      <c r="FL216" s="28"/>
      <c r="FM216" s="28"/>
      <c r="FN216" s="28"/>
      <c r="FO216" s="28"/>
      <c r="FP216" s="28"/>
      <c r="FQ216" s="28"/>
      <c r="FR216" s="28"/>
      <c r="FS216" s="28"/>
      <c r="FT216" s="28"/>
      <c r="FU216" s="28"/>
      <c r="FV216" s="28"/>
      <c r="FW216" s="28"/>
      <c r="FX216" s="28"/>
      <c r="FY216" s="28"/>
      <c r="FZ216" s="28"/>
      <c r="GA216" s="28"/>
      <c r="GB216" s="28"/>
      <c r="GC216" s="28"/>
      <c r="GD216" s="28"/>
      <c r="GE216" s="28"/>
      <c r="GF216" s="28"/>
      <c r="GG216" s="28"/>
      <c r="GH216" s="28"/>
      <c r="GI216" s="28"/>
      <c r="GJ216" s="28"/>
      <c r="GK216" s="28"/>
      <c r="GL216" s="28"/>
      <c r="GM216" s="28"/>
      <c r="GN216" s="28"/>
      <c r="GO216" s="28"/>
      <c r="GP216" s="28"/>
      <c r="GQ216" s="28"/>
      <c r="GR216" s="28"/>
      <c r="GS216" s="28"/>
      <c r="GT216" s="28"/>
      <c r="GU216" s="28"/>
      <c r="GV216" s="28"/>
      <c r="GW216" s="28"/>
      <c r="GX216" s="28"/>
      <c r="GY216" s="28"/>
      <c r="GZ216" s="28"/>
      <c r="HA216" s="28"/>
      <c r="HB216" s="28"/>
      <c r="HC216" s="28"/>
      <c r="HD216" s="28"/>
      <c r="HE216" s="28"/>
      <c r="HF216" s="28"/>
      <c r="HG216" s="28"/>
      <c r="HH216" s="28"/>
      <c r="HI216" s="28"/>
      <c r="HJ216" s="28"/>
      <c r="HK216" s="28"/>
      <c r="HL216" s="28"/>
      <c r="HM216" s="28"/>
      <c r="HN216" s="28"/>
      <c r="HO216" s="28"/>
      <c r="HP216" s="28"/>
      <c r="HQ216" s="28"/>
      <c r="HR216" s="28"/>
      <c r="HS216" s="28"/>
      <c r="HT216" s="28"/>
      <c r="HU216" s="28"/>
      <c r="HV216" s="28"/>
      <c r="HW216" s="28"/>
      <c r="HX216" s="28"/>
      <c r="HY216" s="28"/>
      <c r="HZ216" s="28"/>
      <c r="IA216" s="28"/>
      <c r="IB216" s="28"/>
      <c r="IC216" s="28"/>
      <c r="ID216" s="28"/>
      <c r="IE216" s="28"/>
      <c r="IF216" s="28"/>
      <c r="IG216" s="28"/>
      <c r="IH216" s="28"/>
      <c r="II216" s="28"/>
      <c r="IJ216" s="28"/>
      <c r="IK216" s="28"/>
      <c r="IL216" s="28"/>
      <c r="IM216" s="28"/>
      <c r="IN216" s="28"/>
      <c r="IO216" s="28"/>
      <c r="IP216" s="28"/>
      <c r="IQ216" s="28"/>
      <c r="IR216" s="28"/>
      <c r="IS216" s="28"/>
      <c r="IT216" s="28"/>
      <c r="IU216" s="28"/>
      <c r="IV216" s="28"/>
      <c r="IW216" s="28"/>
    </row>
    <row r="217" spans="1:257" s="1" customFormat="1" hidden="1">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49"/>
      <c r="AC217" s="49"/>
      <c r="AD217" s="49"/>
      <c r="AE217" s="241" t="str">
        <f t="shared" si="59"/>
        <v>CO2_SensorsSmall Hotel</v>
      </c>
      <c r="AF217" s="254" t="s">
        <v>483</v>
      </c>
      <c r="AG217" s="241">
        <v>375</v>
      </c>
      <c r="AH217" s="211" t="e">
        <f>NA()</f>
        <v>#N/A</v>
      </c>
      <c r="AI217" s="211" t="e">
        <f>NA()</f>
        <v>#N/A</v>
      </c>
      <c r="AJ217" s="211" t="e">
        <f>NA()</f>
        <v>#N/A</v>
      </c>
      <c r="AK217" s="51"/>
      <c r="AL217" s="24"/>
      <c r="AM217" s="51"/>
      <c r="AN217" s="51"/>
      <c r="AO217" s="51"/>
      <c r="AP217" s="56"/>
      <c r="AQ217" s="56"/>
      <c r="AR217" s="56"/>
      <c r="AS217" s="56"/>
      <c r="AT217" s="58"/>
      <c r="AU217" s="49"/>
      <c r="AV217" s="49"/>
      <c r="AW217" s="55"/>
      <c r="AX217" s="60"/>
      <c r="AY217" s="60"/>
      <c r="AZ217" s="60"/>
      <c r="BA217" s="60"/>
      <c r="BB217" s="60"/>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c r="CP217" s="28"/>
      <c r="CQ217" s="28"/>
      <c r="CR217" s="28"/>
      <c r="CS217" s="28"/>
      <c r="CT217" s="28"/>
      <c r="CU217" s="28"/>
      <c r="CV217" s="28"/>
      <c r="CW217" s="28"/>
      <c r="CX217" s="28"/>
      <c r="CY217" s="28"/>
      <c r="CZ217" s="28"/>
      <c r="DA217" s="28"/>
      <c r="DB217" s="28"/>
      <c r="DC217" s="28"/>
      <c r="DD217" s="28"/>
      <c r="DE217" s="28"/>
      <c r="DF217" s="28"/>
      <c r="DG217" s="28"/>
      <c r="DH217" s="28"/>
      <c r="DI217" s="28"/>
      <c r="DJ217" s="28"/>
      <c r="DK217" s="28"/>
      <c r="DL217" s="28"/>
      <c r="DM217" s="28"/>
      <c r="DN217" s="28"/>
      <c r="DO217" s="28"/>
      <c r="DP217" s="28"/>
      <c r="DQ217" s="28"/>
      <c r="DR217" s="28"/>
      <c r="DS217" s="28"/>
      <c r="DT217" s="28"/>
      <c r="DU217" s="28"/>
      <c r="DV217" s="28"/>
      <c r="DW217" s="28"/>
      <c r="DX217" s="28"/>
      <c r="DY217" s="28"/>
      <c r="DZ217" s="28"/>
      <c r="EA217" s="28"/>
      <c r="EB217" s="28"/>
      <c r="EC217" s="28"/>
      <c r="ED217" s="28"/>
      <c r="EE217" s="28"/>
      <c r="EF217" s="28"/>
      <c r="EG217" s="28"/>
      <c r="EH217" s="28"/>
      <c r="EI217" s="28"/>
      <c r="EJ217" s="28"/>
      <c r="EK217" s="28"/>
      <c r="EL217" s="28"/>
      <c r="EM217" s="28"/>
      <c r="EN217" s="28"/>
      <c r="EO217" s="28"/>
      <c r="EP217" s="28"/>
      <c r="EQ217" s="28"/>
      <c r="ER217" s="28"/>
      <c r="ES217" s="28"/>
      <c r="ET217" s="28"/>
      <c r="EU217" s="28"/>
      <c r="EV217" s="28"/>
      <c r="EW217" s="28"/>
      <c r="EX217" s="28"/>
      <c r="EY217" s="28"/>
      <c r="EZ217" s="28"/>
      <c r="FA217" s="28"/>
      <c r="FB217" s="28"/>
      <c r="FC217" s="28"/>
      <c r="FD217" s="28"/>
      <c r="FE217" s="28"/>
      <c r="FF217" s="28"/>
      <c r="FG217" s="28"/>
      <c r="FH217" s="28"/>
      <c r="FI217" s="28"/>
      <c r="FJ217" s="28"/>
      <c r="FK217" s="28"/>
      <c r="FL217" s="28"/>
      <c r="FM217" s="28"/>
      <c r="FN217" s="28"/>
      <c r="FO217" s="28"/>
      <c r="FP217" s="28"/>
      <c r="FQ217" s="28"/>
      <c r="FR217" s="28"/>
      <c r="FS217" s="28"/>
      <c r="FT217" s="28"/>
      <c r="FU217" s="28"/>
      <c r="FV217" s="28"/>
      <c r="FW217" s="28"/>
      <c r="FX217" s="28"/>
      <c r="FY217" s="28"/>
      <c r="FZ217" s="28"/>
      <c r="GA217" s="28"/>
      <c r="GB217" s="28"/>
      <c r="GC217" s="28"/>
      <c r="GD217" s="28"/>
      <c r="GE217" s="28"/>
      <c r="GF217" s="28"/>
      <c r="GG217" s="28"/>
      <c r="GH217" s="28"/>
      <c r="GI217" s="28"/>
      <c r="GJ217" s="28"/>
      <c r="GK217" s="28"/>
      <c r="GL217" s="28"/>
      <c r="GM217" s="28"/>
      <c r="GN217" s="28"/>
      <c r="GO217" s="28"/>
      <c r="GP217" s="28"/>
      <c r="GQ217" s="28"/>
      <c r="GR217" s="28"/>
      <c r="GS217" s="28"/>
      <c r="GT217" s="28"/>
      <c r="GU217" s="28"/>
      <c r="GV217" s="28"/>
      <c r="GW217" s="28"/>
      <c r="GX217" s="28"/>
      <c r="GY217" s="28"/>
      <c r="GZ217" s="28"/>
      <c r="HA217" s="28"/>
      <c r="HB217" s="28"/>
      <c r="HC217" s="28"/>
      <c r="HD217" s="28"/>
      <c r="HE217" s="28"/>
      <c r="HF217" s="28"/>
      <c r="HG217" s="28"/>
      <c r="HH217" s="28"/>
      <c r="HI217" s="28"/>
      <c r="HJ217" s="28"/>
      <c r="HK217" s="28"/>
      <c r="HL217" s="28"/>
      <c r="HM217" s="28"/>
      <c r="HN217" s="28"/>
      <c r="HO217" s="28"/>
      <c r="HP217" s="28"/>
      <c r="HQ217" s="28"/>
      <c r="HR217" s="28"/>
      <c r="HS217" s="28"/>
      <c r="HT217" s="28"/>
      <c r="HU217" s="28"/>
      <c r="HV217" s="28"/>
      <c r="HW217" s="28"/>
      <c r="HX217" s="28"/>
      <c r="HY217" s="28"/>
      <c r="HZ217" s="28"/>
      <c r="IA217" s="28"/>
      <c r="IB217" s="28"/>
      <c r="IC217" s="28"/>
      <c r="ID217" s="28"/>
      <c r="IE217" s="28"/>
      <c r="IF217" s="28"/>
      <c r="IG217" s="28"/>
      <c r="IH217" s="28"/>
      <c r="II217" s="28"/>
      <c r="IJ217" s="28"/>
      <c r="IK217" s="28"/>
      <c r="IL217" s="28"/>
      <c r="IM217" s="28"/>
      <c r="IN217" s="28"/>
      <c r="IO217" s="28"/>
      <c r="IP217" s="28"/>
      <c r="IQ217" s="28"/>
      <c r="IR217" s="28"/>
      <c r="IS217" s="28"/>
      <c r="IT217" s="28"/>
      <c r="IU217" s="28"/>
      <c r="IV217" s="28"/>
      <c r="IW217" s="28"/>
    </row>
    <row r="218" spans="1:257" s="1" customFormat="1" hidden="1">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49"/>
      <c r="AC218" s="49"/>
      <c r="AD218" s="49"/>
      <c r="AE218" s="241" t="str">
        <f t="shared" si="59"/>
        <v>CO2_SensorsSmall Office</v>
      </c>
      <c r="AF218" s="254" t="s">
        <v>483</v>
      </c>
      <c r="AG218" s="241">
        <v>375</v>
      </c>
      <c r="AH218" s="211" t="e">
        <f>NA()</f>
        <v>#N/A</v>
      </c>
      <c r="AI218" s="211" t="e">
        <f>NA()</f>
        <v>#N/A</v>
      </c>
      <c r="AJ218" s="211" t="e">
        <f>NA()</f>
        <v>#N/A</v>
      </c>
      <c r="AK218" s="51"/>
      <c r="AL218" s="51"/>
      <c r="AM218" s="51"/>
      <c r="AN218" s="51"/>
      <c r="AO218" s="51"/>
      <c r="AP218" s="56"/>
      <c r="AQ218" s="56"/>
      <c r="AR218" s="56"/>
      <c r="AS218" s="56"/>
      <c r="AT218" s="58"/>
      <c r="AU218" s="49"/>
      <c r="AV218" s="49"/>
      <c r="AW218" s="55"/>
      <c r="AX218" s="60"/>
      <c r="AY218" s="60"/>
      <c r="AZ218" s="60"/>
      <c r="BA218" s="60"/>
      <c r="BB218" s="60"/>
      <c r="BC218" s="28"/>
      <c r="BD218" s="28"/>
      <c r="BE218" s="28"/>
      <c r="BF218" s="28"/>
      <c r="BG218" s="28"/>
      <c r="BH218" s="28"/>
      <c r="BI218" s="28"/>
      <c r="BJ218" s="28"/>
      <c r="BK218" s="28"/>
      <c r="BL218" s="28"/>
      <c r="BM218" s="28"/>
      <c r="BN218" s="28"/>
      <c r="BO218" s="28"/>
      <c r="BP218" s="28"/>
      <c r="BQ218" s="28"/>
      <c r="BR218" s="28"/>
      <c r="BS218" s="28"/>
      <c r="BT218" s="28"/>
      <c r="BU218" s="28"/>
      <c r="BV218" s="28"/>
      <c r="BW218" s="28"/>
      <c r="BX218" s="28"/>
      <c r="BY218" s="28"/>
      <c r="BZ218" s="28"/>
      <c r="CA218" s="28"/>
      <c r="CB218" s="28"/>
      <c r="CC218" s="28"/>
      <c r="CD218" s="28"/>
      <c r="CE218" s="28"/>
      <c r="CF218" s="28"/>
      <c r="CG218" s="28"/>
      <c r="CH218" s="28"/>
      <c r="CI218" s="28"/>
      <c r="CJ218" s="28"/>
      <c r="CK218" s="28"/>
      <c r="CL218" s="28"/>
      <c r="CM218" s="28"/>
      <c r="CN218" s="28"/>
      <c r="CO218" s="28"/>
      <c r="CP218" s="28"/>
      <c r="CQ218" s="28"/>
      <c r="CR218" s="28"/>
      <c r="CS218" s="28"/>
      <c r="CT218" s="28"/>
      <c r="CU218" s="28"/>
      <c r="CV218" s="28"/>
      <c r="CW218" s="28"/>
      <c r="CX218" s="28"/>
      <c r="CY218" s="28"/>
      <c r="CZ218" s="28"/>
      <c r="DA218" s="28"/>
      <c r="DB218" s="28"/>
      <c r="DC218" s="28"/>
      <c r="DD218" s="28"/>
      <c r="DE218" s="28"/>
      <c r="DF218" s="28"/>
      <c r="DG218" s="28"/>
      <c r="DH218" s="28"/>
      <c r="DI218" s="28"/>
      <c r="DJ218" s="28"/>
      <c r="DK218" s="28"/>
      <c r="DL218" s="28"/>
      <c r="DM218" s="28"/>
      <c r="DN218" s="28"/>
      <c r="DO218" s="28"/>
      <c r="DP218" s="28"/>
      <c r="DQ218" s="28"/>
      <c r="DR218" s="28"/>
      <c r="DS218" s="28"/>
      <c r="DT218" s="28"/>
      <c r="DU218" s="28"/>
      <c r="DV218" s="28"/>
      <c r="DW218" s="28"/>
      <c r="DX218" s="28"/>
      <c r="DY218" s="28"/>
      <c r="DZ218" s="28"/>
      <c r="EA218" s="28"/>
      <c r="EB218" s="28"/>
      <c r="EC218" s="28"/>
      <c r="ED218" s="28"/>
      <c r="EE218" s="28"/>
      <c r="EF218" s="28"/>
      <c r="EG218" s="28"/>
      <c r="EH218" s="28"/>
      <c r="EI218" s="28"/>
      <c r="EJ218" s="28"/>
      <c r="EK218" s="28"/>
      <c r="EL218" s="28"/>
      <c r="EM218" s="28"/>
      <c r="EN218" s="28"/>
      <c r="EO218" s="28"/>
      <c r="EP218" s="28"/>
      <c r="EQ218" s="28"/>
      <c r="ER218" s="28"/>
      <c r="ES218" s="28"/>
      <c r="ET218" s="28"/>
      <c r="EU218" s="28"/>
      <c r="EV218" s="28"/>
      <c r="EW218" s="28"/>
      <c r="EX218" s="28"/>
      <c r="EY218" s="28"/>
      <c r="EZ218" s="28"/>
      <c r="FA218" s="28"/>
      <c r="FB218" s="28"/>
      <c r="FC218" s="28"/>
      <c r="FD218" s="28"/>
      <c r="FE218" s="28"/>
      <c r="FF218" s="28"/>
      <c r="FG218" s="28"/>
      <c r="FH218" s="28"/>
      <c r="FI218" s="28"/>
      <c r="FJ218" s="28"/>
      <c r="FK218" s="28"/>
      <c r="FL218" s="28"/>
      <c r="FM218" s="28"/>
      <c r="FN218" s="28"/>
      <c r="FO218" s="28"/>
      <c r="FP218" s="28"/>
      <c r="FQ218" s="28"/>
      <c r="FR218" s="28"/>
      <c r="FS218" s="28"/>
      <c r="FT218" s="28"/>
      <c r="FU218" s="28"/>
      <c r="FV218" s="28"/>
      <c r="FW218" s="28"/>
      <c r="FX218" s="28"/>
      <c r="FY218" s="28"/>
      <c r="FZ218" s="28"/>
      <c r="GA218" s="28"/>
      <c r="GB218" s="28"/>
      <c r="GC218" s="28"/>
      <c r="GD218" s="28"/>
      <c r="GE218" s="28"/>
      <c r="GF218" s="28"/>
      <c r="GG218" s="28"/>
      <c r="GH218" s="28"/>
      <c r="GI218" s="28"/>
      <c r="GJ218" s="28"/>
      <c r="GK218" s="28"/>
      <c r="GL218" s="28"/>
      <c r="GM218" s="28"/>
      <c r="GN218" s="28"/>
      <c r="GO218" s="28"/>
      <c r="GP218" s="28"/>
      <c r="GQ218" s="28"/>
      <c r="GR218" s="28"/>
      <c r="GS218" s="28"/>
      <c r="GT218" s="28"/>
      <c r="GU218" s="28"/>
      <c r="GV218" s="28"/>
      <c r="GW218" s="28"/>
      <c r="GX218" s="28"/>
      <c r="GY218" s="28"/>
      <c r="GZ218" s="28"/>
      <c r="HA218" s="28"/>
      <c r="HB218" s="28"/>
      <c r="HC218" s="28"/>
      <c r="HD218" s="28"/>
      <c r="HE218" s="28"/>
      <c r="HF218" s="28"/>
      <c r="HG218" s="28"/>
      <c r="HH218" s="28"/>
      <c r="HI218" s="28"/>
      <c r="HJ218" s="28"/>
      <c r="HK218" s="28"/>
      <c r="HL218" s="28"/>
      <c r="HM218" s="28"/>
      <c r="HN218" s="28"/>
      <c r="HO218" s="28"/>
      <c r="HP218" s="28"/>
      <c r="HQ218" s="28"/>
      <c r="HR218" s="28"/>
      <c r="HS218" s="28"/>
      <c r="HT218" s="28"/>
      <c r="HU218" s="28"/>
      <c r="HV218" s="28"/>
      <c r="HW218" s="28"/>
      <c r="HX218" s="28"/>
      <c r="HY218" s="28"/>
      <c r="HZ218" s="28"/>
      <c r="IA218" s="28"/>
      <c r="IB218" s="28"/>
      <c r="IC218" s="28"/>
      <c r="ID218" s="28"/>
      <c r="IE218" s="28"/>
      <c r="IF218" s="28"/>
      <c r="IG218" s="28"/>
      <c r="IH218" s="28"/>
      <c r="II218" s="28"/>
      <c r="IJ218" s="28"/>
      <c r="IK218" s="28"/>
      <c r="IL218" s="28"/>
      <c r="IM218" s="28"/>
      <c r="IN218" s="28"/>
      <c r="IO218" s="28"/>
      <c r="IP218" s="28"/>
      <c r="IQ218" s="28"/>
      <c r="IR218" s="28"/>
      <c r="IS218" s="28"/>
      <c r="IT218" s="28"/>
      <c r="IU218" s="28"/>
      <c r="IV218" s="28"/>
      <c r="IW218" s="28"/>
    </row>
    <row r="219" spans="1:257" s="1" customFormat="1" hidden="1">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49"/>
      <c r="AC219" s="49"/>
      <c r="AD219" s="49"/>
      <c r="AE219" s="241" t="str">
        <f t="shared" si="59"/>
        <v>CO2_SensorsStrip Mall</v>
      </c>
      <c r="AF219" s="254" t="s">
        <v>483</v>
      </c>
      <c r="AG219" s="241">
        <v>375</v>
      </c>
      <c r="AH219" s="211" t="e">
        <f>NA()</f>
        <v>#N/A</v>
      </c>
      <c r="AI219" s="211" t="e">
        <f>NA()</f>
        <v>#N/A</v>
      </c>
      <c r="AJ219" s="211" t="e">
        <f>NA()</f>
        <v>#N/A</v>
      </c>
      <c r="AK219" s="51"/>
      <c r="AL219" s="24"/>
      <c r="AM219" s="51"/>
      <c r="AN219" s="51"/>
      <c r="AO219" s="51"/>
      <c r="AP219" s="56"/>
      <c r="AQ219" s="56"/>
      <c r="AR219" s="56"/>
      <c r="AS219" s="56"/>
      <c r="AT219" s="58"/>
      <c r="AU219" s="49"/>
      <c r="AV219" s="49"/>
      <c r="AW219" s="55"/>
      <c r="AX219" s="60"/>
      <c r="AY219" s="60"/>
      <c r="AZ219" s="60"/>
      <c r="BA219" s="60"/>
      <c r="BB219" s="60"/>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c r="CP219" s="28"/>
      <c r="CQ219" s="28"/>
      <c r="CR219" s="28"/>
      <c r="CS219" s="28"/>
      <c r="CT219" s="28"/>
      <c r="CU219" s="28"/>
      <c r="CV219" s="28"/>
      <c r="CW219" s="28"/>
      <c r="CX219" s="28"/>
      <c r="CY219" s="28"/>
      <c r="CZ219" s="28"/>
      <c r="DA219" s="28"/>
      <c r="DB219" s="28"/>
      <c r="DC219" s="28"/>
      <c r="DD219" s="28"/>
      <c r="DE219" s="28"/>
      <c r="DF219" s="28"/>
      <c r="DG219" s="28"/>
      <c r="DH219" s="28"/>
      <c r="DI219" s="28"/>
      <c r="DJ219" s="28"/>
      <c r="DK219" s="28"/>
      <c r="DL219" s="28"/>
      <c r="DM219" s="28"/>
      <c r="DN219" s="28"/>
      <c r="DO219" s="28"/>
      <c r="DP219" s="28"/>
      <c r="DQ219" s="28"/>
      <c r="DR219" s="28"/>
      <c r="DS219" s="28"/>
      <c r="DT219" s="28"/>
      <c r="DU219" s="28"/>
      <c r="DV219" s="28"/>
      <c r="DW219" s="28"/>
      <c r="DX219" s="28"/>
      <c r="DY219" s="28"/>
      <c r="DZ219" s="28"/>
      <c r="EA219" s="28"/>
      <c r="EB219" s="28"/>
      <c r="EC219" s="28"/>
      <c r="ED219" s="28"/>
      <c r="EE219" s="28"/>
      <c r="EF219" s="28"/>
      <c r="EG219" s="28"/>
      <c r="EH219" s="28"/>
      <c r="EI219" s="28"/>
      <c r="EJ219" s="28"/>
      <c r="EK219" s="28"/>
      <c r="EL219" s="28"/>
      <c r="EM219" s="28"/>
      <c r="EN219" s="28"/>
      <c r="EO219" s="28"/>
      <c r="EP219" s="28"/>
      <c r="EQ219" s="28"/>
      <c r="ER219" s="28"/>
      <c r="ES219" s="28"/>
      <c r="ET219" s="28"/>
      <c r="EU219" s="28"/>
      <c r="EV219" s="28"/>
      <c r="EW219" s="28"/>
      <c r="EX219" s="28"/>
      <c r="EY219" s="28"/>
      <c r="EZ219" s="28"/>
      <c r="FA219" s="28"/>
      <c r="FB219" s="28"/>
      <c r="FC219" s="28"/>
      <c r="FD219" s="28"/>
      <c r="FE219" s="28"/>
      <c r="FF219" s="28"/>
      <c r="FG219" s="28"/>
      <c r="FH219" s="28"/>
      <c r="FI219" s="28"/>
      <c r="FJ219" s="28"/>
      <c r="FK219" s="28"/>
      <c r="FL219" s="28"/>
      <c r="FM219" s="28"/>
      <c r="FN219" s="28"/>
      <c r="FO219" s="28"/>
      <c r="FP219" s="28"/>
      <c r="FQ219" s="28"/>
      <c r="FR219" s="28"/>
      <c r="FS219" s="28"/>
      <c r="FT219" s="28"/>
      <c r="FU219" s="28"/>
      <c r="FV219" s="28"/>
      <c r="FW219" s="28"/>
      <c r="FX219" s="28"/>
      <c r="FY219" s="28"/>
      <c r="FZ219" s="28"/>
      <c r="GA219" s="28"/>
      <c r="GB219" s="28"/>
      <c r="GC219" s="28"/>
      <c r="GD219" s="28"/>
      <c r="GE219" s="28"/>
      <c r="GF219" s="28"/>
      <c r="GG219" s="28"/>
      <c r="GH219" s="28"/>
      <c r="GI219" s="28"/>
      <c r="GJ219" s="28"/>
      <c r="GK219" s="28"/>
      <c r="GL219" s="28"/>
      <c r="GM219" s="28"/>
      <c r="GN219" s="28"/>
      <c r="GO219" s="28"/>
      <c r="GP219" s="28"/>
      <c r="GQ219" s="28"/>
      <c r="GR219" s="28"/>
      <c r="GS219" s="28"/>
      <c r="GT219" s="28"/>
      <c r="GU219" s="28"/>
      <c r="GV219" s="28"/>
      <c r="GW219" s="28"/>
      <c r="GX219" s="28"/>
      <c r="GY219" s="28"/>
      <c r="GZ219" s="28"/>
      <c r="HA219" s="28"/>
      <c r="HB219" s="28"/>
      <c r="HC219" s="28"/>
      <c r="HD219" s="28"/>
      <c r="HE219" s="28"/>
      <c r="HF219" s="28"/>
      <c r="HG219" s="28"/>
      <c r="HH219" s="28"/>
      <c r="HI219" s="28"/>
      <c r="HJ219" s="28"/>
      <c r="HK219" s="28"/>
      <c r="HL219" s="28"/>
      <c r="HM219" s="28"/>
      <c r="HN219" s="28"/>
      <c r="HO219" s="28"/>
      <c r="HP219" s="28"/>
      <c r="HQ219" s="28"/>
      <c r="HR219" s="28"/>
      <c r="HS219" s="28"/>
      <c r="HT219" s="28"/>
      <c r="HU219" s="28"/>
      <c r="HV219" s="28"/>
      <c r="HW219" s="28"/>
      <c r="HX219" s="28"/>
      <c r="HY219" s="28"/>
      <c r="HZ219" s="28"/>
      <c r="IA219" s="28"/>
      <c r="IB219" s="28"/>
      <c r="IC219" s="28"/>
      <c r="ID219" s="28"/>
      <c r="IE219" s="28"/>
      <c r="IF219" s="28"/>
      <c r="IG219" s="28"/>
      <c r="IH219" s="28"/>
      <c r="II219" s="28"/>
      <c r="IJ219" s="28"/>
      <c r="IK219" s="28"/>
      <c r="IL219" s="28"/>
      <c r="IM219" s="28"/>
      <c r="IN219" s="28"/>
      <c r="IO219" s="28"/>
      <c r="IP219" s="28"/>
      <c r="IQ219" s="28"/>
      <c r="IR219" s="28"/>
      <c r="IS219" s="28"/>
      <c r="IT219" s="28"/>
      <c r="IU219" s="28"/>
      <c r="IV219" s="28"/>
      <c r="IW219" s="28"/>
    </row>
    <row r="220" spans="1:257" s="1" customFormat="1" hidden="1">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49"/>
      <c r="AC220" s="49"/>
      <c r="AD220" s="49"/>
      <c r="AE220" s="241" t="str">
        <f t="shared" si="59"/>
        <v>CO2_SensorsSupermarket</v>
      </c>
      <c r="AF220" s="254" t="s">
        <v>483</v>
      </c>
      <c r="AG220" s="241">
        <v>375</v>
      </c>
      <c r="AH220" s="211" t="e">
        <f>NA()</f>
        <v>#N/A</v>
      </c>
      <c r="AI220" s="211" t="e">
        <f>NA()</f>
        <v>#N/A</v>
      </c>
      <c r="AJ220" s="211" t="e">
        <f>NA()</f>
        <v>#N/A</v>
      </c>
      <c r="AK220" s="51"/>
      <c r="AL220" s="51"/>
      <c r="AM220" s="51"/>
      <c r="AN220" s="51"/>
      <c r="AO220" s="51"/>
      <c r="AP220" s="56"/>
      <c r="AQ220" s="56"/>
      <c r="AR220" s="56"/>
      <c r="AS220" s="56"/>
      <c r="AT220" s="58"/>
      <c r="AU220" s="49"/>
      <c r="AV220" s="49"/>
      <c r="AW220" s="55"/>
      <c r="AX220" s="60"/>
      <c r="AY220" s="60"/>
      <c r="AZ220" s="60"/>
      <c r="BA220" s="60"/>
      <c r="BB220" s="60"/>
      <c r="BC220" s="28"/>
      <c r="BD220" s="28"/>
      <c r="BE220" s="28"/>
      <c r="BF220" s="28"/>
      <c r="BG220" s="28"/>
      <c r="BH220" s="28"/>
      <c r="BI220" s="28"/>
      <c r="BJ220" s="28"/>
      <c r="BK220" s="28"/>
      <c r="BL220" s="28"/>
      <c r="BM220" s="28"/>
      <c r="BN220" s="28"/>
      <c r="BO220" s="28"/>
      <c r="BP220" s="28"/>
      <c r="BQ220" s="28"/>
      <c r="BR220" s="28"/>
      <c r="BS220" s="28"/>
      <c r="BT220" s="28"/>
      <c r="BU220" s="28"/>
      <c r="BV220" s="28"/>
      <c r="BW220" s="28"/>
      <c r="BX220" s="28"/>
      <c r="BY220" s="28"/>
      <c r="BZ220" s="28"/>
      <c r="CA220" s="28"/>
      <c r="CB220" s="28"/>
      <c r="CC220" s="28"/>
      <c r="CD220" s="28"/>
      <c r="CE220" s="28"/>
      <c r="CF220" s="28"/>
      <c r="CG220" s="28"/>
      <c r="CH220" s="28"/>
      <c r="CI220" s="28"/>
      <c r="CJ220" s="28"/>
      <c r="CK220" s="28"/>
      <c r="CL220" s="28"/>
      <c r="CM220" s="28"/>
      <c r="CN220" s="28"/>
      <c r="CO220" s="28"/>
      <c r="CP220" s="28"/>
      <c r="CQ220" s="28"/>
      <c r="CR220" s="28"/>
      <c r="CS220" s="28"/>
      <c r="CT220" s="28"/>
      <c r="CU220" s="28"/>
      <c r="CV220" s="28"/>
      <c r="CW220" s="28"/>
      <c r="CX220" s="28"/>
      <c r="CY220" s="28"/>
      <c r="CZ220" s="28"/>
      <c r="DA220" s="28"/>
      <c r="DB220" s="28"/>
      <c r="DC220" s="28"/>
      <c r="DD220" s="28"/>
      <c r="DE220" s="28"/>
      <c r="DF220" s="28"/>
      <c r="DG220" s="28"/>
      <c r="DH220" s="28"/>
      <c r="DI220" s="28"/>
      <c r="DJ220" s="28"/>
      <c r="DK220" s="28"/>
      <c r="DL220" s="28"/>
      <c r="DM220" s="28"/>
      <c r="DN220" s="28"/>
      <c r="DO220" s="28"/>
      <c r="DP220" s="28"/>
      <c r="DQ220" s="28"/>
      <c r="DR220" s="28"/>
      <c r="DS220" s="28"/>
      <c r="DT220" s="28"/>
      <c r="DU220" s="28"/>
      <c r="DV220" s="28"/>
      <c r="DW220" s="28"/>
      <c r="DX220" s="28"/>
      <c r="DY220" s="28"/>
      <c r="DZ220" s="28"/>
      <c r="EA220" s="28"/>
      <c r="EB220" s="28"/>
      <c r="EC220" s="28"/>
      <c r="ED220" s="28"/>
      <c r="EE220" s="28"/>
      <c r="EF220" s="28"/>
      <c r="EG220" s="28"/>
      <c r="EH220" s="28"/>
      <c r="EI220" s="28"/>
      <c r="EJ220" s="28"/>
      <c r="EK220" s="28"/>
      <c r="EL220" s="28"/>
      <c r="EM220" s="28"/>
      <c r="EN220" s="28"/>
      <c r="EO220" s="28"/>
      <c r="EP220" s="28"/>
      <c r="EQ220" s="28"/>
      <c r="ER220" s="28"/>
      <c r="ES220" s="28"/>
      <c r="ET220" s="28"/>
      <c r="EU220" s="28"/>
      <c r="EV220" s="28"/>
      <c r="EW220" s="28"/>
      <c r="EX220" s="28"/>
      <c r="EY220" s="28"/>
      <c r="EZ220" s="28"/>
      <c r="FA220" s="28"/>
      <c r="FB220" s="28"/>
      <c r="FC220" s="28"/>
      <c r="FD220" s="28"/>
      <c r="FE220" s="28"/>
      <c r="FF220" s="28"/>
      <c r="FG220" s="28"/>
      <c r="FH220" s="28"/>
      <c r="FI220" s="28"/>
      <c r="FJ220" s="28"/>
      <c r="FK220" s="28"/>
      <c r="FL220" s="28"/>
      <c r="FM220" s="28"/>
      <c r="FN220" s="28"/>
      <c r="FO220" s="28"/>
      <c r="FP220" s="28"/>
      <c r="FQ220" s="28"/>
      <c r="FR220" s="28"/>
      <c r="FS220" s="28"/>
      <c r="FT220" s="28"/>
      <c r="FU220" s="28"/>
      <c r="FV220" s="28"/>
      <c r="FW220" s="28"/>
      <c r="FX220" s="28"/>
      <c r="FY220" s="28"/>
      <c r="FZ220" s="28"/>
      <c r="GA220" s="28"/>
      <c r="GB220" s="28"/>
      <c r="GC220" s="28"/>
      <c r="GD220" s="28"/>
      <c r="GE220" s="28"/>
      <c r="GF220" s="28"/>
      <c r="GG220" s="28"/>
      <c r="GH220" s="28"/>
      <c r="GI220" s="28"/>
      <c r="GJ220" s="28"/>
      <c r="GK220" s="28"/>
      <c r="GL220" s="28"/>
      <c r="GM220" s="28"/>
      <c r="GN220" s="28"/>
      <c r="GO220" s="28"/>
      <c r="GP220" s="28"/>
      <c r="GQ220" s="28"/>
      <c r="GR220" s="28"/>
      <c r="GS220" s="28"/>
      <c r="GT220" s="28"/>
      <c r="GU220" s="28"/>
      <c r="GV220" s="28"/>
      <c r="GW220" s="28"/>
      <c r="GX220" s="28"/>
      <c r="GY220" s="28"/>
      <c r="GZ220" s="28"/>
      <c r="HA220" s="28"/>
      <c r="HB220" s="28"/>
      <c r="HC220" s="28"/>
      <c r="HD220" s="28"/>
      <c r="HE220" s="28"/>
      <c r="HF220" s="28"/>
      <c r="HG220" s="28"/>
      <c r="HH220" s="28"/>
      <c r="HI220" s="28"/>
      <c r="HJ220" s="28"/>
      <c r="HK220" s="28"/>
      <c r="HL220" s="28"/>
      <c r="HM220" s="28"/>
      <c r="HN220" s="28"/>
      <c r="HO220" s="28"/>
      <c r="HP220" s="28"/>
      <c r="HQ220" s="28"/>
      <c r="HR220" s="28"/>
      <c r="HS220" s="28"/>
      <c r="HT220" s="28"/>
      <c r="HU220" s="28"/>
      <c r="HV220" s="28"/>
      <c r="HW220" s="28"/>
      <c r="HX220" s="28"/>
      <c r="HY220" s="28"/>
      <c r="HZ220" s="28"/>
      <c r="IA220" s="28"/>
      <c r="IB220" s="28"/>
      <c r="IC220" s="28"/>
      <c r="ID220" s="28"/>
      <c r="IE220" s="28"/>
      <c r="IF220" s="28"/>
      <c r="IG220" s="28"/>
      <c r="IH220" s="28"/>
      <c r="II220" s="28"/>
      <c r="IJ220" s="28"/>
      <c r="IK220" s="28"/>
      <c r="IL220" s="28"/>
      <c r="IM220" s="28"/>
      <c r="IN220" s="28"/>
      <c r="IO220" s="28"/>
      <c r="IP220" s="28"/>
      <c r="IQ220" s="28"/>
      <c r="IR220" s="28"/>
      <c r="IS220" s="28"/>
      <c r="IT220" s="28"/>
      <c r="IU220" s="28"/>
      <c r="IV220" s="28"/>
      <c r="IW220" s="28"/>
    </row>
    <row r="221" spans="1:257" s="1" customFormat="1" hidden="1">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49"/>
      <c r="AC221" s="49"/>
      <c r="AD221" s="49"/>
      <c r="AE221" s="241" t="str">
        <f t="shared" si="59"/>
        <v>CO2_SensorsPrimary School</v>
      </c>
      <c r="AF221" s="254" t="s">
        <v>483</v>
      </c>
      <c r="AG221" s="241">
        <v>375</v>
      </c>
      <c r="AH221" s="211" t="e">
        <f>NA()</f>
        <v>#N/A</v>
      </c>
      <c r="AI221" s="211" t="e">
        <f>NA()</f>
        <v>#N/A</v>
      </c>
      <c r="AJ221" s="211" t="e">
        <f>NA()</f>
        <v>#N/A</v>
      </c>
      <c r="AK221" s="51"/>
      <c r="AL221" s="24"/>
      <c r="AM221" s="51"/>
      <c r="AN221" s="50"/>
      <c r="AO221" s="50"/>
      <c r="AP221" s="58"/>
      <c r="AQ221" s="58"/>
      <c r="AR221" s="58"/>
      <c r="AS221" s="58"/>
      <c r="AT221" s="58"/>
      <c r="AU221" s="49"/>
      <c r="AV221" s="49"/>
      <c r="AW221" s="55"/>
      <c r="AX221" s="60"/>
      <c r="AY221" s="60"/>
      <c r="AZ221" s="60"/>
      <c r="BA221" s="60"/>
      <c r="BB221" s="60"/>
      <c r="BC221" s="28"/>
      <c r="BD221" s="28"/>
      <c r="BE221" s="28"/>
      <c r="BF221" s="28"/>
      <c r="BG221" s="28"/>
      <c r="BH221" s="28"/>
      <c r="BI221" s="28"/>
      <c r="BJ221" s="28"/>
      <c r="BK221" s="28"/>
      <c r="BL221" s="28"/>
      <c r="BM221" s="28"/>
      <c r="BN221" s="28"/>
      <c r="BO221" s="28"/>
      <c r="BP221" s="28"/>
      <c r="BQ221" s="28"/>
      <c r="BR221" s="28"/>
      <c r="BS221" s="28"/>
      <c r="BT221" s="28"/>
      <c r="BU221" s="28"/>
      <c r="BV221" s="28"/>
      <c r="BW221" s="28"/>
      <c r="BX221" s="28"/>
      <c r="BY221" s="28"/>
      <c r="BZ221" s="28"/>
      <c r="CA221" s="28"/>
      <c r="CB221" s="28"/>
      <c r="CC221" s="28"/>
      <c r="CD221" s="28"/>
      <c r="CE221" s="28"/>
      <c r="CF221" s="28"/>
      <c r="CG221" s="28"/>
      <c r="CH221" s="28"/>
      <c r="CI221" s="28"/>
      <c r="CJ221" s="28"/>
      <c r="CK221" s="28"/>
      <c r="CL221" s="28"/>
      <c r="CM221" s="28"/>
      <c r="CN221" s="28"/>
      <c r="CO221" s="28"/>
      <c r="CP221" s="28"/>
      <c r="CQ221" s="28"/>
      <c r="CR221" s="28"/>
      <c r="CS221" s="28"/>
      <c r="CT221" s="28"/>
      <c r="CU221" s="28"/>
      <c r="CV221" s="28"/>
      <c r="CW221" s="28"/>
      <c r="CX221" s="28"/>
      <c r="CY221" s="28"/>
      <c r="CZ221" s="28"/>
      <c r="DA221" s="28"/>
      <c r="DB221" s="28"/>
      <c r="DC221" s="28"/>
      <c r="DD221" s="28"/>
      <c r="DE221" s="28"/>
      <c r="DF221" s="28"/>
      <c r="DG221" s="28"/>
      <c r="DH221" s="28"/>
      <c r="DI221" s="28"/>
      <c r="DJ221" s="28"/>
      <c r="DK221" s="28"/>
      <c r="DL221" s="28"/>
      <c r="DM221" s="28"/>
      <c r="DN221" s="28"/>
      <c r="DO221" s="28"/>
      <c r="DP221" s="28"/>
      <c r="DQ221" s="28"/>
      <c r="DR221" s="28"/>
      <c r="DS221" s="28"/>
      <c r="DT221" s="28"/>
      <c r="DU221" s="28"/>
      <c r="DV221" s="28"/>
      <c r="DW221" s="28"/>
      <c r="DX221" s="28"/>
      <c r="DY221" s="28"/>
      <c r="DZ221" s="28"/>
      <c r="EA221" s="28"/>
      <c r="EB221" s="28"/>
      <c r="EC221" s="28"/>
      <c r="ED221" s="28"/>
      <c r="EE221" s="28"/>
      <c r="EF221" s="28"/>
      <c r="EG221" s="28"/>
      <c r="EH221" s="28"/>
      <c r="EI221" s="28"/>
      <c r="EJ221" s="28"/>
      <c r="EK221" s="28"/>
      <c r="EL221" s="28"/>
      <c r="EM221" s="28"/>
      <c r="EN221" s="28"/>
      <c r="EO221" s="28"/>
      <c r="EP221" s="28"/>
      <c r="EQ221" s="28"/>
      <c r="ER221" s="28"/>
      <c r="ES221" s="28"/>
      <c r="ET221" s="28"/>
      <c r="EU221" s="28"/>
      <c r="EV221" s="28"/>
      <c r="EW221" s="28"/>
      <c r="EX221" s="28"/>
      <c r="EY221" s="28"/>
      <c r="EZ221" s="28"/>
      <c r="FA221" s="28"/>
      <c r="FB221" s="28"/>
      <c r="FC221" s="28"/>
      <c r="FD221" s="28"/>
      <c r="FE221" s="28"/>
      <c r="FF221" s="28"/>
      <c r="FG221" s="28"/>
      <c r="FH221" s="28"/>
      <c r="FI221" s="28"/>
      <c r="FJ221" s="28"/>
      <c r="FK221" s="28"/>
      <c r="FL221" s="28"/>
      <c r="FM221" s="28"/>
      <c r="FN221" s="28"/>
      <c r="FO221" s="28"/>
      <c r="FP221" s="28"/>
      <c r="FQ221" s="28"/>
      <c r="FR221" s="28"/>
      <c r="FS221" s="28"/>
      <c r="FT221" s="28"/>
      <c r="FU221" s="28"/>
      <c r="FV221" s="28"/>
      <c r="FW221" s="28"/>
      <c r="FX221" s="28"/>
      <c r="FY221" s="28"/>
      <c r="FZ221" s="28"/>
      <c r="GA221" s="28"/>
      <c r="GB221" s="28"/>
      <c r="GC221" s="28"/>
      <c r="GD221" s="28"/>
      <c r="GE221" s="28"/>
      <c r="GF221" s="28"/>
      <c r="GG221" s="28"/>
      <c r="GH221" s="28"/>
      <c r="GI221" s="28"/>
      <c r="GJ221" s="28"/>
      <c r="GK221" s="28"/>
      <c r="GL221" s="28"/>
      <c r="GM221" s="28"/>
      <c r="GN221" s="28"/>
      <c r="GO221" s="28"/>
      <c r="GP221" s="28"/>
      <c r="GQ221" s="28"/>
      <c r="GR221" s="28"/>
      <c r="GS221" s="28"/>
      <c r="GT221" s="28"/>
      <c r="GU221" s="28"/>
      <c r="GV221" s="28"/>
      <c r="GW221" s="28"/>
      <c r="GX221" s="28"/>
      <c r="GY221" s="28"/>
      <c r="GZ221" s="28"/>
      <c r="HA221" s="28"/>
      <c r="HB221" s="28"/>
      <c r="HC221" s="28"/>
      <c r="HD221" s="28"/>
      <c r="HE221" s="28"/>
      <c r="HF221" s="28"/>
      <c r="HG221" s="28"/>
      <c r="HH221" s="28"/>
      <c r="HI221" s="28"/>
      <c r="HJ221" s="28"/>
      <c r="HK221" s="28"/>
      <c r="HL221" s="28"/>
      <c r="HM221" s="28"/>
      <c r="HN221" s="28"/>
      <c r="HO221" s="28"/>
      <c r="HP221" s="28"/>
      <c r="HQ221" s="28"/>
      <c r="HR221" s="28"/>
      <c r="HS221" s="28"/>
      <c r="HT221" s="28"/>
      <c r="HU221" s="28"/>
      <c r="HV221" s="28"/>
      <c r="HW221" s="28"/>
      <c r="HX221" s="28"/>
      <c r="HY221" s="28"/>
      <c r="HZ221" s="28"/>
      <c r="IA221" s="28"/>
      <c r="IB221" s="28"/>
      <c r="IC221" s="28"/>
      <c r="ID221" s="28"/>
      <c r="IE221" s="28"/>
      <c r="IF221" s="28"/>
      <c r="IG221" s="28"/>
      <c r="IH221" s="28"/>
      <c r="II221" s="28"/>
      <c r="IJ221" s="28"/>
      <c r="IK221" s="28"/>
      <c r="IL221" s="28"/>
      <c r="IM221" s="28"/>
      <c r="IN221" s="28"/>
      <c r="IO221" s="28"/>
      <c r="IP221" s="28"/>
      <c r="IQ221" s="28"/>
      <c r="IR221" s="28"/>
      <c r="IS221" s="28"/>
      <c r="IT221" s="28"/>
      <c r="IU221" s="28"/>
      <c r="IV221" s="28"/>
      <c r="IW221" s="28"/>
    </row>
    <row r="222" spans="1:257" s="1" customFormat="1" hidden="1">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49"/>
      <c r="AC222" s="49"/>
      <c r="AD222" s="49"/>
      <c r="AE222" s="241" t="str">
        <f t="shared" si="59"/>
        <v>CO2_SensorsSecondary School</v>
      </c>
      <c r="AF222" s="254" t="s">
        <v>483</v>
      </c>
      <c r="AG222" s="241">
        <v>375</v>
      </c>
      <c r="AH222" s="211" t="e">
        <f>NA()</f>
        <v>#N/A</v>
      </c>
      <c r="AI222" s="211" t="e">
        <f>NA()</f>
        <v>#N/A</v>
      </c>
      <c r="AJ222" s="211" t="e">
        <f>NA()</f>
        <v>#N/A</v>
      </c>
      <c r="AK222" s="51"/>
      <c r="AL222" s="51"/>
      <c r="AM222" s="51"/>
      <c r="AN222" s="50"/>
      <c r="AO222" s="50"/>
      <c r="AP222" s="58"/>
      <c r="AQ222" s="58"/>
      <c r="AR222" s="58"/>
      <c r="AS222" s="58"/>
      <c r="AT222" s="58"/>
      <c r="AU222" s="49"/>
      <c r="AV222" s="49"/>
      <c r="AW222" s="55"/>
      <c r="AX222" s="55"/>
      <c r="AY222" s="55"/>
      <c r="AZ222" s="55"/>
      <c r="BA222" s="55"/>
      <c r="BB222" s="55"/>
      <c r="BC222" s="28"/>
      <c r="BD222" s="28"/>
      <c r="BE222" s="28"/>
      <c r="BF222" s="28"/>
      <c r="BG222" s="28"/>
      <c r="BH222" s="28"/>
      <c r="BI222" s="28"/>
      <c r="BJ222" s="28"/>
      <c r="BK222" s="28"/>
      <c r="BL222" s="28"/>
      <c r="BM222" s="28"/>
      <c r="BN222" s="28"/>
      <c r="BO222" s="28"/>
      <c r="BP222" s="28"/>
      <c r="BQ222" s="28"/>
      <c r="BR222" s="28"/>
      <c r="BS222" s="28"/>
      <c r="BT222" s="28"/>
      <c r="BU222" s="28"/>
      <c r="BV222" s="28"/>
      <c r="BW222" s="28"/>
      <c r="BX222" s="28"/>
      <c r="BY222" s="28"/>
      <c r="BZ222" s="28"/>
      <c r="CA222" s="28"/>
      <c r="CB222" s="28"/>
      <c r="CC222" s="28"/>
      <c r="CD222" s="28"/>
      <c r="CE222" s="28"/>
      <c r="CF222" s="28"/>
      <c r="CG222" s="28"/>
      <c r="CH222" s="28"/>
      <c r="CI222" s="28"/>
      <c r="CJ222" s="28"/>
      <c r="CK222" s="28"/>
      <c r="CL222" s="28"/>
      <c r="CM222" s="28"/>
      <c r="CN222" s="28"/>
      <c r="CO222" s="28"/>
      <c r="CP222" s="28"/>
      <c r="CQ222" s="28"/>
      <c r="CR222" s="28"/>
      <c r="CS222" s="28"/>
      <c r="CT222" s="28"/>
      <c r="CU222" s="28"/>
      <c r="CV222" s="28"/>
      <c r="CW222" s="28"/>
      <c r="CX222" s="28"/>
      <c r="CY222" s="28"/>
      <c r="CZ222" s="28"/>
      <c r="DA222" s="28"/>
      <c r="DB222" s="28"/>
      <c r="DC222" s="28"/>
      <c r="DD222" s="28"/>
      <c r="DE222" s="28"/>
      <c r="DF222" s="28"/>
      <c r="DG222" s="28"/>
      <c r="DH222" s="28"/>
      <c r="DI222" s="28"/>
      <c r="DJ222" s="28"/>
      <c r="DK222" s="28"/>
      <c r="DL222" s="28"/>
      <c r="DM222" s="28"/>
      <c r="DN222" s="28"/>
      <c r="DO222" s="28"/>
      <c r="DP222" s="28"/>
      <c r="DQ222" s="28"/>
      <c r="DR222" s="28"/>
      <c r="DS222" s="28"/>
      <c r="DT222" s="28"/>
      <c r="DU222" s="28"/>
      <c r="DV222" s="28"/>
      <c r="DW222" s="28"/>
      <c r="DX222" s="28"/>
      <c r="DY222" s="28"/>
      <c r="DZ222" s="28"/>
      <c r="EA222" s="28"/>
      <c r="EB222" s="28"/>
      <c r="EC222" s="28"/>
      <c r="ED222" s="28"/>
      <c r="EE222" s="28"/>
      <c r="EF222" s="28"/>
      <c r="EG222" s="28"/>
      <c r="EH222" s="28"/>
      <c r="EI222" s="28"/>
      <c r="EJ222" s="28"/>
      <c r="EK222" s="28"/>
      <c r="EL222" s="28"/>
      <c r="EM222" s="28"/>
      <c r="EN222" s="28"/>
      <c r="EO222" s="28"/>
      <c r="EP222" s="28"/>
      <c r="EQ222" s="28"/>
      <c r="ER222" s="28"/>
      <c r="ES222" s="28"/>
      <c r="ET222" s="28"/>
      <c r="EU222" s="28"/>
      <c r="EV222" s="28"/>
      <c r="EW222" s="28"/>
      <c r="EX222" s="28"/>
      <c r="EY222" s="28"/>
      <c r="EZ222" s="28"/>
      <c r="FA222" s="28"/>
      <c r="FB222" s="28"/>
      <c r="FC222" s="28"/>
      <c r="FD222" s="28"/>
      <c r="FE222" s="28"/>
      <c r="FF222" s="28"/>
      <c r="FG222" s="28"/>
      <c r="FH222" s="28"/>
      <c r="FI222" s="28"/>
      <c r="FJ222" s="28"/>
      <c r="FK222" s="28"/>
      <c r="FL222" s="28"/>
      <c r="FM222" s="28"/>
      <c r="FN222" s="28"/>
      <c r="FO222" s="28"/>
      <c r="FP222" s="28"/>
      <c r="FQ222" s="28"/>
      <c r="FR222" s="28"/>
      <c r="FS222" s="28"/>
      <c r="FT222" s="28"/>
      <c r="FU222" s="28"/>
      <c r="FV222" s="28"/>
      <c r="FW222" s="28"/>
      <c r="FX222" s="28"/>
      <c r="FY222" s="28"/>
      <c r="FZ222" s="28"/>
      <c r="GA222" s="28"/>
      <c r="GB222" s="28"/>
      <c r="GC222" s="28"/>
      <c r="GD222" s="28"/>
      <c r="GE222" s="28"/>
      <c r="GF222" s="28"/>
      <c r="GG222" s="28"/>
      <c r="GH222" s="28"/>
      <c r="GI222" s="28"/>
      <c r="GJ222" s="28"/>
      <c r="GK222" s="28"/>
      <c r="GL222" s="28"/>
      <c r="GM222" s="28"/>
      <c r="GN222" s="28"/>
      <c r="GO222" s="28"/>
      <c r="GP222" s="28"/>
      <c r="GQ222" s="28"/>
      <c r="GR222" s="28"/>
      <c r="GS222" s="28"/>
      <c r="GT222" s="28"/>
      <c r="GU222" s="28"/>
      <c r="GV222" s="28"/>
      <c r="GW222" s="28"/>
      <c r="GX222" s="28"/>
      <c r="GY222" s="28"/>
      <c r="GZ222" s="28"/>
      <c r="HA222" s="28"/>
      <c r="HB222" s="28"/>
      <c r="HC222" s="28"/>
      <c r="HD222" s="28"/>
      <c r="HE222" s="28"/>
      <c r="HF222" s="28"/>
      <c r="HG222" s="28"/>
      <c r="HH222" s="28"/>
      <c r="HI222" s="28"/>
      <c r="HJ222" s="28"/>
      <c r="HK222" s="28"/>
      <c r="HL222" s="28"/>
      <c r="HM222" s="28"/>
      <c r="HN222" s="28"/>
      <c r="HO222" s="28"/>
      <c r="HP222" s="28"/>
      <c r="HQ222" s="28"/>
      <c r="HR222" s="28"/>
      <c r="HS222" s="28"/>
      <c r="HT222" s="28"/>
      <c r="HU222" s="28"/>
      <c r="HV222" s="28"/>
      <c r="HW222" s="28"/>
      <c r="HX222" s="28"/>
      <c r="HY222" s="28"/>
      <c r="HZ222" s="28"/>
      <c r="IA222" s="28"/>
      <c r="IB222" s="28"/>
      <c r="IC222" s="28"/>
      <c r="ID222" s="28"/>
      <c r="IE222" s="28"/>
      <c r="IF222" s="28"/>
      <c r="IG222" s="28"/>
      <c r="IH222" s="28"/>
      <c r="II222" s="28"/>
      <c r="IJ222" s="28"/>
      <c r="IK222" s="28"/>
      <c r="IL222" s="28"/>
      <c r="IM222" s="28"/>
      <c r="IN222" s="28"/>
      <c r="IO222" s="28"/>
      <c r="IP222" s="28"/>
      <c r="IQ222" s="28"/>
      <c r="IR222" s="28"/>
      <c r="IS222" s="28"/>
      <c r="IT222" s="28"/>
      <c r="IU222" s="28"/>
      <c r="IV222" s="28"/>
      <c r="IW222" s="28"/>
    </row>
    <row r="223" spans="1:257" s="1" customFormat="1" hidden="1">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49"/>
      <c r="AC223" s="49"/>
      <c r="AD223" s="49"/>
      <c r="AE223" s="241" t="s">
        <v>484</v>
      </c>
      <c r="AF223" s="254" t="s">
        <v>483</v>
      </c>
      <c r="AG223" s="241">
        <v>1000</v>
      </c>
      <c r="AH223" s="211" t="e">
        <f>NA()</f>
        <v>#N/A</v>
      </c>
      <c r="AI223" s="211" t="e">
        <f>NA()</f>
        <v>#N/A</v>
      </c>
      <c r="AJ223" s="211" t="e">
        <f>NA()</f>
        <v>#N/A</v>
      </c>
      <c r="AK223" s="51"/>
      <c r="AL223" s="24"/>
      <c r="AM223" s="51"/>
      <c r="AN223" s="50"/>
      <c r="AO223" s="50"/>
      <c r="AP223" s="58"/>
      <c r="AQ223" s="58"/>
      <c r="AR223" s="58"/>
      <c r="AS223" s="58"/>
      <c r="AT223" s="58"/>
      <c r="AU223" s="49"/>
      <c r="AV223" s="49"/>
      <c r="AW223" s="55"/>
      <c r="AX223" s="55"/>
      <c r="AY223" s="55"/>
      <c r="AZ223" s="55"/>
      <c r="BA223" s="55"/>
      <c r="BB223" s="55"/>
      <c r="BC223" s="28"/>
      <c r="BD223" s="28"/>
      <c r="BE223" s="28"/>
      <c r="BF223" s="28"/>
      <c r="BG223" s="28"/>
      <c r="BH223" s="28"/>
      <c r="BI223" s="28"/>
      <c r="BJ223" s="28"/>
      <c r="BK223" s="28"/>
      <c r="BL223" s="28"/>
      <c r="BM223" s="28"/>
      <c r="BN223" s="28"/>
      <c r="BO223" s="28"/>
      <c r="BP223" s="28"/>
      <c r="BQ223" s="28"/>
      <c r="BR223" s="28"/>
      <c r="BS223" s="28"/>
      <c r="BT223" s="28"/>
      <c r="BU223" s="28"/>
      <c r="BV223" s="28"/>
      <c r="BW223" s="28"/>
      <c r="BX223" s="28"/>
      <c r="BY223" s="28"/>
      <c r="BZ223" s="28"/>
      <c r="CA223" s="28"/>
      <c r="CB223" s="28"/>
      <c r="CC223" s="28"/>
      <c r="CD223" s="28"/>
      <c r="CE223" s="28"/>
      <c r="CF223" s="28"/>
      <c r="CG223" s="28"/>
      <c r="CH223" s="28"/>
      <c r="CI223" s="28"/>
      <c r="CJ223" s="28"/>
      <c r="CK223" s="28"/>
      <c r="CL223" s="28"/>
      <c r="CM223" s="28"/>
      <c r="CN223" s="28"/>
      <c r="CO223" s="28"/>
      <c r="CP223" s="28"/>
      <c r="CQ223" s="28"/>
      <c r="CR223" s="28"/>
      <c r="CS223" s="28"/>
      <c r="CT223" s="28"/>
      <c r="CU223" s="28"/>
      <c r="CV223" s="28"/>
      <c r="CW223" s="28"/>
      <c r="CX223" s="28"/>
      <c r="CY223" s="28"/>
      <c r="CZ223" s="28"/>
      <c r="DA223" s="28"/>
      <c r="DB223" s="28"/>
      <c r="DC223" s="28"/>
      <c r="DD223" s="28"/>
      <c r="DE223" s="28"/>
      <c r="DF223" s="28"/>
      <c r="DG223" s="28"/>
      <c r="DH223" s="28"/>
      <c r="DI223" s="28"/>
      <c r="DJ223" s="28"/>
      <c r="DK223" s="28"/>
      <c r="DL223" s="28"/>
      <c r="DM223" s="28"/>
      <c r="DN223" s="28"/>
      <c r="DO223" s="28"/>
      <c r="DP223" s="28"/>
      <c r="DQ223" s="28"/>
      <c r="DR223" s="28"/>
      <c r="DS223" s="28"/>
      <c r="DT223" s="28"/>
      <c r="DU223" s="28"/>
      <c r="DV223" s="28"/>
      <c r="DW223" s="28"/>
      <c r="DX223" s="28"/>
      <c r="DY223" s="28"/>
      <c r="DZ223" s="28"/>
      <c r="EA223" s="28"/>
      <c r="EB223" s="28"/>
      <c r="EC223" s="28"/>
      <c r="ED223" s="28"/>
      <c r="EE223" s="28"/>
      <c r="EF223" s="28"/>
      <c r="EG223" s="28"/>
      <c r="EH223" s="28"/>
      <c r="EI223" s="28"/>
      <c r="EJ223" s="28"/>
      <c r="EK223" s="28"/>
      <c r="EL223" s="28"/>
      <c r="EM223" s="28"/>
      <c r="EN223" s="28"/>
      <c r="EO223" s="28"/>
      <c r="EP223" s="28"/>
      <c r="EQ223" s="28"/>
      <c r="ER223" s="28"/>
      <c r="ES223" s="28"/>
      <c r="ET223" s="28"/>
      <c r="EU223" s="28"/>
      <c r="EV223" s="28"/>
      <c r="EW223" s="28"/>
      <c r="EX223" s="28"/>
      <c r="EY223" s="28"/>
      <c r="EZ223" s="28"/>
      <c r="FA223" s="28"/>
      <c r="FB223" s="28"/>
      <c r="FC223" s="28"/>
      <c r="FD223" s="28"/>
      <c r="FE223" s="28"/>
      <c r="FF223" s="28"/>
      <c r="FG223" s="28"/>
      <c r="FH223" s="28"/>
      <c r="FI223" s="28"/>
      <c r="FJ223" s="28"/>
      <c r="FK223" s="28"/>
      <c r="FL223" s="28"/>
      <c r="FM223" s="28"/>
      <c r="FN223" s="28"/>
      <c r="FO223" s="28"/>
      <c r="FP223" s="28"/>
      <c r="FQ223" s="28"/>
      <c r="FR223" s="28"/>
      <c r="FS223" s="28"/>
      <c r="FT223" s="28"/>
      <c r="FU223" s="28"/>
      <c r="FV223" s="28"/>
      <c r="FW223" s="28"/>
      <c r="FX223" s="28"/>
      <c r="FY223" s="28"/>
      <c r="FZ223" s="28"/>
      <c r="GA223" s="28"/>
      <c r="GB223" s="28"/>
      <c r="GC223" s="28"/>
      <c r="GD223" s="28"/>
      <c r="GE223" s="28"/>
      <c r="GF223" s="28"/>
      <c r="GG223" s="28"/>
      <c r="GH223" s="28"/>
      <c r="GI223" s="28"/>
      <c r="GJ223" s="28"/>
      <c r="GK223" s="28"/>
      <c r="GL223" s="28"/>
      <c r="GM223" s="28"/>
      <c r="GN223" s="28"/>
      <c r="GO223" s="28"/>
      <c r="GP223" s="28"/>
      <c r="GQ223" s="28"/>
      <c r="GR223" s="28"/>
      <c r="GS223" s="28"/>
      <c r="GT223" s="28"/>
      <c r="GU223" s="28"/>
      <c r="GV223" s="28"/>
      <c r="GW223" s="28"/>
      <c r="GX223" s="28"/>
      <c r="GY223" s="28"/>
      <c r="GZ223" s="28"/>
      <c r="HA223" s="28"/>
      <c r="HB223" s="28"/>
      <c r="HC223" s="28"/>
      <c r="HD223" s="28"/>
      <c r="HE223" s="28"/>
      <c r="HF223" s="28"/>
      <c r="HG223" s="28"/>
      <c r="HH223" s="28"/>
      <c r="HI223" s="28"/>
      <c r="HJ223" s="28"/>
      <c r="HK223" s="28"/>
      <c r="HL223" s="28"/>
      <c r="HM223" s="28"/>
      <c r="HN223" s="28"/>
      <c r="HO223" s="28"/>
      <c r="HP223" s="28"/>
      <c r="HQ223" s="28"/>
      <c r="HR223" s="28"/>
      <c r="HS223" s="28"/>
      <c r="HT223" s="28"/>
      <c r="HU223" s="28"/>
      <c r="HV223" s="28"/>
      <c r="HW223" s="28"/>
      <c r="HX223" s="28"/>
      <c r="HY223" s="28"/>
      <c r="HZ223" s="28"/>
      <c r="IA223" s="28"/>
      <c r="IB223" s="28"/>
      <c r="IC223" s="28"/>
      <c r="ID223" s="28"/>
      <c r="IE223" s="28"/>
      <c r="IF223" s="28"/>
      <c r="IG223" s="28"/>
      <c r="IH223" s="28"/>
      <c r="II223" s="28"/>
      <c r="IJ223" s="28"/>
      <c r="IK223" s="28"/>
      <c r="IL223" s="28"/>
      <c r="IM223" s="28"/>
      <c r="IN223" s="28"/>
      <c r="IO223" s="28"/>
      <c r="IP223" s="28"/>
      <c r="IQ223" s="28"/>
      <c r="IR223" s="28"/>
      <c r="IS223" s="28"/>
      <c r="IT223" s="28"/>
      <c r="IU223" s="28"/>
      <c r="IV223" s="28"/>
      <c r="IW223" s="28"/>
    </row>
    <row r="224" spans="1:257" s="1" customFormat="1" hidden="1">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49"/>
      <c r="AC224" s="49"/>
      <c r="AD224" s="49"/>
      <c r="AE224" s="241" t="s">
        <v>485</v>
      </c>
      <c r="AF224" s="254" t="s">
        <v>483</v>
      </c>
      <c r="AG224" s="241">
        <v>1000</v>
      </c>
      <c r="AH224" s="211" t="e">
        <f>NA()</f>
        <v>#N/A</v>
      </c>
      <c r="AI224" s="211" t="e">
        <f>NA()</f>
        <v>#N/A</v>
      </c>
      <c r="AJ224" s="211" t="e">
        <f>NA()</f>
        <v>#N/A</v>
      </c>
      <c r="AK224" s="51"/>
      <c r="AL224" s="51"/>
      <c r="AM224" s="51"/>
      <c r="AN224" s="50"/>
      <c r="AO224" s="50"/>
      <c r="AP224" s="58"/>
      <c r="AQ224" s="58"/>
      <c r="AR224" s="58"/>
      <c r="AS224" s="58"/>
      <c r="AT224" s="58"/>
      <c r="AU224" s="49"/>
      <c r="AV224" s="49"/>
      <c r="AW224" s="55"/>
      <c r="AX224" s="55"/>
      <c r="AY224" s="55"/>
      <c r="AZ224" s="55"/>
      <c r="BA224" s="55"/>
      <c r="BB224" s="55"/>
      <c r="BC224" s="28"/>
      <c r="BD224" s="28"/>
      <c r="BE224" s="28"/>
      <c r="BF224" s="28"/>
      <c r="BG224" s="28"/>
      <c r="BH224" s="28"/>
      <c r="BI224" s="28"/>
      <c r="BJ224" s="28"/>
      <c r="BK224" s="28"/>
      <c r="BL224" s="28"/>
      <c r="BM224" s="28"/>
      <c r="BN224" s="28"/>
      <c r="BO224" s="28"/>
      <c r="BP224" s="28"/>
      <c r="BQ224" s="28"/>
      <c r="BR224" s="28"/>
      <c r="BS224" s="28"/>
      <c r="BT224" s="28"/>
      <c r="BU224" s="28"/>
      <c r="BV224" s="28"/>
      <c r="BW224" s="28"/>
      <c r="BX224" s="28"/>
      <c r="BY224" s="28"/>
      <c r="BZ224" s="28"/>
      <c r="CA224" s="28"/>
      <c r="CB224" s="28"/>
      <c r="CC224" s="28"/>
      <c r="CD224" s="28"/>
      <c r="CE224" s="28"/>
      <c r="CF224" s="28"/>
      <c r="CG224" s="28"/>
      <c r="CH224" s="28"/>
      <c r="CI224" s="28"/>
      <c r="CJ224" s="28"/>
      <c r="CK224" s="28"/>
      <c r="CL224" s="28"/>
      <c r="CM224" s="28"/>
      <c r="CN224" s="28"/>
      <c r="CO224" s="28"/>
      <c r="CP224" s="28"/>
      <c r="CQ224" s="28"/>
      <c r="CR224" s="28"/>
      <c r="CS224" s="28"/>
      <c r="CT224" s="28"/>
      <c r="CU224" s="28"/>
      <c r="CV224" s="28"/>
      <c r="CW224" s="28"/>
      <c r="CX224" s="28"/>
      <c r="CY224" s="28"/>
      <c r="CZ224" s="28"/>
      <c r="DA224" s="28"/>
      <c r="DB224" s="28"/>
      <c r="DC224" s="28"/>
      <c r="DD224" s="28"/>
      <c r="DE224" s="28"/>
      <c r="DF224" s="28"/>
      <c r="DG224" s="28"/>
      <c r="DH224" s="28"/>
      <c r="DI224" s="28"/>
      <c r="DJ224" s="28"/>
      <c r="DK224" s="28"/>
      <c r="DL224" s="28"/>
      <c r="DM224" s="28"/>
      <c r="DN224" s="28"/>
      <c r="DO224" s="28"/>
      <c r="DP224" s="28"/>
      <c r="DQ224" s="28"/>
      <c r="DR224" s="28"/>
      <c r="DS224" s="28"/>
      <c r="DT224" s="28"/>
      <c r="DU224" s="28"/>
      <c r="DV224" s="28"/>
      <c r="DW224" s="28"/>
      <c r="DX224" s="28"/>
      <c r="DY224" s="28"/>
      <c r="DZ224" s="28"/>
      <c r="EA224" s="28"/>
      <c r="EB224" s="28"/>
      <c r="EC224" s="28"/>
      <c r="ED224" s="28"/>
      <c r="EE224" s="28"/>
      <c r="EF224" s="28"/>
      <c r="EG224" s="28"/>
      <c r="EH224" s="28"/>
      <c r="EI224" s="28"/>
      <c r="EJ224" s="28"/>
      <c r="EK224" s="28"/>
      <c r="EL224" s="28"/>
      <c r="EM224" s="28"/>
      <c r="EN224" s="28"/>
      <c r="EO224" s="28"/>
      <c r="EP224" s="28"/>
      <c r="EQ224" s="28"/>
      <c r="ER224" s="28"/>
      <c r="ES224" s="28"/>
      <c r="ET224" s="28"/>
      <c r="EU224" s="28"/>
      <c r="EV224" s="28"/>
      <c r="EW224" s="28"/>
      <c r="EX224" s="28"/>
      <c r="EY224" s="28"/>
      <c r="EZ224" s="28"/>
      <c r="FA224" s="28"/>
      <c r="FB224" s="28"/>
      <c r="FC224" s="28"/>
      <c r="FD224" s="28"/>
      <c r="FE224" s="28"/>
      <c r="FF224" s="28"/>
      <c r="FG224" s="28"/>
      <c r="FH224" s="28"/>
      <c r="FI224" s="28"/>
      <c r="FJ224" s="28"/>
      <c r="FK224" s="28"/>
      <c r="FL224" s="28"/>
      <c r="FM224" s="28"/>
      <c r="FN224" s="28"/>
      <c r="FO224" s="28"/>
      <c r="FP224" s="28"/>
      <c r="FQ224" s="28"/>
      <c r="FR224" s="28"/>
      <c r="FS224" s="28"/>
      <c r="FT224" s="28"/>
      <c r="FU224" s="28"/>
      <c r="FV224" s="28"/>
      <c r="FW224" s="28"/>
      <c r="FX224" s="28"/>
      <c r="FY224" s="28"/>
      <c r="FZ224" s="28"/>
      <c r="GA224" s="28"/>
      <c r="GB224" s="28"/>
      <c r="GC224" s="28"/>
      <c r="GD224" s="28"/>
      <c r="GE224" s="28"/>
      <c r="GF224" s="28"/>
      <c r="GG224" s="28"/>
      <c r="GH224" s="28"/>
      <c r="GI224" s="28"/>
      <c r="GJ224" s="28"/>
      <c r="GK224" s="28"/>
      <c r="GL224" s="28"/>
      <c r="GM224" s="28"/>
      <c r="GN224" s="28"/>
      <c r="GO224" s="28"/>
      <c r="GP224" s="28"/>
      <c r="GQ224" s="28"/>
      <c r="GR224" s="28"/>
      <c r="GS224" s="28"/>
      <c r="GT224" s="28"/>
      <c r="GU224" s="28"/>
      <c r="GV224" s="28"/>
      <c r="GW224" s="28"/>
      <c r="GX224" s="28"/>
      <c r="GY224" s="28"/>
      <c r="GZ224" s="28"/>
      <c r="HA224" s="28"/>
      <c r="HB224" s="28"/>
      <c r="HC224" s="28"/>
      <c r="HD224" s="28"/>
      <c r="HE224" s="28"/>
      <c r="HF224" s="28"/>
      <c r="HG224" s="28"/>
      <c r="HH224" s="28"/>
      <c r="HI224" s="28"/>
      <c r="HJ224" s="28"/>
      <c r="HK224" s="28"/>
      <c r="HL224" s="28"/>
      <c r="HM224" s="28"/>
      <c r="HN224" s="28"/>
      <c r="HO224" s="28"/>
      <c r="HP224" s="28"/>
      <c r="HQ224" s="28"/>
      <c r="HR224" s="28"/>
      <c r="HS224" s="28"/>
      <c r="HT224" s="28"/>
      <c r="HU224" s="28"/>
      <c r="HV224" s="28"/>
      <c r="HW224" s="28"/>
      <c r="HX224" s="28"/>
      <c r="HY224" s="28"/>
      <c r="HZ224" s="28"/>
      <c r="IA224" s="28"/>
      <c r="IB224" s="28"/>
      <c r="IC224" s="28"/>
      <c r="ID224" s="28"/>
      <c r="IE224" s="28"/>
      <c r="IF224" s="28"/>
      <c r="IG224" s="28"/>
      <c r="IH224" s="28"/>
      <c r="II224" s="28"/>
      <c r="IJ224" s="28"/>
      <c r="IK224" s="28"/>
      <c r="IL224" s="28"/>
      <c r="IM224" s="28"/>
      <c r="IN224" s="28"/>
      <c r="IO224" s="28"/>
      <c r="IP224" s="28"/>
      <c r="IQ224" s="28"/>
      <c r="IR224" s="28"/>
      <c r="IS224" s="28"/>
      <c r="IT224" s="28"/>
      <c r="IU224" s="28"/>
      <c r="IV224" s="28"/>
      <c r="IW224" s="28"/>
    </row>
    <row r="225" spans="1:257" s="1" customFormat="1" hidden="1">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49"/>
      <c r="AC225" s="49"/>
      <c r="AD225" s="49"/>
      <c r="AE225" s="241" t="s">
        <v>486</v>
      </c>
      <c r="AF225" s="254" t="s">
        <v>483</v>
      </c>
      <c r="AG225" s="241">
        <v>1000</v>
      </c>
      <c r="AH225" s="211" t="e">
        <f>NA()</f>
        <v>#N/A</v>
      </c>
      <c r="AI225" s="211" t="e">
        <f>NA()</f>
        <v>#N/A</v>
      </c>
      <c r="AJ225" s="211" t="e">
        <f>NA()</f>
        <v>#N/A</v>
      </c>
      <c r="AK225" s="51"/>
      <c r="AL225" s="24"/>
      <c r="AM225" s="51"/>
      <c r="AN225" s="50"/>
      <c r="AO225" s="50"/>
      <c r="AP225" s="58"/>
      <c r="AQ225" s="58"/>
      <c r="AR225" s="58"/>
      <c r="AS225" s="58"/>
      <c r="AT225" s="58"/>
      <c r="AU225" s="49"/>
      <c r="AV225" s="49"/>
      <c r="AW225" s="55"/>
      <c r="AX225" s="55"/>
      <c r="AY225" s="55"/>
      <c r="AZ225" s="55"/>
      <c r="BA225" s="55"/>
      <c r="BB225" s="55"/>
      <c r="BC225" s="28"/>
      <c r="BD225" s="28"/>
      <c r="BE225" s="28"/>
      <c r="BF225" s="28"/>
      <c r="BG225" s="28"/>
      <c r="BH225" s="28"/>
      <c r="BI225" s="28"/>
      <c r="BJ225" s="28"/>
      <c r="BK225" s="28"/>
      <c r="BL225" s="28"/>
      <c r="BM225" s="28"/>
      <c r="BN225" s="28"/>
      <c r="BO225" s="28"/>
      <c r="BP225" s="28"/>
      <c r="BQ225" s="28"/>
      <c r="BR225" s="28"/>
      <c r="BS225" s="28"/>
      <c r="BT225" s="28"/>
      <c r="BU225" s="28"/>
      <c r="BV225" s="28"/>
      <c r="BW225" s="28"/>
      <c r="BX225" s="28"/>
      <c r="BY225" s="28"/>
      <c r="BZ225" s="28"/>
      <c r="CA225" s="28"/>
      <c r="CB225" s="28"/>
      <c r="CC225" s="28"/>
      <c r="CD225" s="28"/>
      <c r="CE225" s="28"/>
      <c r="CF225" s="28"/>
      <c r="CG225" s="28"/>
      <c r="CH225" s="28"/>
      <c r="CI225" s="28"/>
      <c r="CJ225" s="28"/>
      <c r="CK225" s="28"/>
      <c r="CL225" s="28"/>
      <c r="CM225" s="28"/>
      <c r="CN225" s="28"/>
      <c r="CO225" s="28"/>
      <c r="CP225" s="28"/>
      <c r="CQ225" s="28"/>
      <c r="CR225" s="28"/>
      <c r="CS225" s="28"/>
      <c r="CT225" s="28"/>
      <c r="CU225" s="28"/>
      <c r="CV225" s="28"/>
      <c r="CW225" s="28"/>
      <c r="CX225" s="28"/>
      <c r="CY225" s="28"/>
      <c r="CZ225" s="28"/>
      <c r="DA225" s="28"/>
      <c r="DB225" s="28"/>
      <c r="DC225" s="28"/>
      <c r="DD225" s="28"/>
      <c r="DE225" s="28"/>
      <c r="DF225" s="28"/>
      <c r="DG225" s="28"/>
      <c r="DH225" s="28"/>
      <c r="DI225" s="28"/>
      <c r="DJ225" s="28"/>
      <c r="DK225" s="28"/>
      <c r="DL225" s="28"/>
      <c r="DM225" s="28"/>
      <c r="DN225" s="28"/>
      <c r="DO225" s="28"/>
      <c r="DP225" s="28"/>
      <c r="DQ225" s="28"/>
      <c r="DR225" s="28"/>
      <c r="DS225" s="28"/>
      <c r="DT225" s="28"/>
      <c r="DU225" s="28"/>
      <c r="DV225" s="28"/>
      <c r="DW225" s="28"/>
      <c r="DX225" s="28"/>
      <c r="DY225" s="28"/>
      <c r="DZ225" s="28"/>
      <c r="EA225" s="28"/>
      <c r="EB225" s="28"/>
      <c r="EC225" s="28"/>
      <c r="ED225" s="28"/>
      <c r="EE225" s="28"/>
      <c r="EF225" s="28"/>
      <c r="EG225" s="28"/>
      <c r="EH225" s="28"/>
      <c r="EI225" s="28"/>
      <c r="EJ225" s="28"/>
      <c r="EK225" s="28"/>
      <c r="EL225" s="28"/>
      <c r="EM225" s="28"/>
      <c r="EN225" s="28"/>
      <c r="EO225" s="28"/>
      <c r="EP225" s="28"/>
      <c r="EQ225" s="28"/>
      <c r="ER225" s="28"/>
      <c r="ES225" s="28"/>
      <c r="ET225" s="28"/>
      <c r="EU225" s="28"/>
      <c r="EV225" s="28"/>
      <c r="EW225" s="28"/>
      <c r="EX225" s="28"/>
      <c r="EY225" s="28"/>
      <c r="EZ225" s="28"/>
      <c r="FA225" s="28"/>
      <c r="FB225" s="28"/>
      <c r="FC225" s="28"/>
      <c r="FD225" s="28"/>
      <c r="FE225" s="28"/>
      <c r="FF225" s="28"/>
      <c r="FG225" s="28"/>
      <c r="FH225" s="28"/>
      <c r="FI225" s="28"/>
      <c r="FJ225" s="28"/>
      <c r="FK225" s="28"/>
      <c r="FL225" s="28"/>
      <c r="FM225" s="28"/>
      <c r="FN225" s="28"/>
      <c r="FO225" s="28"/>
      <c r="FP225" s="28"/>
      <c r="FQ225" s="28"/>
      <c r="FR225" s="28"/>
      <c r="FS225" s="28"/>
      <c r="FT225" s="28"/>
      <c r="FU225" s="28"/>
      <c r="FV225" s="28"/>
      <c r="FW225" s="28"/>
      <c r="FX225" s="28"/>
      <c r="FY225" s="28"/>
      <c r="FZ225" s="28"/>
      <c r="GA225" s="28"/>
      <c r="GB225" s="28"/>
      <c r="GC225" s="28"/>
      <c r="GD225" s="28"/>
      <c r="GE225" s="28"/>
      <c r="GF225" s="28"/>
      <c r="GG225" s="28"/>
      <c r="GH225" s="28"/>
      <c r="GI225" s="28"/>
      <c r="GJ225" s="28"/>
      <c r="GK225" s="28"/>
      <c r="GL225" s="28"/>
      <c r="GM225" s="28"/>
      <c r="GN225" s="28"/>
      <c r="GO225" s="28"/>
      <c r="GP225" s="28"/>
      <c r="GQ225" s="28"/>
      <c r="GR225" s="28"/>
      <c r="GS225" s="28"/>
      <c r="GT225" s="28"/>
      <c r="GU225" s="28"/>
      <c r="GV225" s="28"/>
      <c r="GW225" s="28"/>
      <c r="GX225" s="28"/>
      <c r="GY225" s="28"/>
      <c r="GZ225" s="28"/>
      <c r="HA225" s="28"/>
      <c r="HB225" s="28"/>
      <c r="HC225" s="28"/>
      <c r="HD225" s="28"/>
      <c r="HE225" s="28"/>
      <c r="HF225" s="28"/>
      <c r="HG225" s="28"/>
      <c r="HH225" s="28"/>
      <c r="HI225" s="28"/>
      <c r="HJ225" s="28"/>
      <c r="HK225" s="28"/>
      <c r="HL225" s="28"/>
      <c r="HM225" s="28"/>
      <c r="HN225" s="28"/>
      <c r="HO225" s="28"/>
      <c r="HP225" s="28"/>
      <c r="HQ225" s="28"/>
      <c r="HR225" s="28"/>
      <c r="HS225" s="28"/>
      <c r="HT225" s="28"/>
      <c r="HU225" s="28"/>
      <c r="HV225" s="28"/>
      <c r="HW225" s="28"/>
      <c r="HX225" s="28"/>
      <c r="HY225" s="28"/>
      <c r="HZ225" s="28"/>
      <c r="IA225" s="28"/>
      <c r="IB225" s="28"/>
      <c r="IC225" s="28"/>
      <c r="ID225" s="28"/>
      <c r="IE225" s="28"/>
      <c r="IF225" s="28"/>
      <c r="IG225" s="28"/>
      <c r="IH225" s="28"/>
      <c r="II225" s="28"/>
      <c r="IJ225" s="28"/>
      <c r="IK225" s="28"/>
      <c r="IL225" s="28"/>
      <c r="IM225" s="28"/>
      <c r="IN225" s="28"/>
      <c r="IO225" s="28"/>
      <c r="IP225" s="28"/>
      <c r="IQ225" s="28"/>
      <c r="IR225" s="28"/>
      <c r="IS225" s="28"/>
      <c r="IT225" s="28"/>
      <c r="IU225" s="28"/>
      <c r="IV225" s="28"/>
      <c r="IW225" s="28"/>
    </row>
    <row r="226" spans="1:257" s="1" customFormat="1" hidden="1">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49"/>
      <c r="AC226" s="49"/>
      <c r="AD226" s="49"/>
      <c r="AE226" s="241" t="s">
        <v>487</v>
      </c>
      <c r="AF226" s="254" t="s">
        <v>483</v>
      </c>
      <c r="AG226" s="241">
        <v>1000</v>
      </c>
      <c r="AH226" s="211" t="e">
        <f>NA()</f>
        <v>#N/A</v>
      </c>
      <c r="AI226" s="211" t="e">
        <f>NA()</f>
        <v>#N/A</v>
      </c>
      <c r="AJ226" s="211" t="e">
        <f>NA()</f>
        <v>#N/A</v>
      </c>
      <c r="AK226" s="51"/>
      <c r="AL226" s="51"/>
      <c r="AM226" s="51"/>
      <c r="AN226" s="50"/>
      <c r="AO226" s="50"/>
      <c r="AP226" s="58"/>
      <c r="AQ226" s="58"/>
      <c r="AR226" s="58"/>
      <c r="AS226" s="58"/>
      <c r="AT226" s="58"/>
      <c r="AU226" s="49"/>
      <c r="AV226" s="49"/>
      <c r="AW226" s="55"/>
      <c r="AX226" s="55"/>
      <c r="AY226" s="55"/>
      <c r="AZ226" s="55"/>
      <c r="BA226" s="55"/>
      <c r="BB226" s="55"/>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c r="CI226" s="28"/>
      <c r="CJ226" s="28"/>
      <c r="CK226" s="28"/>
      <c r="CL226" s="28"/>
      <c r="CM226" s="28"/>
      <c r="CN226" s="28"/>
      <c r="CO226" s="28"/>
      <c r="CP226" s="28"/>
      <c r="CQ226" s="28"/>
      <c r="CR226" s="28"/>
      <c r="CS226" s="28"/>
      <c r="CT226" s="28"/>
      <c r="CU226" s="28"/>
      <c r="CV226" s="28"/>
      <c r="CW226" s="28"/>
      <c r="CX226" s="28"/>
      <c r="CY226" s="28"/>
      <c r="CZ226" s="28"/>
      <c r="DA226" s="28"/>
      <c r="DB226" s="28"/>
      <c r="DC226" s="28"/>
      <c r="DD226" s="28"/>
      <c r="DE226" s="28"/>
      <c r="DF226" s="28"/>
      <c r="DG226" s="28"/>
      <c r="DH226" s="28"/>
      <c r="DI226" s="28"/>
      <c r="DJ226" s="28"/>
      <c r="DK226" s="28"/>
      <c r="DL226" s="28"/>
      <c r="DM226" s="28"/>
      <c r="DN226" s="28"/>
      <c r="DO226" s="28"/>
      <c r="DP226" s="28"/>
      <c r="DQ226" s="28"/>
      <c r="DR226" s="28"/>
      <c r="DS226" s="28"/>
      <c r="DT226" s="28"/>
      <c r="DU226" s="28"/>
      <c r="DV226" s="28"/>
      <c r="DW226" s="28"/>
      <c r="DX226" s="28"/>
      <c r="DY226" s="28"/>
      <c r="DZ226" s="28"/>
      <c r="EA226" s="28"/>
      <c r="EB226" s="28"/>
      <c r="EC226" s="28"/>
      <c r="ED226" s="28"/>
      <c r="EE226" s="28"/>
      <c r="EF226" s="28"/>
      <c r="EG226" s="28"/>
      <c r="EH226" s="28"/>
      <c r="EI226" s="28"/>
      <c r="EJ226" s="28"/>
      <c r="EK226" s="28"/>
      <c r="EL226" s="28"/>
      <c r="EM226" s="28"/>
      <c r="EN226" s="28"/>
      <c r="EO226" s="28"/>
      <c r="EP226" s="28"/>
      <c r="EQ226" s="28"/>
      <c r="ER226" s="28"/>
      <c r="ES226" s="28"/>
      <c r="ET226" s="28"/>
      <c r="EU226" s="28"/>
      <c r="EV226" s="28"/>
      <c r="EW226" s="28"/>
      <c r="EX226" s="28"/>
      <c r="EY226" s="28"/>
      <c r="EZ226" s="28"/>
      <c r="FA226" s="28"/>
      <c r="FB226" s="28"/>
      <c r="FC226" s="28"/>
      <c r="FD226" s="28"/>
      <c r="FE226" s="28"/>
      <c r="FF226" s="28"/>
      <c r="FG226" s="28"/>
      <c r="FH226" s="28"/>
      <c r="FI226" s="28"/>
      <c r="FJ226" s="28"/>
      <c r="FK226" s="28"/>
      <c r="FL226" s="28"/>
      <c r="FM226" s="28"/>
      <c r="FN226" s="28"/>
      <c r="FO226" s="28"/>
      <c r="FP226" s="28"/>
      <c r="FQ226" s="28"/>
      <c r="FR226" s="28"/>
      <c r="FS226" s="28"/>
      <c r="FT226" s="28"/>
      <c r="FU226" s="28"/>
      <c r="FV226" s="28"/>
      <c r="FW226" s="28"/>
      <c r="FX226" s="28"/>
      <c r="FY226" s="28"/>
      <c r="FZ226" s="28"/>
      <c r="GA226" s="28"/>
      <c r="GB226" s="28"/>
      <c r="GC226" s="28"/>
      <c r="GD226" s="28"/>
      <c r="GE226" s="28"/>
      <c r="GF226" s="28"/>
      <c r="GG226" s="28"/>
      <c r="GH226" s="28"/>
      <c r="GI226" s="28"/>
      <c r="GJ226" s="28"/>
      <c r="GK226" s="28"/>
      <c r="GL226" s="28"/>
      <c r="GM226" s="28"/>
      <c r="GN226" s="28"/>
      <c r="GO226" s="28"/>
      <c r="GP226" s="28"/>
      <c r="GQ226" s="28"/>
      <c r="GR226" s="28"/>
      <c r="GS226" s="28"/>
      <c r="GT226" s="28"/>
      <c r="GU226" s="28"/>
      <c r="GV226" s="28"/>
      <c r="GW226" s="28"/>
      <c r="GX226" s="28"/>
      <c r="GY226" s="28"/>
      <c r="GZ226" s="28"/>
      <c r="HA226" s="28"/>
      <c r="HB226" s="28"/>
      <c r="HC226" s="28"/>
      <c r="HD226" s="28"/>
      <c r="HE226" s="28"/>
      <c r="HF226" s="28"/>
      <c r="HG226" s="28"/>
      <c r="HH226" s="28"/>
      <c r="HI226" s="28"/>
      <c r="HJ226" s="28"/>
      <c r="HK226" s="28"/>
      <c r="HL226" s="28"/>
      <c r="HM226" s="28"/>
      <c r="HN226" s="28"/>
      <c r="HO226" s="28"/>
      <c r="HP226" s="28"/>
      <c r="HQ226" s="28"/>
      <c r="HR226" s="28"/>
      <c r="HS226" s="28"/>
      <c r="HT226" s="28"/>
      <c r="HU226" s="28"/>
      <c r="HV226" s="28"/>
      <c r="HW226" s="28"/>
      <c r="HX226" s="28"/>
      <c r="HY226" s="28"/>
      <c r="HZ226" s="28"/>
      <c r="IA226" s="28"/>
      <c r="IB226" s="28"/>
      <c r="IC226" s="28"/>
      <c r="ID226" s="28"/>
      <c r="IE226" s="28"/>
      <c r="IF226" s="28"/>
      <c r="IG226" s="28"/>
      <c r="IH226" s="28"/>
      <c r="II226" s="28"/>
      <c r="IJ226" s="28"/>
      <c r="IK226" s="28"/>
      <c r="IL226" s="28"/>
      <c r="IM226" s="28"/>
      <c r="IN226" s="28"/>
      <c r="IO226" s="28"/>
      <c r="IP226" s="28"/>
      <c r="IQ226" s="28"/>
      <c r="IR226" s="28"/>
      <c r="IS226" s="28"/>
      <c r="IT226" s="28"/>
      <c r="IU226" s="28"/>
      <c r="IV226" s="28"/>
      <c r="IW226" s="28"/>
    </row>
    <row r="227" spans="1:257" s="1" customFormat="1" hidden="1">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49"/>
      <c r="AC227" s="49"/>
      <c r="AD227" s="49"/>
      <c r="AE227" s="241" t="s">
        <v>263</v>
      </c>
      <c r="AF227" s="254" t="s">
        <v>488</v>
      </c>
      <c r="AG227" s="241">
        <v>2</v>
      </c>
      <c r="AH227" s="211" t="e">
        <f>NA()</f>
        <v>#N/A</v>
      </c>
      <c r="AI227" s="211" t="e">
        <f>NA()</f>
        <v>#N/A</v>
      </c>
      <c r="AJ227" s="272">
        <v>0.3</v>
      </c>
      <c r="AK227" s="51"/>
      <c r="AL227" s="51"/>
      <c r="AM227" s="51"/>
      <c r="AN227" s="50"/>
      <c r="AO227" s="50"/>
      <c r="AP227" s="58"/>
      <c r="AQ227" s="58"/>
      <c r="AR227" s="58"/>
      <c r="AS227" s="58"/>
      <c r="AT227" s="58"/>
      <c r="AU227" s="49"/>
      <c r="AV227" s="49"/>
      <c r="AW227" s="55"/>
      <c r="AX227" s="55"/>
      <c r="AY227" s="55"/>
      <c r="AZ227" s="55"/>
      <c r="BA227" s="55"/>
      <c r="BB227" s="55"/>
      <c r="BC227" s="28"/>
      <c r="BD227" s="28"/>
      <c r="BE227" s="28"/>
      <c r="BF227" s="28"/>
      <c r="BG227" s="28"/>
      <c r="BH227" s="28"/>
      <c r="BI227" s="28"/>
      <c r="BJ227" s="28"/>
      <c r="BK227" s="28"/>
      <c r="BL227" s="28"/>
      <c r="BM227" s="28"/>
      <c r="BN227" s="28"/>
      <c r="BO227" s="28"/>
      <c r="BP227" s="28"/>
      <c r="BQ227" s="28"/>
      <c r="BR227" s="28"/>
      <c r="BS227" s="28"/>
      <c r="BT227" s="28"/>
      <c r="BU227" s="28"/>
      <c r="BV227" s="28"/>
      <c r="BW227" s="28"/>
      <c r="BX227" s="28"/>
      <c r="BY227" s="28"/>
      <c r="BZ227" s="28"/>
      <c r="CA227" s="28"/>
      <c r="CB227" s="28"/>
      <c r="CC227" s="28"/>
      <c r="CD227" s="28"/>
      <c r="CE227" s="28"/>
      <c r="CF227" s="28"/>
      <c r="CG227" s="28"/>
      <c r="CH227" s="28"/>
      <c r="CI227" s="28"/>
      <c r="CJ227" s="28"/>
      <c r="CK227" s="28"/>
      <c r="CL227" s="28"/>
      <c r="CM227" s="28"/>
      <c r="CN227" s="28"/>
      <c r="CO227" s="28"/>
      <c r="CP227" s="28"/>
      <c r="CQ227" s="28"/>
      <c r="CR227" s="28"/>
      <c r="CS227" s="28"/>
      <c r="CT227" s="28"/>
      <c r="CU227" s="28"/>
      <c r="CV227" s="28"/>
      <c r="CW227" s="28"/>
      <c r="CX227" s="28"/>
      <c r="CY227" s="28"/>
      <c r="CZ227" s="28"/>
      <c r="DA227" s="28"/>
      <c r="DB227" s="28"/>
      <c r="DC227" s="28"/>
      <c r="DD227" s="28"/>
      <c r="DE227" s="28"/>
      <c r="DF227" s="28"/>
      <c r="DG227" s="28"/>
      <c r="DH227" s="28"/>
      <c r="DI227" s="28"/>
      <c r="DJ227" s="28"/>
      <c r="DK227" s="28"/>
      <c r="DL227" s="28"/>
      <c r="DM227" s="28"/>
      <c r="DN227" s="28"/>
      <c r="DO227" s="28"/>
      <c r="DP227" s="28"/>
      <c r="DQ227" s="28"/>
      <c r="DR227" s="28"/>
      <c r="DS227" s="28"/>
      <c r="DT227" s="28"/>
      <c r="DU227" s="28"/>
      <c r="DV227" s="28"/>
      <c r="DW227" s="28"/>
      <c r="DX227" s="28"/>
      <c r="DY227" s="28"/>
      <c r="DZ227" s="28"/>
      <c r="EA227" s="28"/>
      <c r="EB227" s="28"/>
      <c r="EC227" s="28"/>
      <c r="ED227" s="28"/>
      <c r="EE227" s="28"/>
      <c r="EF227" s="28"/>
      <c r="EG227" s="28"/>
      <c r="EH227" s="28"/>
      <c r="EI227" s="28"/>
      <c r="EJ227" s="28"/>
      <c r="EK227" s="28"/>
      <c r="EL227" s="28"/>
      <c r="EM227" s="28"/>
      <c r="EN227" s="28"/>
      <c r="EO227" s="28"/>
      <c r="EP227" s="28"/>
      <c r="EQ227" s="28"/>
      <c r="ER227" s="28"/>
      <c r="ES227" s="28"/>
      <c r="ET227" s="28"/>
      <c r="EU227" s="28"/>
      <c r="EV227" s="28"/>
      <c r="EW227" s="28"/>
      <c r="EX227" s="28"/>
      <c r="EY227" s="28"/>
      <c r="EZ227" s="28"/>
      <c r="FA227" s="28"/>
      <c r="FB227" s="28"/>
      <c r="FC227" s="28"/>
      <c r="FD227" s="28"/>
      <c r="FE227" s="28"/>
      <c r="FF227" s="28"/>
      <c r="FG227" s="28"/>
      <c r="FH227" s="28"/>
      <c r="FI227" s="28"/>
      <c r="FJ227" s="28"/>
      <c r="FK227" s="28"/>
      <c r="FL227" s="28"/>
      <c r="FM227" s="28"/>
      <c r="FN227" s="28"/>
      <c r="FO227" s="28"/>
      <c r="FP227" s="28"/>
      <c r="FQ227" s="28"/>
      <c r="FR227" s="28"/>
      <c r="FS227" s="28"/>
      <c r="FT227" s="28"/>
      <c r="FU227" s="28"/>
      <c r="FV227" s="28"/>
      <c r="FW227" s="28"/>
      <c r="FX227" s="28"/>
      <c r="FY227" s="28"/>
      <c r="FZ227" s="28"/>
      <c r="GA227" s="28"/>
      <c r="GB227" s="28"/>
      <c r="GC227" s="28"/>
      <c r="GD227" s="28"/>
      <c r="GE227" s="28"/>
      <c r="GF227" s="28"/>
      <c r="GG227" s="28"/>
      <c r="GH227" s="28"/>
      <c r="GI227" s="28"/>
      <c r="GJ227" s="28"/>
      <c r="GK227" s="28"/>
      <c r="GL227" s="28"/>
      <c r="GM227" s="28"/>
      <c r="GN227" s="28"/>
      <c r="GO227" s="28"/>
      <c r="GP227" s="28"/>
      <c r="GQ227" s="28"/>
      <c r="GR227" s="28"/>
      <c r="GS227" s="28"/>
      <c r="GT227" s="28"/>
      <c r="GU227" s="28"/>
      <c r="GV227" s="28"/>
      <c r="GW227" s="28"/>
      <c r="GX227" s="28"/>
      <c r="GY227" s="28"/>
      <c r="GZ227" s="28"/>
      <c r="HA227" s="28"/>
      <c r="HB227" s="28"/>
      <c r="HC227" s="28"/>
      <c r="HD227" s="28"/>
      <c r="HE227" s="28"/>
      <c r="HF227" s="28"/>
      <c r="HG227" s="28"/>
      <c r="HH227" s="28"/>
      <c r="HI227" s="28"/>
      <c r="HJ227" s="28"/>
      <c r="HK227" s="28"/>
      <c r="HL227" s="28"/>
      <c r="HM227" s="28"/>
      <c r="HN227" s="28"/>
      <c r="HO227" s="28"/>
      <c r="HP227" s="28"/>
      <c r="HQ227" s="28"/>
      <c r="HR227" s="28"/>
      <c r="HS227" s="28"/>
      <c r="HT227" s="28"/>
      <c r="HU227" s="28"/>
      <c r="HV227" s="28"/>
      <c r="HW227" s="28"/>
      <c r="HX227" s="28"/>
      <c r="HY227" s="28"/>
      <c r="HZ227" s="28"/>
      <c r="IA227" s="28"/>
      <c r="IB227" s="28"/>
      <c r="IC227" s="28"/>
      <c r="ID227" s="28"/>
      <c r="IE227" s="28"/>
      <c r="IF227" s="28"/>
      <c r="IG227" s="28"/>
      <c r="IH227" s="28"/>
      <c r="II227" s="28"/>
      <c r="IJ227" s="28"/>
      <c r="IK227" s="28"/>
      <c r="IL227" s="28"/>
      <c r="IM227" s="28"/>
      <c r="IN227" s="28"/>
      <c r="IO227" s="28"/>
      <c r="IP227" s="28"/>
      <c r="IQ227" s="28"/>
      <c r="IR227" s="28"/>
      <c r="IS227" s="28"/>
      <c r="IT227" s="28"/>
      <c r="IU227" s="28"/>
      <c r="IV227" s="28"/>
      <c r="IW227" s="28"/>
    </row>
    <row r="228" spans="1:257" s="1" customFormat="1" hidden="1">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49"/>
      <c r="AC228" s="49"/>
      <c r="AD228" s="49"/>
      <c r="AE228" s="269" t="s">
        <v>489</v>
      </c>
      <c r="AF228" s="254" t="s">
        <v>389</v>
      </c>
      <c r="AG228" s="241">
        <v>15</v>
      </c>
      <c r="AH228" s="211" t="e">
        <f>NA()</f>
        <v>#N/A</v>
      </c>
      <c r="AI228" s="272">
        <v>15.2</v>
      </c>
      <c r="AJ228" s="272">
        <v>16.14</v>
      </c>
      <c r="AK228" s="274">
        <v>36.516903876610513</v>
      </c>
      <c r="AL228" s="275">
        <f t="shared" ref="AL228:AL245" si="60">AK228*0.75</f>
        <v>27.387677907457885</v>
      </c>
      <c r="AM228" s="51"/>
      <c r="AN228" s="50"/>
      <c r="AO228" s="50"/>
      <c r="AP228" s="58"/>
      <c r="AQ228" s="58"/>
      <c r="AR228" s="58"/>
      <c r="AS228" s="58"/>
      <c r="AT228" s="58"/>
      <c r="AU228" s="49"/>
      <c r="AV228" s="49"/>
      <c r="AW228" s="55"/>
      <c r="AX228" s="55"/>
      <c r="AY228" s="55"/>
      <c r="AZ228" s="55"/>
      <c r="BA228" s="55"/>
      <c r="BB228" s="55"/>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c r="CH228" s="28"/>
      <c r="CI228" s="28"/>
      <c r="CJ228" s="28"/>
      <c r="CK228" s="28"/>
      <c r="CL228" s="28"/>
      <c r="CM228" s="28"/>
      <c r="CN228" s="28"/>
      <c r="CO228" s="28"/>
      <c r="CP228" s="28"/>
      <c r="CQ228" s="28"/>
      <c r="CR228" s="28"/>
      <c r="CS228" s="28"/>
      <c r="CT228" s="28"/>
      <c r="CU228" s="28"/>
      <c r="CV228" s="28"/>
      <c r="CW228" s="28"/>
      <c r="CX228" s="28"/>
      <c r="CY228" s="28"/>
      <c r="CZ228" s="28"/>
      <c r="DA228" s="28"/>
      <c r="DB228" s="28"/>
      <c r="DC228" s="28"/>
      <c r="DD228" s="28"/>
      <c r="DE228" s="28"/>
      <c r="DF228" s="28"/>
      <c r="DG228" s="28"/>
      <c r="DH228" s="28"/>
      <c r="DI228" s="28"/>
      <c r="DJ228" s="28"/>
      <c r="DK228" s="28"/>
      <c r="DL228" s="28"/>
      <c r="DM228" s="28"/>
      <c r="DN228" s="28"/>
      <c r="DO228" s="28"/>
      <c r="DP228" s="28"/>
      <c r="DQ228" s="28"/>
      <c r="DR228" s="28"/>
      <c r="DS228" s="28"/>
      <c r="DT228" s="28"/>
      <c r="DU228" s="28"/>
      <c r="DV228" s="28"/>
      <c r="DW228" s="28"/>
      <c r="DX228" s="28"/>
      <c r="DY228" s="28"/>
      <c r="DZ228" s="28"/>
      <c r="EA228" s="28"/>
      <c r="EB228" s="28"/>
      <c r="EC228" s="28"/>
      <c r="ED228" s="28"/>
      <c r="EE228" s="28"/>
      <c r="EF228" s="28"/>
      <c r="EG228" s="28"/>
      <c r="EH228" s="28"/>
      <c r="EI228" s="28"/>
      <c r="EJ228" s="28"/>
      <c r="EK228" s="28"/>
      <c r="EL228" s="28"/>
      <c r="EM228" s="28"/>
      <c r="EN228" s="28"/>
      <c r="EO228" s="28"/>
      <c r="EP228" s="28"/>
      <c r="EQ228" s="28"/>
      <c r="ER228" s="28"/>
      <c r="ES228" s="28"/>
      <c r="ET228" s="28"/>
      <c r="EU228" s="28"/>
      <c r="EV228" s="28"/>
      <c r="EW228" s="28"/>
      <c r="EX228" s="28"/>
      <c r="EY228" s="28"/>
      <c r="EZ228" s="28"/>
      <c r="FA228" s="28"/>
      <c r="FB228" s="28"/>
      <c r="FC228" s="28"/>
      <c r="FD228" s="28"/>
      <c r="FE228" s="28"/>
      <c r="FF228" s="28"/>
      <c r="FG228" s="28"/>
      <c r="FH228" s="28"/>
      <c r="FI228" s="28"/>
      <c r="FJ228" s="28"/>
      <c r="FK228" s="28"/>
      <c r="FL228" s="28"/>
      <c r="FM228" s="28"/>
      <c r="FN228" s="28"/>
      <c r="FO228" s="28"/>
      <c r="FP228" s="28"/>
      <c r="FQ228" s="28"/>
      <c r="FR228" s="28"/>
      <c r="FS228" s="28"/>
      <c r="FT228" s="28"/>
      <c r="FU228" s="28"/>
      <c r="FV228" s="28"/>
      <c r="FW228" s="28"/>
      <c r="FX228" s="28"/>
      <c r="FY228" s="28"/>
      <c r="FZ228" s="28"/>
      <c r="GA228" s="28"/>
      <c r="GB228" s="28"/>
      <c r="GC228" s="28"/>
      <c r="GD228" s="28"/>
      <c r="GE228" s="28"/>
      <c r="GF228" s="28"/>
      <c r="GG228" s="28"/>
      <c r="GH228" s="28"/>
      <c r="GI228" s="28"/>
      <c r="GJ228" s="28"/>
      <c r="GK228" s="28"/>
      <c r="GL228" s="28"/>
      <c r="GM228" s="28"/>
      <c r="GN228" s="28"/>
      <c r="GO228" s="28"/>
      <c r="GP228" s="28"/>
      <c r="GQ228" s="28"/>
      <c r="GR228" s="28"/>
      <c r="GS228" s="28"/>
      <c r="GT228" s="28"/>
      <c r="GU228" s="28"/>
      <c r="GV228" s="28"/>
      <c r="GW228" s="28"/>
      <c r="GX228" s="28"/>
      <c r="GY228" s="28"/>
      <c r="GZ228" s="28"/>
      <c r="HA228" s="28"/>
      <c r="HB228" s="28"/>
      <c r="HC228" s="28"/>
      <c r="HD228" s="28"/>
      <c r="HE228" s="28"/>
      <c r="HF228" s="28"/>
      <c r="HG228" s="28"/>
      <c r="HH228" s="28"/>
      <c r="HI228" s="28"/>
      <c r="HJ228" s="28"/>
      <c r="HK228" s="28"/>
      <c r="HL228" s="28"/>
      <c r="HM228" s="28"/>
      <c r="HN228" s="28"/>
      <c r="HO228" s="28"/>
      <c r="HP228" s="28"/>
      <c r="HQ228" s="28"/>
      <c r="HR228" s="28"/>
      <c r="HS228" s="28"/>
      <c r="HT228" s="28"/>
      <c r="HU228" s="28"/>
      <c r="HV228" s="28"/>
      <c r="HW228" s="28"/>
      <c r="HX228" s="28"/>
      <c r="HY228" s="28"/>
      <c r="HZ228" s="28"/>
      <c r="IA228" s="28"/>
      <c r="IB228" s="28"/>
      <c r="IC228" s="28"/>
      <c r="ID228" s="28"/>
      <c r="IE228" s="28"/>
      <c r="IF228" s="28"/>
      <c r="IG228" s="28"/>
      <c r="IH228" s="28"/>
      <c r="II228" s="28"/>
      <c r="IJ228" s="28"/>
      <c r="IK228" s="28"/>
      <c r="IL228" s="28"/>
      <c r="IM228" s="28"/>
      <c r="IN228" s="28"/>
      <c r="IO228" s="28"/>
      <c r="IP228" s="28"/>
      <c r="IQ228" s="28"/>
      <c r="IR228" s="28"/>
      <c r="IS228" s="28"/>
      <c r="IT228" s="28"/>
      <c r="IU228" s="28"/>
      <c r="IV228" s="28"/>
      <c r="IW228" s="28"/>
    </row>
    <row r="229" spans="1:257" s="1" customFormat="1" hidden="1">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49"/>
      <c r="AC229" s="49"/>
      <c r="AD229" s="49"/>
      <c r="AE229" s="269" t="s">
        <v>490</v>
      </c>
      <c r="AF229" s="254" t="s">
        <v>389</v>
      </c>
      <c r="AG229" s="241">
        <v>15</v>
      </c>
      <c r="AH229" s="211" t="e">
        <f>NA()</f>
        <v>#N/A</v>
      </c>
      <c r="AI229" s="272">
        <v>15.2</v>
      </c>
      <c r="AJ229" s="272">
        <v>16.14</v>
      </c>
      <c r="AK229" s="274">
        <v>36.516903876610513</v>
      </c>
      <c r="AL229" s="275">
        <f t="shared" si="60"/>
        <v>27.387677907457885</v>
      </c>
      <c r="AM229" s="51"/>
      <c r="AN229" s="50"/>
      <c r="AO229" s="50"/>
      <c r="AP229" s="58"/>
      <c r="AQ229" s="58"/>
      <c r="AR229" s="58"/>
      <c r="AS229" s="58"/>
      <c r="AT229" s="58"/>
      <c r="AU229" s="49"/>
      <c r="AV229" s="49"/>
      <c r="AW229" s="55"/>
      <c r="AX229" s="55"/>
      <c r="AY229" s="55"/>
      <c r="AZ229" s="55"/>
      <c r="BA229" s="55"/>
      <c r="BB229" s="55"/>
      <c r="BC229" s="28"/>
      <c r="BD229" s="28"/>
      <c r="BE229" s="28"/>
      <c r="BF229" s="28"/>
      <c r="BG229" s="28"/>
      <c r="BH229" s="28"/>
      <c r="BI229" s="28"/>
      <c r="BJ229" s="28"/>
      <c r="BK229" s="28"/>
      <c r="BL229" s="28"/>
      <c r="BM229" s="28"/>
      <c r="BN229" s="28"/>
      <c r="BO229" s="28"/>
      <c r="BP229" s="28"/>
      <c r="BQ229" s="28"/>
      <c r="BR229" s="28"/>
      <c r="BS229" s="28"/>
      <c r="BT229" s="28"/>
      <c r="BU229" s="28"/>
      <c r="BV229" s="28"/>
      <c r="BW229" s="28"/>
      <c r="BX229" s="28"/>
      <c r="BY229" s="28"/>
      <c r="BZ229" s="28"/>
      <c r="CA229" s="28"/>
      <c r="CB229" s="28"/>
      <c r="CC229" s="28"/>
      <c r="CD229" s="28"/>
      <c r="CE229" s="28"/>
      <c r="CF229" s="28"/>
      <c r="CG229" s="28"/>
      <c r="CH229" s="28"/>
      <c r="CI229" s="28"/>
      <c r="CJ229" s="28"/>
      <c r="CK229" s="28"/>
      <c r="CL229" s="28"/>
      <c r="CM229" s="28"/>
      <c r="CN229" s="28"/>
      <c r="CO229" s="28"/>
      <c r="CP229" s="28"/>
      <c r="CQ229" s="28"/>
      <c r="CR229" s="28"/>
      <c r="CS229" s="28"/>
      <c r="CT229" s="28"/>
      <c r="CU229" s="28"/>
      <c r="CV229" s="28"/>
      <c r="CW229" s="28"/>
      <c r="CX229" s="28"/>
      <c r="CY229" s="28"/>
      <c r="CZ229" s="28"/>
      <c r="DA229" s="28"/>
      <c r="DB229" s="28"/>
      <c r="DC229" s="28"/>
      <c r="DD229" s="28"/>
      <c r="DE229" s="28"/>
      <c r="DF229" s="28"/>
      <c r="DG229" s="28"/>
      <c r="DH229" s="28"/>
      <c r="DI229" s="28"/>
      <c r="DJ229" s="28"/>
      <c r="DK229" s="28"/>
      <c r="DL229" s="28"/>
      <c r="DM229" s="28"/>
      <c r="DN229" s="28"/>
      <c r="DO229" s="28"/>
      <c r="DP229" s="28"/>
      <c r="DQ229" s="28"/>
      <c r="DR229" s="28"/>
      <c r="DS229" s="28"/>
      <c r="DT229" s="28"/>
      <c r="DU229" s="28"/>
      <c r="DV229" s="28"/>
      <c r="DW229" s="28"/>
      <c r="DX229" s="28"/>
      <c r="DY229" s="28"/>
      <c r="DZ229" s="28"/>
      <c r="EA229" s="28"/>
      <c r="EB229" s="28"/>
      <c r="EC229" s="28"/>
      <c r="ED229" s="28"/>
      <c r="EE229" s="28"/>
      <c r="EF229" s="28"/>
      <c r="EG229" s="28"/>
      <c r="EH229" s="28"/>
      <c r="EI229" s="28"/>
      <c r="EJ229" s="28"/>
      <c r="EK229" s="28"/>
      <c r="EL229" s="28"/>
      <c r="EM229" s="28"/>
      <c r="EN229" s="28"/>
      <c r="EO229" s="28"/>
      <c r="EP229" s="28"/>
      <c r="EQ229" s="28"/>
      <c r="ER229" s="28"/>
      <c r="ES229" s="28"/>
      <c r="ET229" s="28"/>
      <c r="EU229" s="28"/>
      <c r="EV229" s="28"/>
      <c r="EW229" s="28"/>
      <c r="EX229" s="28"/>
      <c r="EY229" s="28"/>
      <c r="EZ229" s="28"/>
      <c r="FA229" s="28"/>
      <c r="FB229" s="28"/>
      <c r="FC229" s="28"/>
      <c r="FD229" s="28"/>
      <c r="FE229" s="28"/>
      <c r="FF229" s="28"/>
      <c r="FG229" s="28"/>
      <c r="FH229" s="28"/>
      <c r="FI229" s="28"/>
      <c r="FJ229" s="28"/>
      <c r="FK229" s="28"/>
      <c r="FL229" s="28"/>
      <c r="FM229" s="28"/>
      <c r="FN229" s="28"/>
      <c r="FO229" s="28"/>
      <c r="FP229" s="28"/>
      <c r="FQ229" s="28"/>
      <c r="FR229" s="28"/>
      <c r="FS229" s="28"/>
      <c r="FT229" s="28"/>
      <c r="FU229" s="28"/>
      <c r="FV229" s="28"/>
      <c r="FW229" s="28"/>
      <c r="FX229" s="28"/>
      <c r="FY229" s="28"/>
      <c r="FZ229" s="28"/>
      <c r="GA229" s="28"/>
      <c r="GB229" s="28"/>
      <c r="GC229" s="28"/>
      <c r="GD229" s="28"/>
      <c r="GE229" s="28"/>
      <c r="GF229" s="28"/>
      <c r="GG229" s="28"/>
      <c r="GH229" s="28"/>
      <c r="GI229" s="28"/>
      <c r="GJ229" s="28"/>
      <c r="GK229" s="28"/>
      <c r="GL229" s="28"/>
      <c r="GM229" s="28"/>
      <c r="GN229" s="28"/>
      <c r="GO229" s="28"/>
      <c r="GP229" s="28"/>
      <c r="GQ229" s="28"/>
      <c r="GR229" s="28"/>
      <c r="GS229" s="28"/>
      <c r="GT229" s="28"/>
      <c r="GU229" s="28"/>
      <c r="GV229" s="28"/>
      <c r="GW229" s="28"/>
      <c r="GX229" s="28"/>
      <c r="GY229" s="28"/>
      <c r="GZ229" s="28"/>
      <c r="HA229" s="28"/>
      <c r="HB229" s="28"/>
      <c r="HC229" s="28"/>
      <c r="HD229" s="28"/>
      <c r="HE229" s="28"/>
      <c r="HF229" s="28"/>
      <c r="HG229" s="28"/>
      <c r="HH229" s="28"/>
      <c r="HI229" s="28"/>
      <c r="HJ229" s="28"/>
      <c r="HK229" s="28"/>
      <c r="HL229" s="28"/>
      <c r="HM229" s="28"/>
      <c r="HN229" s="28"/>
      <c r="HO229" s="28"/>
      <c r="HP229" s="28"/>
      <c r="HQ229" s="28"/>
      <c r="HR229" s="28"/>
      <c r="HS229" s="28"/>
      <c r="HT229" s="28"/>
      <c r="HU229" s="28"/>
      <c r="HV229" s="28"/>
      <c r="HW229" s="28"/>
      <c r="HX229" s="28"/>
      <c r="HY229" s="28"/>
      <c r="HZ229" s="28"/>
      <c r="IA229" s="28"/>
      <c r="IB229" s="28"/>
      <c r="IC229" s="28"/>
      <c r="ID229" s="28"/>
      <c r="IE229" s="28"/>
      <c r="IF229" s="28"/>
      <c r="IG229" s="28"/>
      <c r="IH229" s="28"/>
      <c r="II229" s="28"/>
      <c r="IJ229" s="28"/>
      <c r="IK229" s="28"/>
      <c r="IL229" s="28"/>
      <c r="IM229" s="28"/>
      <c r="IN229" s="28"/>
      <c r="IO229" s="28"/>
      <c r="IP229" s="28"/>
      <c r="IQ229" s="28"/>
      <c r="IR229" s="28"/>
      <c r="IS229" s="28"/>
      <c r="IT229" s="28"/>
      <c r="IU229" s="28"/>
      <c r="IV229" s="28"/>
      <c r="IW229" s="28"/>
    </row>
    <row r="230" spans="1:257" s="1" customFormat="1" hidden="1">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49"/>
      <c r="AC230" s="49"/>
      <c r="AD230" s="49"/>
      <c r="AE230" s="269" t="s">
        <v>491</v>
      </c>
      <c r="AF230" s="254" t="s">
        <v>389</v>
      </c>
      <c r="AG230" s="241">
        <v>15</v>
      </c>
      <c r="AH230" s="211" t="e">
        <f>NA()</f>
        <v>#N/A</v>
      </c>
      <c r="AI230" s="272">
        <v>15.2</v>
      </c>
      <c r="AJ230" s="272">
        <v>16.14</v>
      </c>
      <c r="AK230" s="274">
        <v>36.516903876610513</v>
      </c>
      <c r="AL230" s="275">
        <f t="shared" si="60"/>
        <v>27.387677907457885</v>
      </c>
      <c r="AM230" s="51"/>
      <c r="AN230" s="50"/>
      <c r="AO230" s="50"/>
      <c r="AP230" s="58"/>
      <c r="AQ230" s="58"/>
      <c r="AR230" s="58"/>
      <c r="AS230" s="58"/>
      <c r="AT230" s="58"/>
      <c r="AU230" s="49"/>
      <c r="AV230" s="49"/>
      <c r="AW230" s="55"/>
      <c r="AX230" s="55"/>
      <c r="AY230" s="55"/>
      <c r="AZ230" s="55"/>
      <c r="BA230" s="55"/>
      <c r="BB230" s="55"/>
      <c r="BC230" s="28"/>
      <c r="BD230" s="28"/>
      <c r="BE230" s="28"/>
      <c r="BF230" s="28"/>
      <c r="BG230" s="28"/>
      <c r="BH230" s="28"/>
      <c r="BI230" s="28"/>
      <c r="BJ230" s="28"/>
      <c r="BK230" s="28"/>
      <c r="BL230" s="28"/>
      <c r="BM230" s="28"/>
      <c r="BN230" s="28"/>
      <c r="BO230" s="28"/>
      <c r="BP230" s="28"/>
      <c r="BQ230" s="28"/>
      <c r="BR230" s="28"/>
      <c r="BS230" s="28"/>
      <c r="BT230" s="28"/>
      <c r="BU230" s="28"/>
      <c r="BV230" s="28"/>
      <c r="BW230" s="28"/>
      <c r="BX230" s="28"/>
      <c r="BY230" s="28"/>
      <c r="BZ230" s="28"/>
      <c r="CA230" s="28"/>
      <c r="CB230" s="28"/>
      <c r="CC230" s="28"/>
      <c r="CD230" s="28"/>
      <c r="CE230" s="28"/>
      <c r="CF230" s="28"/>
      <c r="CG230" s="28"/>
      <c r="CH230" s="28"/>
      <c r="CI230" s="28"/>
      <c r="CJ230" s="28"/>
      <c r="CK230" s="28"/>
      <c r="CL230" s="28"/>
      <c r="CM230" s="28"/>
      <c r="CN230" s="28"/>
      <c r="CO230" s="28"/>
      <c r="CP230" s="28"/>
      <c r="CQ230" s="28"/>
      <c r="CR230" s="28"/>
      <c r="CS230" s="28"/>
      <c r="CT230" s="28"/>
      <c r="CU230" s="28"/>
      <c r="CV230" s="28"/>
      <c r="CW230" s="28"/>
      <c r="CX230" s="28"/>
      <c r="CY230" s="28"/>
      <c r="CZ230" s="28"/>
      <c r="DA230" s="28"/>
      <c r="DB230" s="28"/>
      <c r="DC230" s="28"/>
      <c r="DD230" s="28"/>
      <c r="DE230" s="28"/>
      <c r="DF230" s="28"/>
      <c r="DG230" s="28"/>
      <c r="DH230" s="28"/>
      <c r="DI230" s="28"/>
      <c r="DJ230" s="28"/>
      <c r="DK230" s="28"/>
      <c r="DL230" s="28"/>
      <c r="DM230" s="28"/>
      <c r="DN230" s="28"/>
      <c r="DO230" s="28"/>
      <c r="DP230" s="28"/>
      <c r="DQ230" s="28"/>
      <c r="DR230" s="28"/>
      <c r="DS230" s="28"/>
      <c r="DT230" s="28"/>
      <c r="DU230" s="28"/>
      <c r="DV230" s="28"/>
      <c r="DW230" s="28"/>
      <c r="DX230" s="28"/>
      <c r="DY230" s="28"/>
      <c r="DZ230" s="28"/>
      <c r="EA230" s="28"/>
      <c r="EB230" s="28"/>
      <c r="EC230" s="28"/>
      <c r="ED230" s="28"/>
      <c r="EE230" s="28"/>
      <c r="EF230" s="28"/>
      <c r="EG230" s="28"/>
      <c r="EH230" s="28"/>
      <c r="EI230" s="28"/>
      <c r="EJ230" s="28"/>
      <c r="EK230" s="28"/>
      <c r="EL230" s="28"/>
      <c r="EM230" s="28"/>
      <c r="EN230" s="28"/>
      <c r="EO230" s="28"/>
      <c r="EP230" s="28"/>
      <c r="EQ230" s="28"/>
      <c r="ER230" s="28"/>
      <c r="ES230" s="28"/>
      <c r="ET230" s="28"/>
      <c r="EU230" s="28"/>
      <c r="EV230" s="28"/>
      <c r="EW230" s="28"/>
      <c r="EX230" s="28"/>
      <c r="EY230" s="28"/>
      <c r="EZ230" s="28"/>
      <c r="FA230" s="28"/>
      <c r="FB230" s="28"/>
      <c r="FC230" s="28"/>
      <c r="FD230" s="28"/>
      <c r="FE230" s="28"/>
      <c r="FF230" s="28"/>
      <c r="FG230" s="28"/>
      <c r="FH230" s="28"/>
      <c r="FI230" s="28"/>
      <c r="FJ230" s="28"/>
      <c r="FK230" s="28"/>
      <c r="FL230" s="28"/>
      <c r="FM230" s="28"/>
      <c r="FN230" s="28"/>
      <c r="FO230" s="28"/>
      <c r="FP230" s="28"/>
      <c r="FQ230" s="28"/>
      <c r="FR230" s="28"/>
      <c r="FS230" s="28"/>
      <c r="FT230" s="28"/>
      <c r="FU230" s="28"/>
      <c r="FV230" s="28"/>
      <c r="FW230" s="28"/>
      <c r="FX230" s="28"/>
      <c r="FY230" s="28"/>
      <c r="FZ230" s="28"/>
      <c r="GA230" s="28"/>
      <c r="GB230" s="28"/>
      <c r="GC230" s="28"/>
      <c r="GD230" s="28"/>
      <c r="GE230" s="28"/>
      <c r="GF230" s="28"/>
      <c r="GG230" s="28"/>
      <c r="GH230" s="28"/>
      <c r="GI230" s="28"/>
      <c r="GJ230" s="28"/>
      <c r="GK230" s="28"/>
      <c r="GL230" s="28"/>
      <c r="GM230" s="28"/>
      <c r="GN230" s="28"/>
      <c r="GO230" s="28"/>
      <c r="GP230" s="28"/>
      <c r="GQ230" s="28"/>
      <c r="GR230" s="28"/>
      <c r="GS230" s="28"/>
      <c r="GT230" s="28"/>
      <c r="GU230" s="28"/>
      <c r="GV230" s="28"/>
      <c r="GW230" s="28"/>
      <c r="GX230" s="28"/>
      <c r="GY230" s="28"/>
      <c r="GZ230" s="28"/>
      <c r="HA230" s="28"/>
      <c r="HB230" s="28"/>
      <c r="HC230" s="28"/>
      <c r="HD230" s="28"/>
      <c r="HE230" s="28"/>
      <c r="HF230" s="28"/>
      <c r="HG230" s="28"/>
      <c r="HH230" s="28"/>
      <c r="HI230" s="28"/>
      <c r="HJ230" s="28"/>
      <c r="HK230" s="28"/>
      <c r="HL230" s="28"/>
      <c r="HM230" s="28"/>
      <c r="HN230" s="28"/>
      <c r="HO230" s="28"/>
      <c r="HP230" s="28"/>
      <c r="HQ230" s="28"/>
      <c r="HR230" s="28"/>
      <c r="HS230" s="28"/>
      <c r="HT230" s="28"/>
      <c r="HU230" s="28"/>
      <c r="HV230" s="28"/>
      <c r="HW230" s="28"/>
      <c r="HX230" s="28"/>
      <c r="HY230" s="28"/>
      <c r="HZ230" s="28"/>
      <c r="IA230" s="28"/>
      <c r="IB230" s="28"/>
      <c r="IC230" s="28"/>
      <c r="ID230" s="28"/>
      <c r="IE230" s="28"/>
      <c r="IF230" s="28"/>
      <c r="IG230" s="28"/>
      <c r="IH230" s="28"/>
      <c r="II230" s="28"/>
      <c r="IJ230" s="28"/>
      <c r="IK230" s="28"/>
      <c r="IL230" s="28"/>
      <c r="IM230" s="28"/>
      <c r="IN230" s="28"/>
      <c r="IO230" s="28"/>
      <c r="IP230" s="28"/>
      <c r="IQ230" s="28"/>
      <c r="IR230" s="28"/>
      <c r="IS230" s="28"/>
      <c r="IT230" s="28"/>
      <c r="IU230" s="28"/>
      <c r="IV230" s="28"/>
      <c r="IW230" s="28"/>
    </row>
    <row r="231" spans="1:257" s="1" customFormat="1" hidden="1">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49"/>
      <c r="AC231" s="49"/>
      <c r="AD231" s="49"/>
      <c r="AE231" s="269" t="s">
        <v>492</v>
      </c>
      <c r="AF231" s="254" t="s">
        <v>389</v>
      </c>
      <c r="AG231" s="241">
        <v>15</v>
      </c>
      <c r="AH231" s="211" t="e">
        <f>NA()</f>
        <v>#N/A</v>
      </c>
      <c r="AI231" s="272">
        <v>15.2</v>
      </c>
      <c r="AJ231" s="272">
        <v>16.14</v>
      </c>
      <c r="AK231" s="274">
        <v>36.516903876610513</v>
      </c>
      <c r="AL231" s="275">
        <f t="shared" si="60"/>
        <v>27.387677907457885</v>
      </c>
      <c r="AM231" s="51"/>
      <c r="AN231" s="50"/>
      <c r="AO231" s="50"/>
      <c r="AP231" s="58"/>
      <c r="AQ231" s="58"/>
      <c r="AR231" s="58"/>
      <c r="AS231" s="58"/>
      <c r="AT231" s="58"/>
      <c r="AU231" s="49"/>
      <c r="AV231" s="49"/>
      <c r="AW231" s="55"/>
      <c r="AX231" s="55"/>
      <c r="AY231" s="55"/>
      <c r="AZ231" s="55"/>
      <c r="BA231" s="55"/>
      <c r="BB231" s="55"/>
      <c r="BC231" s="28"/>
      <c r="BD231" s="28"/>
      <c r="BE231" s="28"/>
      <c r="BF231" s="28"/>
      <c r="BG231" s="28"/>
      <c r="BH231" s="28"/>
      <c r="BI231" s="28"/>
      <c r="BJ231" s="28"/>
      <c r="BK231" s="28"/>
      <c r="BL231" s="28"/>
      <c r="BM231" s="28"/>
      <c r="BN231" s="28"/>
      <c r="BO231" s="28"/>
      <c r="BP231" s="28"/>
      <c r="BQ231" s="28"/>
      <c r="BR231" s="28"/>
      <c r="BS231" s="28"/>
      <c r="BT231" s="28"/>
      <c r="BU231" s="28"/>
      <c r="BV231" s="28"/>
      <c r="BW231" s="28"/>
      <c r="BX231" s="28"/>
      <c r="BY231" s="28"/>
      <c r="BZ231" s="28"/>
      <c r="CA231" s="28"/>
      <c r="CB231" s="28"/>
      <c r="CC231" s="28"/>
      <c r="CD231" s="28"/>
      <c r="CE231" s="28"/>
      <c r="CF231" s="28"/>
      <c r="CG231" s="28"/>
      <c r="CH231" s="28"/>
      <c r="CI231" s="28"/>
      <c r="CJ231" s="28"/>
      <c r="CK231" s="28"/>
      <c r="CL231" s="28"/>
      <c r="CM231" s="28"/>
      <c r="CN231" s="28"/>
      <c r="CO231" s="28"/>
      <c r="CP231" s="28"/>
      <c r="CQ231" s="28"/>
      <c r="CR231" s="28"/>
      <c r="CS231" s="28"/>
      <c r="CT231" s="28"/>
      <c r="CU231" s="28"/>
      <c r="CV231" s="28"/>
      <c r="CW231" s="28"/>
      <c r="CX231" s="28"/>
      <c r="CY231" s="28"/>
      <c r="CZ231" s="28"/>
      <c r="DA231" s="28"/>
      <c r="DB231" s="28"/>
      <c r="DC231" s="28"/>
      <c r="DD231" s="28"/>
      <c r="DE231" s="28"/>
      <c r="DF231" s="28"/>
      <c r="DG231" s="28"/>
      <c r="DH231" s="28"/>
      <c r="DI231" s="28"/>
      <c r="DJ231" s="28"/>
      <c r="DK231" s="28"/>
      <c r="DL231" s="28"/>
      <c r="DM231" s="28"/>
      <c r="DN231" s="28"/>
      <c r="DO231" s="28"/>
      <c r="DP231" s="28"/>
      <c r="DQ231" s="28"/>
      <c r="DR231" s="28"/>
      <c r="DS231" s="28"/>
      <c r="DT231" s="28"/>
      <c r="DU231" s="28"/>
      <c r="DV231" s="28"/>
      <c r="DW231" s="28"/>
      <c r="DX231" s="28"/>
      <c r="DY231" s="28"/>
      <c r="DZ231" s="28"/>
      <c r="EA231" s="28"/>
      <c r="EB231" s="28"/>
      <c r="EC231" s="28"/>
      <c r="ED231" s="28"/>
      <c r="EE231" s="28"/>
      <c r="EF231" s="28"/>
      <c r="EG231" s="28"/>
      <c r="EH231" s="28"/>
      <c r="EI231" s="28"/>
      <c r="EJ231" s="28"/>
      <c r="EK231" s="28"/>
      <c r="EL231" s="28"/>
      <c r="EM231" s="28"/>
      <c r="EN231" s="28"/>
      <c r="EO231" s="28"/>
      <c r="EP231" s="28"/>
      <c r="EQ231" s="28"/>
      <c r="ER231" s="28"/>
      <c r="ES231" s="28"/>
      <c r="ET231" s="28"/>
      <c r="EU231" s="28"/>
      <c r="EV231" s="28"/>
      <c r="EW231" s="28"/>
      <c r="EX231" s="28"/>
      <c r="EY231" s="28"/>
      <c r="EZ231" s="28"/>
      <c r="FA231" s="28"/>
      <c r="FB231" s="28"/>
      <c r="FC231" s="28"/>
      <c r="FD231" s="28"/>
      <c r="FE231" s="28"/>
      <c r="FF231" s="28"/>
      <c r="FG231" s="28"/>
      <c r="FH231" s="28"/>
      <c r="FI231" s="28"/>
      <c r="FJ231" s="28"/>
      <c r="FK231" s="28"/>
      <c r="FL231" s="28"/>
      <c r="FM231" s="28"/>
      <c r="FN231" s="28"/>
      <c r="FO231" s="28"/>
      <c r="FP231" s="28"/>
      <c r="FQ231" s="28"/>
      <c r="FR231" s="28"/>
      <c r="FS231" s="28"/>
      <c r="FT231" s="28"/>
      <c r="FU231" s="28"/>
      <c r="FV231" s="28"/>
      <c r="FW231" s="28"/>
      <c r="FX231" s="28"/>
      <c r="FY231" s="28"/>
      <c r="FZ231" s="28"/>
      <c r="GA231" s="28"/>
      <c r="GB231" s="28"/>
      <c r="GC231" s="28"/>
      <c r="GD231" s="28"/>
      <c r="GE231" s="28"/>
      <c r="GF231" s="28"/>
      <c r="GG231" s="28"/>
      <c r="GH231" s="28"/>
      <c r="GI231" s="28"/>
      <c r="GJ231" s="28"/>
      <c r="GK231" s="28"/>
      <c r="GL231" s="28"/>
      <c r="GM231" s="28"/>
      <c r="GN231" s="28"/>
      <c r="GO231" s="28"/>
      <c r="GP231" s="28"/>
      <c r="GQ231" s="28"/>
      <c r="GR231" s="28"/>
      <c r="GS231" s="28"/>
      <c r="GT231" s="28"/>
      <c r="GU231" s="28"/>
      <c r="GV231" s="28"/>
      <c r="GW231" s="28"/>
      <c r="GX231" s="28"/>
      <c r="GY231" s="28"/>
      <c r="GZ231" s="28"/>
      <c r="HA231" s="28"/>
      <c r="HB231" s="28"/>
      <c r="HC231" s="28"/>
      <c r="HD231" s="28"/>
      <c r="HE231" s="28"/>
      <c r="HF231" s="28"/>
      <c r="HG231" s="28"/>
      <c r="HH231" s="28"/>
      <c r="HI231" s="28"/>
      <c r="HJ231" s="28"/>
      <c r="HK231" s="28"/>
      <c r="HL231" s="28"/>
      <c r="HM231" s="28"/>
      <c r="HN231" s="28"/>
      <c r="HO231" s="28"/>
      <c r="HP231" s="28"/>
      <c r="HQ231" s="28"/>
      <c r="HR231" s="28"/>
      <c r="HS231" s="28"/>
      <c r="HT231" s="28"/>
      <c r="HU231" s="28"/>
      <c r="HV231" s="28"/>
      <c r="HW231" s="28"/>
      <c r="HX231" s="28"/>
      <c r="HY231" s="28"/>
      <c r="HZ231" s="28"/>
      <c r="IA231" s="28"/>
      <c r="IB231" s="28"/>
      <c r="IC231" s="28"/>
      <c r="ID231" s="28"/>
      <c r="IE231" s="28"/>
      <c r="IF231" s="28"/>
      <c r="IG231" s="28"/>
      <c r="IH231" s="28"/>
      <c r="II231" s="28"/>
      <c r="IJ231" s="28"/>
      <c r="IK231" s="28"/>
      <c r="IL231" s="28"/>
      <c r="IM231" s="28"/>
      <c r="IN231" s="28"/>
      <c r="IO231" s="28"/>
      <c r="IP231" s="28"/>
      <c r="IQ231" s="28"/>
      <c r="IR231" s="28"/>
      <c r="IS231" s="28"/>
      <c r="IT231" s="28"/>
      <c r="IU231" s="28"/>
      <c r="IV231" s="28"/>
      <c r="IW231" s="28"/>
    </row>
    <row r="232" spans="1:257" s="1" customFormat="1" hidden="1">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49"/>
      <c r="AC232" s="49"/>
      <c r="AD232" s="49"/>
      <c r="AE232" s="269" t="s">
        <v>493</v>
      </c>
      <c r="AF232" s="254" t="s">
        <v>389</v>
      </c>
      <c r="AG232" s="241">
        <v>15</v>
      </c>
      <c r="AH232" s="211" t="e">
        <f>NA()</f>
        <v>#N/A</v>
      </c>
      <c r="AI232" s="272">
        <v>15.2</v>
      </c>
      <c r="AJ232" s="272">
        <v>16.14</v>
      </c>
      <c r="AK232" s="274">
        <v>36.516903876610513</v>
      </c>
      <c r="AL232" s="275">
        <f t="shared" si="60"/>
        <v>27.387677907457885</v>
      </c>
      <c r="AM232" s="51"/>
      <c r="AN232" s="50"/>
      <c r="AO232" s="50"/>
      <c r="AP232" s="58"/>
      <c r="AQ232" s="58"/>
      <c r="AR232" s="58"/>
      <c r="AS232" s="58"/>
      <c r="AT232" s="58"/>
      <c r="AU232" s="49"/>
      <c r="AV232" s="49"/>
      <c r="AW232" s="55"/>
      <c r="AX232" s="55"/>
      <c r="AY232" s="55"/>
      <c r="AZ232" s="55"/>
      <c r="BA232" s="55"/>
      <c r="BB232" s="55"/>
      <c r="BC232" s="28"/>
      <c r="BD232" s="28"/>
      <c r="BE232" s="28"/>
      <c r="BF232" s="28"/>
      <c r="BG232" s="28"/>
      <c r="BH232" s="28"/>
      <c r="BI232" s="28"/>
      <c r="BJ232" s="28"/>
      <c r="BK232" s="28"/>
      <c r="BL232" s="28"/>
      <c r="BM232" s="28"/>
      <c r="BN232" s="28"/>
      <c r="BO232" s="28"/>
      <c r="BP232" s="28"/>
      <c r="BQ232" s="28"/>
      <c r="BR232" s="28"/>
      <c r="BS232" s="28"/>
      <c r="BT232" s="28"/>
      <c r="BU232" s="28"/>
      <c r="BV232" s="28"/>
      <c r="BW232" s="28"/>
      <c r="BX232" s="28"/>
      <c r="BY232" s="28"/>
      <c r="BZ232" s="28"/>
      <c r="CA232" s="28"/>
      <c r="CB232" s="28"/>
      <c r="CC232" s="28"/>
      <c r="CD232" s="28"/>
      <c r="CE232" s="28"/>
      <c r="CF232" s="28"/>
      <c r="CG232" s="28"/>
      <c r="CH232" s="28"/>
      <c r="CI232" s="28"/>
      <c r="CJ232" s="28"/>
      <c r="CK232" s="28"/>
      <c r="CL232" s="28"/>
      <c r="CM232" s="28"/>
      <c r="CN232" s="28"/>
      <c r="CO232" s="28"/>
      <c r="CP232" s="28"/>
      <c r="CQ232" s="28"/>
      <c r="CR232" s="28"/>
      <c r="CS232" s="28"/>
      <c r="CT232" s="28"/>
      <c r="CU232" s="28"/>
      <c r="CV232" s="28"/>
      <c r="CW232" s="28"/>
      <c r="CX232" s="28"/>
      <c r="CY232" s="28"/>
      <c r="CZ232" s="28"/>
      <c r="DA232" s="28"/>
      <c r="DB232" s="28"/>
      <c r="DC232" s="28"/>
      <c r="DD232" s="28"/>
      <c r="DE232" s="28"/>
      <c r="DF232" s="28"/>
      <c r="DG232" s="28"/>
      <c r="DH232" s="28"/>
      <c r="DI232" s="28"/>
      <c r="DJ232" s="28"/>
      <c r="DK232" s="28"/>
      <c r="DL232" s="28"/>
      <c r="DM232" s="28"/>
      <c r="DN232" s="28"/>
      <c r="DO232" s="28"/>
      <c r="DP232" s="28"/>
      <c r="DQ232" s="28"/>
      <c r="DR232" s="28"/>
      <c r="DS232" s="28"/>
      <c r="DT232" s="28"/>
      <c r="DU232" s="28"/>
      <c r="DV232" s="28"/>
      <c r="DW232" s="28"/>
      <c r="DX232" s="28"/>
      <c r="DY232" s="28"/>
      <c r="DZ232" s="28"/>
      <c r="EA232" s="28"/>
      <c r="EB232" s="28"/>
      <c r="EC232" s="28"/>
      <c r="ED232" s="28"/>
      <c r="EE232" s="28"/>
      <c r="EF232" s="28"/>
      <c r="EG232" s="28"/>
      <c r="EH232" s="28"/>
      <c r="EI232" s="28"/>
      <c r="EJ232" s="28"/>
      <c r="EK232" s="28"/>
      <c r="EL232" s="28"/>
      <c r="EM232" s="28"/>
      <c r="EN232" s="28"/>
      <c r="EO232" s="28"/>
      <c r="EP232" s="28"/>
      <c r="EQ232" s="28"/>
      <c r="ER232" s="28"/>
      <c r="ES232" s="28"/>
      <c r="ET232" s="28"/>
      <c r="EU232" s="28"/>
      <c r="EV232" s="28"/>
      <c r="EW232" s="28"/>
      <c r="EX232" s="28"/>
      <c r="EY232" s="28"/>
      <c r="EZ232" s="28"/>
      <c r="FA232" s="28"/>
      <c r="FB232" s="28"/>
      <c r="FC232" s="28"/>
      <c r="FD232" s="28"/>
      <c r="FE232" s="28"/>
      <c r="FF232" s="28"/>
      <c r="FG232" s="28"/>
      <c r="FH232" s="28"/>
      <c r="FI232" s="28"/>
      <c r="FJ232" s="28"/>
      <c r="FK232" s="28"/>
      <c r="FL232" s="28"/>
      <c r="FM232" s="28"/>
      <c r="FN232" s="28"/>
      <c r="FO232" s="28"/>
      <c r="FP232" s="28"/>
      <c r="FQ232" s="28"/>
      <c r="FR232" s="28"/>
      <c r="FS232" s="28"/>
      <c r="FT232" s="28"/>
      <c r="FU232" s="28"/>
      <c r="FV232" s="28"/>
      <c r="FW232" s="28"/>
      <c r="FX232" s="28"/>
      <c r="FY232" s="28"/>
      <c r="FZ232" s="28"/>
      <c r="GA232" s="28"/>
      <c r="GB232" s="28"/>
      <c r="GC232" s="28"/>
      <c r="GD232" s="28"/>
      <c r="GE232" s="28"/>
      <c r="GF232" s="28"/>
      <c r="GG232" s="28"/>
      <c r="GH232" s="28"/>
      <c r="GI232" s="28"/>
      <c r="GJ232" s="28"/>
      <c r="GK232" s="28"/>
      <c r="GL232" s="28"/>
      <c r="GM232" s="28"/>
      <c r="GN232" s="28"/>
      <c r="GO232" s="28"/>
      <c r="GP232" s="28"/>
      <c r="GQ232" s="28"/>
      <c r="GR232" s="28"/>
      <c r="GS232" s="28"/>
      <c r="GT232" s="28"/>
      <c r="GU232" s="28"/>
      <c r="GV232" s="28"/>
      <c r="GW232" s="28"/>
      <c r="GX232" s="28"/>
      <c r="GY232" s="28"/>
      <c r="GZ232" s="28"/>
      <c r="HA232" s="28"/>
      <c r="HB232" s="28"/>
      <c r="HC232" s="28"/>
      <c r="HD232" s="28"/>
      <c r="HE232" s="28"/>
      <c r="HF232" s="28"/>
      <c r="HG232" s="28"/>
      <c r="HH232" s="28"/>
      <c r="HI232" s="28"/>
      <c r="HJ232" s="28"/>
      <c r="HK232" s="28"/>
      <c r="HL232" s="28"/>
      <c r="HM232" s="28"/>
      <c r="HN232" s="28"/>
      <c r="HO232" s="28"/>
      <c r="HP232" s="28"/>
      <c r="HQ232" s="28"/>
      <c r="HR232" s="28"/>
      <c r="HS232" s="28"/>
      <c r="HT232" s="28"/>
      <c r="HU232" s="28"/>
      <c r="HV232" s="28"/>
      <c r="HW232" s="28"/>
      <c r="HX232" s="28"/>
      <c r="HY232" s="28"/>
      <c r="HZ232" s="28"/>
      <c r="IA232" s="28"/>
      <c r="IB232" s="28"/>
      <c r="IC232" s="28"/>
      <c r="ID232" s="28"/>
      <c r="IE232" s="28"/>
      <c r="IF232" s="28"/>
      <c r="IG232" s="28"/>
      <c r="IH232" s="28"/>
      <c r="II232" s="28"/>
      <c r="IJ232" s="28"/>
      <c r="IK232" s="28"/>
      <c r="IL232" s="28"/>
      <c r="IM232" s="28"/>
      <c r="IN232" s="28"/>
      <c r="IO232" s="28"/>
      <c r="IP232" s="28"/>
      <c r="IQ232" s="28"/>
      <c r="IR232" s="28"/>
      <c r="IS232" s="28"/>
      <c r="IT232" s="28"/>
      <c r="IU232" s="28"/>
      <c r="IV232" s="28"/>
      <c r="IW232" s="28"/>
    </row>
    <row r="233" spans="1:257" s="1" customFormat="1" hidden="1">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49"/>
      <c r="AC233" s="49"/>
      <c r="AD233" s="49"/>
      <c r="AE233" s="269" t="s">
        <v>494</v>
      </c>
      <c r="AF233" s="254" t="s">
        <v>389</v>
      </c>
      <c r="AG233" s="241">
        <v>15</v>
      </c>
      <c r="AH233" s="211" t="e">
        <f>NA()</f>
        <v>#N/A</v>
      </c>
      <c r="AI233" s="272">
        <v>15.2</v>
      </c>
      <c r="AJ233" s="272">
        <v>16.14</v>
      </c>
      <c r="AK233" s="274">
        <v>36.516903876610513</v>
      </c>
      <c r="AL233" s="275">
        <f t="shared" si="60"/>
        <v>27.387677907457885</v>
      </c>
      <c r="AM233" s="51"/>
      <c r="AN233" s="50"/>
      <c r="AO233" s="50"/>
      <c r="AP233" s="58"/>
      <c r="AQ233" s="58"/>
      <c r="AR233" s="58"/>
      <c r="AS233" s="58"/>
      <c r="AT233" s="58"/>
      <c r="AU233" s="49"/>
      <c r="AV233" s="49"/>
      <c r="AW233" s="55"/>
      <c r="AX233" s="55"/>
      <c r="AY233" s="55"/>
      <c r="AZ233" s="55"/>
      <c r="BA233" s="55"/>
      <c r="BB233" s="55"/>
      <c r="BC233" s="28"/>
      <c r="BD233" s="28"/>
      <c r="BE233" s="28"/>
      <c r="BF233" s="28"/>
      <c r="BG233" s="28"/>
      <c r="BH233" s="28"/>
      <c r="BI233" s="28"/>
      <c r="BJ233" s="28"/>
      <c r="BK233" s="28"/>
      <c r="BL233" s="28"/>
      <c r="BM233" s="28"/>
      <c r="BN233" s="28"/>
      <c r="BO233" s="28"/>
      <c r="BP233" s="28"/>
      <c r="BQ233" s="28"/>
      <c r="BR233" s="28"/>
      <c r="BS233" s="28"/>
      <c r="BT233" s="28"/>
      <c r="BU233" s="28"/>
      <c r="BV233" s="28"/>
      <c r="BW233" s="28"/>
      <c r="BX233" s="28"/>
      <c r="BY233" s="28"/>
      <c r="BZ233" s="28"/>
      <c r="CA233" s="28"/>
      <c r="CB233" s="28"/>
      <c r="CC233" s="28"/>
      <c r="CD233" s="28"/>
      <c r="CE233" s="28"/>
      <c r="CF233" s="28"/>
      <c r="CG233" s="28"/>
      <c r="CH233" s="28"/>
      <c r="CI233" s="28"/>
      <c r="CJ233" s="28"/>
      <c r="CK233" s="28"/>
      <c r="CL233" s="28"/>
      <c r="CM233" s="28"/>
      <c r="CN233" s="28"/>
      <c r="CO233" s="28"/>
      <c r="CP233" s="28"/>
      <c r="CQ233" s="28"/>
      <c r="CR233" s="28"/>
      <c r="CS233" s="28"/>
      <c r="CT233" s="28"/>
      <c r="CU233" s="28"/>
      <c r="CV233" s="28"/>
      <c r="CW233" s="28"/>
      <c r="CX233" s="28"/>
      <c r="CY233" s="28"/>
      <c r="CZ233" s="28"/>
      <c r="DA233" s="28"/>
      <c r="DB233" s="28"/>
      <c r="DC233" s="28"/>
      <c r="DD233" s="28"/>
      <c r="DE233" s="28"/>
      <c r="DF233" s="28"/>
      <c r="DG233" s="28"/>
      <c r="DH233" s="28"/>
      <c r="DI233" s="28"/>
      <c r="DJ233" s="28"/>
      <c r="DK233" s="28"/>
      <c r="DL233" s="28"/>
      <c r="DM233" s="28"/>
      <c r="DN233" s="28"/>
      <c r="DO233" s="28"/>
      <c r="DP233" s="28"/>
      <c r="DQ233" s="28"/>
      <c r="DR233" s="28"/>
      <c r="DS233" s="28"/>
      <c r="DT233" s="28"/>
      <c r="DU233" s="28"/>
      <c r="DV233" s="28"/>
      <c r="DW233" s="28"/>
      <c r="DX233" s="28"/>
      <c r="DY233" s="28"/>
      <c r="DZ233" s="28"/>
      <c r="EA233" s="28"/>
      <c r="EB233" s="28"/>
      <c r="EC233" s="28"/>
      <c r="ED233" s="28"/>
      <c r="EE233" s="28"/>
      <c r="EF233" s="28"/>
      <c r="EG233" s="28"/>
      <c r="EH233" s="28"/>
      <c r="EI233" s="28"/>
      <c r="EJ233" s="28"/>
      <c r="EK233" s="28"/>
      <c r="EL233" s="28"/>
      <c r="EM233" s="28"/>
      <c r="EN233" s="28"/>
      <c r="EO233" s="28"/>
      <c r="EP233" s="28"/>
      <c r="EQ233" s="28"/>
      <c r="ER233" s="28"/>
      <c r="ES233" s="28"/>
      <c r="ET233" s="28"/>
      <c r="EU233" s="28"/>
      <c r="EV233" s="28"/>
      <c r="EW233" s="28"/>
      <c r="EX233" s="28"/>
      <c r="EY233" s="28"/>
      <c r="EZ233" s="28"/>
      <c r="FA233" s="28"/>
      <c r="FB233" s="28"/>
      <c r="FC233" s="28"/>
      <c r="FD233" s="28"/>
      <c r="FE233" s="28"/>
      <c r="FF233" s="28"/>
      <c r="FG233" s="28"/>
      <c r="FH233" s="28"/>
      <c r="FI233" s="28"/>
      <c r="FJ233" s="28"/>
      <c r="FK233" s="28"/>
      <c r="FL233" s="28"/>
      <c r="FM233" s="28"/>
      <c r="FN233" s="28"/>
      <c r="FO233" s="28"/>
      <c r="FP233" s="28"/>
      <c r="FQ233" s="28"/>
      <c r="FR233" s="28"/>
      <c r="FS233" s="28"/>
      <c r="FT233" s="28"/>
      <c r="FU233" s="28"/>
      <c r="FV233" s="28"/>
      <c r="FW233" s="28"/>
      <c r="FX233" s="28"/>
      <c r="FY233" s="28"/>
      <c r="FZ233" s="28"/>
      <c r="GA233" s="28"/>
      <c r="GB233" s="28"/>
      <c r="GC233" s="28"/>
      <c r="GD233" s="28"/>
      <c r="GE233" s="28"/>
      <c r="GF233" s="28"/>
      <c r="GG233" s="28"/>
      <c r="GH233" s="28"/>
      <c r="GI233" s="28"/>
      <c r="GJ233" s="28"/>
      <c r="GK233" s="28"/>
      <c r="GL233" s="28"/>
      <c r="GM233" s="28"/>
      <c r="GN233" s="28"/>
      <c r="GO233" s="28"/>
      <c r="GP233" s="28"/>
      <c r="GQ233" s="28"/>
      <c r="GR233" s="28"/>
      <c r="GS233" s="28"/>
      <c r="GT233" s="28"/>
      <c r="GU233" s="28"/>
      <c r="GV233" s="28"/>
      <c r="GW233" s="28"/>
      <c r="GX233" s="28"/>
      <c r="GY233" s="28"/>
      <c r="GZ233" s="28"/>
      <c r="HA233" s="28"/>
      <c r="HB233" s="28"/>
      <c r="HC233" s="28"/>
      <c r="HD233" s="28"/>
      <c r="HE233" s="28"/>
      <c r="HF233" s="28"/>
      <c r="HG233" s="28"/>
      <c r="HH233" s="28"/>
      <c r="HI233" s="28"/>
      <c r="HJ233" s="28"/>
      <c r="HK233" s="28"/>
      <c r="HL233" s="28"/>
      <c r="HM233" s="28"/>
      <c r="HN233" s="28"/>
      <c r="HO233" s="28"/>
      <c r="HP233" s="28"/>
      <c r="HQ233" s="28"/>
      <c r="HR233" s="28"/>
      <c r="HS233" s="28"/>
      <c r="HT233" s="28"/>
      <c r="HU233" s="28"/>
      <c r="HV233" s="28"/>
      <c r="HW233" s="28"/>
      <c r="HX233" s="28"/>
      <c r="HY233" s="28"/>
      <c r="HZ233" s="28"/>
      <c r="IA233" s="28"/>
      <c r="IB233" s="28"/>
      <c r="IC233" s="28"/>
      <c r="ID233" s="28"/>
      <c r="IE233" s="28"/>
      <c r="IF233" s="28"/>
      <c r="IG233" s="28"/>
      <c r="IH233" s="28"/>
      <c r="II233" s="28"/>
      <c r="IJ233" s="28"/>
      <c r="IK233" s="28"/>
      <c r="IL233" s="28"/>
      <c r="IM233" s="28"/>
      <c r="IN233" s="28"/>
      <c r="IO233" s="28"/>
      <c r="IP233" s="28"/>
      <c r="IQ233" s="28"/>
      <c r="IR233" s="28"/>
      <c r="IS233" s="28"/>
      <c r="IT233" s="28"/>
      <c r="IU233" s="28"/>
      <c r="IV233" s="28"/>
      <c r="IW233" s="28"/>
    </row>
    <row r="234" spans="1:257" s="1" customFormat="1" hidden="1">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49"/>
      <c r="AC234" s="49"/>
      <c r="AD234" s="49"/>
      <c r="AE234" s="269" t="s">
        <v>495</v>
      </c>
      <c r="AF234" s="254" t="s">
        <v>406</v>
      </c>
      <c r="AG234" s="241">
        <v>30</v>
      </c>
      <c r="AH234" s="211" t="e">
        <f>NA()</f>
        <v>#N/A</v>
      </c>
      <c r="AI234" s="272">
        <v>16.149999999999999</v>
      </c>
      <c r="AJ234" s="272">
        <v>17.09</v>
      </c>
      <c r="AK234" s="274">
        <v>55.789714255932722</v>
      </c>
      <c r="AL234" s="275">
        <f t="shared" si="60"/>
        <v>41.842285691949542</v>
      </c>
      <c r="AM234" s="51"/>
      <c r="AN234" s="50"/>
      <c r="AO234" s="50"/>
      <c r="AP234" s="58"/>
      <c r="AQ234" s="58"/>
      <c r="AR234" s="58"/>
      <c r="AS234" s="58"/>
      <c r="AT234" s="58"/>
      <c r="AU234" s="49"/>
      <c r="AV234" s="49"/>
      <c r="AW234" s="55"/>
      <c r="AX234" s="55"/>
      <c r="AY234" s="55"/>
      <c r="AZ234" s="55"/>
      <c r="BA234" s="55"/>
      <c r="BB234" s="55"/>
      <c r="BC234" s="28"/>
      <c r="BD234" s="28"/>
      <c r="BE234" s="28"/>
      <c r="BF234" s="28"/>
      <c r="BG234" s="28"/>
      <c r="BH234" s="28"/>
      <c r="BI234" s="28"/>
      <c r="BJ234" s="28"/>
      <c r="BK234" s="28"/>
      <c r="BL234" s="28"/>
      <c r="BM234" s="28"/>
      <c r="BN234" s="28"/>
      <c r="BO234" s="28"/>
      <c r="BP234" s="28"/>
      <c r="BQ234" s="28"/>
      <c r="BR234" s="28"/>
      <c r="BS234" s="28"/>
      <c r="BT234" s="28"/>
      <c r="BU234" s="28"/>
      <c r="BV234" s="28"/>
      <c r="BW234" s="28"/>
      <c r="BX234" s="28"/>
      <c r="BY234" s="28"/>
      <c r="BZ234" s="28"/>
      <c r="CA234" s="28"/>
      <c r="CB234" s="28"/>
      <c r="CC234" s="28"/>
      <c r="CD234" s="28"/>
      <c r="CE234" s="28"/>
      <c r="CF234" s="28"/>
      <c r="CG234" s="28"/>
      <c r="CH234" s="28"/>
      <c r="CI234" s="28"/>
      <c r="CJ234" s="28"/>
      <c r="CK234" s="28"/>
      <c r="CL234" s="28"/>
      <c r="CM234" s="28"/>
      <c r="CN234" s="28"/>
      <c r="CO234" s="28"/>
      <c r="CP234" s="28"/>
      <c r="CQ234" s="28"/>
      <c r="CR234" s="28"/>
      <c r="CS234" s="28"/>
      <c r="CT234" s="28"/>
      <c r="CU234" s="28"/>
      <c r="CV234" s="28"/>
      <c r="CW234" s="28"/>
      <c r="CX234" s="28"/>
      <c r="CY234" s="28"/>
      <c r="CZ234" s="28"/>
      <c r="DA234" s="28"/>
      <c r="DB234" s="28"/>
      <c r="DC234" s="28"/>
      <c r="DD234" s="28"/>
      <c r="DE234" s="28"/>
      <c r="DF234" s="28"/>
      <c r="DG234" s="28"/>
      <c r="DH234" s="28"/>
      <c r="DI234" s="28"/>
      <c r="DJ234" s="28"/>
      <c r="DK234" s="28"/>
      <c r="DL234" s="28"/>
      <c r="DM234" s="28"/>
      <c r="DN234" s="28"/>
      <c r="DO234" s="28"/>
      <c r="DP234" s="28"/>
      <c r="DQ234" s="28"/>
      <c r="DR234" s="28"/>
      <c r="DS234" s="28"/>
      <c r="DT234" s="28"/>
      <c r="DU234" s="28"/>
      <c r="DV234" s="28"/>
      <c r="DW234" s="28"/>
      <c r="DX234" s="28"/>
      <c r="DY234" s="28"/>
      <c r="DZ234" s="28"/>
      <c r="EA234" s="28"/>
      <c r="EB234" s="28"/>
      <c r="EC234" s="28"/>
      <c r="ED234" s="28"/>
      <c r="EE234" s="28"/>
      <c r="EF234" s="28"/>
      <c r="EG234" s="28"/>
      <c r="EH234" s="28"/>
      <c r="EI234" s="28"/>
      <c r="EJ234" s="28"/>
      <c r="EK234" s="28"/>
      <c r="EL234" s="28"/>
      <c r="EM234" s="28"/>
      <c r="EN234" s="28"/>
      <c r="EO234" s="28"/>
      <c r="EP234" s="28"/>
      <c r="EQ234" s="28"/>
      <c r="ER234" s="28"/>
      <c r="ES234" s="28"/>
      <c r="ET234" s="28"/>
      <c r="EU234" s="28"/>
      <c r="EV234" s="28"/>
      <c r="EW234" s="28"/>
      <c r="EX234" s="28"/>
      <c r="EY234" s="28"/>
      <c r="EZ234" s="28"/>
      <c r="FA234" s="28"/>
      <c r="FB234" s="28"/>
      <c r="FC234" s="28"/>
      <c r="FD234" s="28"/>
      <c r="FE234" s="28"/>
      <c r="FF234" s="28"/>
      <c r="FG234" s="28"/>
      <c r="FH234" s="28"/>
      <c r="FI234" s="28"/>
      <c r="FJ234" s="28"/>
      <c r="FK234" s="28"/>
      <c r="FL234" s="28"/>
      <c r="FM234" s="28"/>
      <c r="FN234" s="28"/>
      <c r="FO234" s="28"/>
      <c r="FP234" s="28"/>
      <c r="FQ234" s="28"/>
      <c r="FR234" s="28"/>
      <c r="FS234" s="28"/>
      <c r="FT234" s="28"/>
      <c r="FU234" s="28"/>
      <c r="FV234" s="28"/>
      <c r="FW234" s="28"/>
      <c r="FX234" s="28"/>
      <c r="FY234" s="28"/>
      <c r="FZ234" s="28"/>
      <c r="GA234" s="28"/>
      <c r="GB234" s="28"/>
      <c r="GC234" s="28"/>
      <c r="GD234" s="28"/>
      <c r="GE234" s="28"/>
      <c r="GF234" s="28"/>
      <c r="GG234" s="28"/>
      <c r="GH234" s="28"/>
      <c r="GI234" s="28"/>
      <c r="GJ234" s="28"/>
      <c r="GK234" s="28"/>
      <c r="GL234" s="28"/>
      <c r="GM234" s="28"/>
      <c r="GN234" s="28"/>
      <c r="GO234" s="28"/>
      <c r="GP234" s="28"/>
      <c r="GQ234" s="28"/>
      <c r="GR234" s="28"/>
      <c r="GS234" s="28"/>
      <c r="GT234" s="28"/>
      <c r="GU234" s="28"/>
      <c r="GV234" s="28"/>
      <c r="GW234" s="28"/>
      <c r="GX234" s="28"/>
      <c r="GY234" s="28"/>
      <c r="GZ234" s="28"/>
      <c r="HA234" s="28"/>
      <c r="HB234" s="28"/>
      <c r="HC234" s="28"/>
      <c r="HD234" s="28"/>
      <c r="HE234" s="28"/>
      <c r="HF234" s="28"/>
      <c r="HG234" s="28"/>
      <c r="HH234" s="28"/>
      <c r="HI234" s="28"/>
      <c r="HJ234" s="28"/>
      <c r="HK234" s="28"/>
      <c r="HL234" s="28"/>
      <c r="HM234" s="28"/>
      <c r="HN234" s="28"/>
      <c r="HO234" s="28"/>
      <c r="HP234" s="28"/>
      <c r="HQ234" s="28"/>
      <c r="HR234" s="28"/>
      <c r="HS234" s="28"/>
      <c r="HT234" s="28"/>
      <c r="HU234" s="28"/>
      <c r="HV234" s="28"/>
      <c r="HW234" s="28"/>
      <c r="HX234" s="28"/>
      <c r="HY234" s="28"/>
      <c r="HZ234" s="28"/>
      <c r="IA234" s="28"/>
      <c r="IB234" s="28"/>
      <c r="IC234" s="28"/>
      <c r="ID234" s="28"/>
      <c r="IE234" s="28"/>
      <c r="IF234" s="28"/>
      <c r="IG234" s="28"/>
      <c r="IH234" s="28"/>
      <c r="II234" s="28"/>
      <c r="IJ234" s="28"/>
      <c r="IK234" s="28"/>
      <c r="IL234" s="28"/>
      <c r="IM234" s="28"/>
      <c r="IN234" s="28"/>
      <c r="IO234" s="28"/>
      <c r="IP234" s="28"/>
      <c r="IQ234" s="28"/>
      <c r="IR234" s="28"/>
      <c r="IS234" s="28"/>
      <c r="IT234" s="28"/>
      <c r="IU234" s="28"/>
      <c r="IV234" s="28"/>
      <c r="IW234" s="28"/>
    </row>
    <row r="235" spans="1:257" s="1" customFormat="1" hidden="1">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49"/>
      <c r="AC235" s="49"/>
      <c r="AD235" s="49"/>
      <c r="AE235" s="269" t="s">
        <v>496</v>
      </c>
      <c r="AF235" s="254" t="s">
        <v>406</v>
      </c>
      <c r="AG235" s="241">
        <v>30</v>
      </c>
      <c r="AH235" s="211" t="e">
        <f>NA()</f>
        <v>#N/A</v>
      </c>
      <c r="AI235" s="272">
        <v>16.149999999999999</v>
      </c>
      <c r="AJ235" s="272">
        <v>17.09</v>
      </c>
      <c r="AK235" s="274">
        <v>55.789714255932722</v>
      </c>
      <c r="AL235" s="275">
        <f t="shared" si="60"/>
        <v>41.842285691949542</v>
      </c>
      <c r="AM235" s="51"/>
      <c r="AN235" s="50"/>
      <c r="AO235" s="50"/>
      <c r="AP235" s="58"/>
      <c r="AQ235" s="58"/>
      <c r="AR235" s="58"/>
      <c r="AS235" s="58"/>
      <c r="AT235" s="58"/>
      <c r="AU235" s="49"/>
      <c r="AV235" s="49"/>
      <c r="AW235" s="55"/>
      <c r="AX235" s="55"/>
      <c r="AY235" s="55"/>
      <c r="AZ235" s="55"/>
      <c r="BA235" s="55"/>
      <c r="BB235" s="55"/>
      <c r="BC235" s="28"/>
      <c r="BD235" s="28"/>
      <c r="BE235" s="28"/>
      <c r="BF235" s="28"/>
      <c r="BG235" s="28"/>
      <c r="BH235" s="28"/>
      <c r="BI235" s="28"/>
      <c r="BJ235" s="28"/>
      <c r="BK235" s="28"/>
      <c r="BL235" s="28"/>
      <c r="BM235" s="28"/>
      <c r="BN235" s="28"/>
      <c r="BO235" s="28"/>
      <c r="BP235" s="28"/>
      <c r="BQ235" s="28"/>
      <c r="BR235" s="28"/>
      <c r="BS235" s="28"/>
      <c r="BT235" s="28"/>
      <c r="BU235" s="28"/>
      <c r="BV235" s="28"/>
      <c r="BW235" s="28"/>
      <c r="BX235" s="28"/>
      <c r="BY235" s="28"/>
      <c r="BZ235" s="28"/>
      <c r="CA235" s="28"/>
      <c r="CB235" s="28"/>
      <c r="CC235" s="28"/>
      <c r="CD235" s="28"/>
      <c r="CE235" s="28"/>
      <c r="CF235" s="28"/>
      <c r="CG235" s="28"/>
      <c r="CH235" s="28"/>
      <c r="CI235" s="28"/>
      <c r="CJ235" s="28"/>
      <c r="CK235" s="28"/>
      <c r="CL235" s="28"/>
      <c r="CM235" s="28"/>
      <c r="CN235" s="28"/>
      <c r="CO235" s="28"/>
      <c r="CP235" s="28"/>
      <c r="CQ235" s="28"/>
      <c r="CR235" s="28"/>
      <c r="CS235" s="28"/>
      <c r="CT235" s="28"/>
      <c r="CU235" s="28"/>
      <c r="CV235" s="28"/>
      <c r="CW235" s="28"/>
      <c r="CX235" s="28"/>
      <c r="CY235" s="28"/>
      <c r="CZ235" s="28"/>
      <c r="DA235" s="28"/>
      <c r="DB235" s="28"/>
      <c r="DC235" s="28"/>
      <c r="DD235" s="28"/>
      <c r="DE235" s="28"/>
      <c r="DF235" s="28"/>
      <c r="DG235" s="28"/>
      <c r="DH235" s="28"/>
      <c r="DI235" s="28"/>
      <c r="DJ235" s="28"/>
      <c r="DK235" s="28"/>
      <c r="DL235" s="28"/>
      <c r="DM235" s="28"/>
      <c r="DN235" s="28"/>
      <c r="DO235" s="28"/>
      <c r="DP235" s="28"/>
      <c r="DQ235" s="28"/>
      <c r="DR235" s="28"/>
      <c r="DS235" s="28"/>
      <c r="DT235" s="28"/>
      <c r="DU235" s="28"/>
      <c r="DV235" s="28"/>
      <c r="DW235" s="28"/>
      <c r="DX235" s="28"/>
      <c r="DY235" s="28"/>
      <c r="DZ235" s="28"/>
      <c r="EA235" s="28"/>
      <c r="EB235" s="28"/>
      <c r="EC235" s="28"/>
      <c r="ED235" s="28"/>
      <c r="EE235" s="28"/>
      <c r="EF235" s="28"/>
      <c r="EG235" s="28"/>
      <c r="EH235" s="28"/>
      <c r="EI235" s="28"/>
      <c r="EJ235" s="28"/>
      <c r="EK235" s="28"/>
      <c r="EL235" s="28"/>
      <c r="EM235" s="28"/>
      <c r="EN235" s="28"/>
      <c r="EO235" s="28"/>
      <c r="EP235" s="28"/>
      <c r="EQ235" s="28"/>
      <c r="ER235" s="28"/>
      <c r="ES235" s="28"/>
      <c r="ET235" s="28"/>
      <c r="EU235" s="28"/>
      <c r="EV235" s="28"/>
      <c r="EW235" s="28"/>
      <c r="EX235" s="28"/>
      <c r="EY235" s="28"/>
      <c r="EZ235" s="28"/>
      <c r="FA235" s="28"/>
      <c r="FB235" s="28"/>
      <c r="FC235" s="28"/>
      <c r="FD235" s="28"/>
      <c r="FE235" s="28"/>
      <c r="FF235" s="28"/>
      <c r="FG235" s="28"/>
      <c r="FH235" s="28"/>
      <c r="FI235" s="28"/>
      <c r="FJ235" s="28"/>
      <c r="FK235" s="28"/>
      <c r="FL235" s="28"/>
      <c r="FM235" s="28"/>
      <c r="FN235" s="28"/>
      <c r="FO235" s="28"/>
      <c r="FP235" s="28"/>
      <c r="FQ235" s="28"/>
      <c r="FR235" s="28"/>
      <c r="FS235" s="28"/>
      <c r="FT235" s="28"/>
      <c r="FU235" s="28"/>
      <c r="FV235" s="28"/>
      <c r="FW235" s="28"/>
      <c r="FX235" s="28"/>
      <c r="FY235" s="28"/>
      <c r="FZ235" s="28"/>
      <c r="GA235" s="28"/>
      <c r="GB235" s="28"/>
      <c r="GC235" s="28"/>
      <c r="GD235" s="28"/>
      <c r="GE235" s="28"/>
      <c r="GF235" s="28"/>
      <c r="GG235" s="28"/>
      <c r="GH235" s="28"/>
      <c r="GI235" s="28"/>
      <c r="GJ235" s="28"/>
      <c r="GK235" s="28"/>
      <c r="GL235" s="28"/>
      <c r="GM235" s="28"/>
      <c r="GN235" s="28"/>
      <c r="GO235" s="28"/>
      <c r="GP235" s="28"/>
      <c r="GQ235" s="28"/>
      <c r="GR235" s="28"/>
      <c r="GS235" s="28"/>
      <c r="GT235" s="28"/>
      <c r="GU235" s="28"/>
      <c r="GV235" s="28"/>
      <c r="GW235" s="28"/>
      <c r="GX235" s="28"/>
      <c r="GY235" s="28"/>
      <c r="GZ235" s="28"/>
      <c r="HA235" s="28"/>
      <c r="HB235" s="28"/>
      <c r="HC235" s="28"/>
      <c r="HD235" s="28"/>
      <c r="HE235" s="28"/>
      <c r="HF235" s="28"/>
      <c r="HG235" s="28"/>
      <c r="HH235" s="28"/>
      <c r="HI235" s="28"/>
      <c r="HJ235" s="28"/>
      <c r="HK235" s="28"/>
      <c r="HL235" s="28"/>
      <c r="HM235" s="28"/>
      <c r="HN235" s="28"/>
      <c r="HO235" s="28"/>
      <c r="HP235" s="28"/>
      <c r="HQ235" s="28"/>
      <c r="HR235" s="28"/>
      <c r="HS235" s="28"/>
      <c r="HT235" s="28"/>
      <c r="HU235" s="28"/>
      <c r="HV235" s="28"/>
      <c r="HW235" s="28"/>
      <c r="HX235" s="28"/>
      <c r="HY235" s="28"/>
      <c r="HZ235" s="28"/>
      <c r="IA235" s="28"/>
      <c r="IB235" s="28"/>
      <c r="IC235" s="28"/>
      <c r="ID235" s="28"/>
      <c r="IE235" s="28"/>
      <c r="IF235" s="28"/>
      <c r="IG235" s="28"/>
      <c r="IH235" s="28"/>
      <c r="II235" s="28"/>
      <c r="IJ235" s="28"/>
      <c r="IK235" s="28"/>
      <c r="IL235" s="28"/>
      <c r="IM235" s="28"/>
      <c r="IN235" s="28"/>
      <c r="IO235" s="28"/>
      <c r="IP235" s="28"/>
      <c r="IQ235" s="28"/>
      <c r="IR235" s="28"/>
      <c r="IS235" s="28"/>
      <c r="IT235" s="28"/>
      <c r="IU235" s="28"/>
      <c r="IV235" s="28"/>
      <c r="IW235" s="28"/>
    </row>
    <row r="236" spans="1:257" s="1" customFormat="1" hidden="1">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49"/>
      <c r="AC236" s="49"/>
      <c r="AD236" s="49"/>
      <c r="AE236" s="269" t="s">
        <v>497</v>
      </c>
      <c r="AF236" s="254" t="s">
        <v>406</v>
      </c>
      <c r="AG236" s="241">
        <v>30</v>
      </c>
      <c r="AH236" s="211" t="e">
        <f>NA()</f>
        <v>#N/A</v>
      </c>
      <c r="AI236" s="272">
        <v>16.149999999999999</v>
      </c>
      <c r="AJ236" s="272">
        <v>17.09</v>
      </c>
      <c r="AK236" s="274">
        <v>55.789714255932722</v>
      </c>
      <c r="AL236" s="275">
        <f t="shared" si="60"/>
        <v>41.842285691949542</v>
      </c>
      <c r="AM236" s="51"/>
      <c r="AN236" s="50"/>
      <c r="AO236" s="50"/>
      <c r="AP236" s="58"/>
      <c r="AQ236" s="58"/>
      <c r="AR236" s="58"/>
      <c r="AS236" s="58"/>
      <c r="AT236" s="58"/>
      <c r="AU236" s="49"/>
      <c r="AV236" s="49"/>
      <c r="AW236" s="55"/>
      <c r="AX236" s="55"/>
      <c r="AY236" s="55"/>
      <c r="AZ236" s="55"/>
      <c r="BA236" s="55"/>
      <c r="BB236" s="55"/>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c r="CI236" s="28"/>
      <c r="CJ236" s="28"/>
      <c r="CK236" s="28"/>
      <c r="CL236" s="28"/>
      <c r="CM236" s="28"/>
      <c r="CN236" s="28"/>
      <c r="CO236" s="28"/>
      <c r="CP236" s="28"/>
      <c r="CQ236" s="28"/>
      <c r="CR236" s="28"/>
      <c r="CS236" s="28"/>
      <c r="CT236" s="28"/>
      <c r="CU236" s="28"/>
      <c r="CV236" s="28"/>
      <c r="CW236" s="28"/>
      <c r="CX236" s="28"/>
      <c r="CY236" s="28"/>
      <c r="CZ236" s="28"/>
      <c r="DA236" s="28"/>
      <c r="DB236" s="28"/>
      <c r="DC236" s="28"/>
      <c r="DD236" s="28"/>
      <c r="DE236" s="28"/>
      <c r="DF236" s="28"/>
      <c r="DG236" s="28"/>
      <c r="DH236" s="28"/>
      <c r="DI236" s="28"/>
      <c r="DJ236" s="28"/>
      <c r="DK236" s="28"/>
      <c r="DL236" s="28"/>
      <c r="DM236" s="28"/>
      <c r="DN236" s="28"/>
      <c r="DO236" s="28"/>
      <c r="DP236" s="28"/>
      <c r="DQ236" s="28"/>
      <c r="DR236" s="28"/>
      <c r="DS236" s="28"/>
      <c r="DT236" s="28"/>
      <c r="DU236" s="28"/>
      <c r="DV236" s="28"/>
      <c r="DW236" s="28"/>
      <c r="DX236" s="28"/>
      <c r="DY236" s="28"/>
      <c r="DZ236" s="28"/>
      <c r="EA236" s="28"/>
      <c r="EB236" s="28"/>
      <c r="EC236" s="28"/>
      <c r="ED236" s="28"/>
      <c r="EE236" s="28"/>
      <c r="EF236" s="28"/>
      <c r="EG236" s="28"/>
      <c r="EH236" s="28"/>
      <c r="EI236" s="28"/>
      <c r="EJ236" s="28"/>
      <c r="EK236" s="28"/>
      <c r="EL236" s="28"/>
      <c r="EM236" s="28"/>
      <c r="EN236" s="28"/>
      <c r="EO236" s="28"/>
      <c r="EP236" s="28"/>
      <c r="EQ236" s="28"/>
      <c r="ER236" s="28"/>
      <c r="ES236" s="28"/>
      <c r="ET236" s="28"/>
      <c r="EU236" s="28"/>
      <c r="EV236" s="28"/>
      <c r="EW236" s="28"/>
      <c r="EX236" s="28"/>
      <c r="EY236" s="28"/>
      <c r="EZ236" s="28"/>
      <c r="FA236" s="28"/>
      <c r="FB236" s="28"/>
      <c r="FC236" s="28"/>
      <c r="FD236" s="28"/>
      <c r="FE236" s="28"/>
      <c r="FF236" s="28"/>
      <c r="FG236" s="28"/>
      <c r="FH236" s="28"/>
      <c r="FI236" s="28"/>
      <c r="FJ236" s="28"/>
      <c r="FK236" s="28"/>
      <c r="FL236" s="28"/>
      <c r="FM236" s="28"/>
      <c r="FN236" s="28"/>
      <c r="FO236" s="28"/>
      <c r="FP236" s="28"/>
      <c r="FQ236" s="28"/>
      <c r="FR236" s="28"/>
      <c r="FS236" s="28"/>
      <c r="FT236" s="28"/>
      <c r="FU236" s="28"/>
      <c r="FV236" s="28"/>
      <c r="FW236" s="28"/>
      <c r="FX236" s="28"/>
      <c r="FY236" s="28"/>
      <c r="FZ236" s="28"/>
      <c r="GA236" s="28"/>
      <c r="GB236" s="28"/>
      <c r="GC236" s="28"/>
      <c r="GD236" s="28"/>
      <c r="GE236" s="28"/>
      <c r="GF236" s="28"/>
      <c r="GG236" s="28"/>
      <c r="GH236" s="28"/>
      <c r="GI236" s="28"/>
      <c r="GJ236" s="28"/>
      <c r="GK236" s="28"/>
      <c r="GL236" s="28"/>
      <c r="GM236" s="28"/>
      <c r="GN236" s="28"/>
      <c r="GO236" s="28"/>
      <c r="GP236" s="28"/>
      <c r="GQ236" s="28"/>
      <c r="GR236" s="28"/>
      <c r="GS236" s="28"/>
      <c r="GT236" s="28"/>
      <c r="GU236" s="28"/>
      <c r="GV236" s="28"/>
      <c r="GW236" s="28"/>
      <c r="GX236" s="28"/>
      <c r="GY236" s="28"/>
      <c r="GZ236" s="28"/>
      <c r="HA236" s="28"/>
      <c r="HB236" s="28"/>
      <c r="HC236" s="28"/>
      <c r="HD236" s="28"/>
      <c r="HE236" s="28"/>
      <c r="HF236" s="28"/>
      <c r="HG236" s="28"/>
      <c r="HH236" s="28"/>
      <c r="HI236" s="28"/>
      <c r="HJ236" s="28"/>
      <c r="HK236" s="28"/>
      <c r="HL236" s="28"/>
      <c r="HM236" s="28"/>
      <c r="HN236" s="28"/>
      <c r="HO236" s="28"/>
      <c r="HP236" s="28"/>
      <c r="HQ236" s="28"/>
      <c r="HR236" s="28"/>
      <c r="HS236" s="28"/>
      <c r="HT236" s="28"/>
      <c r="HU236" s="28"/>
      <c r="HV236" s="28"/>
      <c r="HW236" s="28"/>
      <c r="HX236" s="28"/>
      <c r="HY236" s="28"/>
      <c r="HZ236" s="28"/>
      <c r="IA236" s="28"/>
      <c r="IB236" s="28"/>
      <c r="IC236" s="28"/>
      <c r="ID236" s="28"/>
      <c r="IE236" s="28"/>
      <c r="IF236" s="28"/>
      <c r="IG236" s="28"/>
      <c r="IH236" s="28"/>
      <c r="II236" s="28"/>
      <c r="IJ236" s="28"/>
      <c r="IK236" s="28"/>
      <c r="IL236" s="28"/>
      <c r="IM236" s="28"/>
      <c r="IN236" s="28"/>
      <c r="IO236" s="28"/>
      <c r="IP236" s="28"/>
      <c r="IQ236" s="28"/>
      <c r="IR236" s="28"/>
      <c r="IS236" s="28"/>
      <c r="IT236" s="28"/>
      <c r="IU236" s="28"/>
      <c r="IV236" s="28"/>
      <c r="IW236" s="28"/>
    </row>
    <row r="237" spans="1:257" s="1" customFormat="1" hidden="1">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49"/>
      <c r="AC237" s="49"/>
      <c r="AD237" s="49"/>
      <c r="AE237" s="269" t="s">
        <v>498</v>
      </c>
      <c r="AF237" s="254" t="s">
        <v>406</v>
      </c>
      <c r="AG237" s="241">
        <v>30</v>
      </c>
      <c r="AH237" s="211" t="e">
        <f>NA()</f>
        <v>#N/A</v>
      </c>
      <c r="AI237" s="272">
        <v>16.149999999999999</v>
      </c>
      <c r="AJ237" s="272">
        <v>17.09</v>
      </c>
      <c r="AK237" s="274">
        <v>55.789714255932722</v>
      </c>
      <c r="AL237" s="275">
        <f t="shared" si="60"/>
        <v>41.842285691949542</v>
      </c>
      <c r="AM237" s="51"/>
      <c r="AN237" s="50"/>
      <c r="AO237" s="50"/>
      <c r="AP237" s="58"/>
      <c r="AQ237" s="58"/>
      <c r="AR237" s="58"/>
      <c r="AS237" s="58"/>
      <c r="AT237" s="58"/>
      <c r="AU237" s="49"/>
      <c r="AV237" s="49"/>
      <c r="AW237" s="55"/>
      <c r="AX237" s="55"/>
      <c r="AY237" s="55"/>
      <c r="AZ237" s="55"/>
      <c r="BA237" s="55"/>
      <c r="BB237" s="55"/>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c r="CI237" s="28"/>
      <c r="CJ237" s="28"/>
      <c r="CK237" s="28"/>
      <c r="CL237" s="28"/>
      <c r="CM237" s="28"/>
      <c r="CN237" s="28"/>
      <c r="CO237" s="28"/>
      <c r="CP237" s="28"/>
      <c r="CQ237" s="28"/>
      <c r="CR237" s="28"/>
      <c r="CS237" s="28"/>
      <c r="CT237" s="28"/>
      <c r="CU237" s="28"/>
      <c r="CV237" s="28"/>
      <c r="CW237" s="28"/>
      <c r="CX237" s="28"/>
      <c r="CY237" s="28"/>
      <c r="CZ237" s="28"/>
      <c r="DA237" s="28"/>
      <c r="DB237" s="28"/>
      <c r="DC237" s="28"/>
      <c r="DD237" s="28"/>
      <c r="DE237" s="28"/>
      <c r="DF237" s="28"/>
      <c r="DG237" s="28"/>
      <c r="DH237" s="28"/>
      <c r="DI237" s="28"/>
      <c r="DJ237" s="28"/>
      <c r="DK237" s="28"/>
      <c r="DL237" s="28"/>
      <c r="DM237" s="28"/>
      <c r="DN237" s="28"/>
      <c r="DO237" s="28"/>
      <c r="DP237" s="28"/>
      <c r="DQ237" s="28"/>
      <c r="DR237" s="28"/>
      <c r="DS237" s="28"/>
      <c r="DT237" s="28"/>
      <c r="DU237" s="28"/>
      <c r="DV237" s="28"/>
      <c r="DW237" s="28"/>
      <c r="DX237" s="28"/>
      <c r="DY237" s="28"/>
      <c r="DZ237" s="28"/>
      <c r="EA237" s="28"/>
      <c r="EB237" s="28"/>
      <c r="EC237" s="28"/>
      <c r="ED237" s="28"/>
      <c r="EE237" s="28"/>
      <c r="EF237" s="28"/>
      <c r="EG237" s="28"/>
      <c r="EH237" s="28"/>
      <c r="EI237" s="28"/>
      <c r="EJ237" s="28"/>
      <c r="EK237" s="28"/>
      <c r="EL237" s="28"/>
      <c r="EM237" s="28"/>
      <c r="EN237" s="28"/>
      <c r="EO237" s="28"/>
      <c r="EP237" s="28"/>
      <c r="EQ237" s="28"/>
      <c r="ER237" s="28"/>
      <c r="ES237" s="28"/>
      <c r="ET237" s="28"/>
      <c r="EU237" s="28"/>
      <c r="EV237" s="28"/>
      <c r="EW237" s="28"/>
      <c r="EX237" s="28"/>
      <c r="EY237" s="28"/>
      <c r="EZ237" s="28"/>
      <c r="FA237" s="28"/>
      <c r="FB237" s="28"/>
      <c r="FC237" s="28"/>
      <c r="FD237" s="28"/>
      <c r="FE237" s="28"/>
      <c r="FF237" s="28"/>
      <c r="FG237" s="28"/>
      <c r="FH237" s="28"/>
      <c r="FI237" s="28"/>
      <c r="FJ237" s="28"/>
      <c r="FK237" s="28"/>
      <c r="FL237" s="28"/>
      <c r="FM237" s="28"/>
      <c r="FN237" s="28"/>
      <c r="FO237" s="28"/>
      <c r="FP237" s="28"/>
      <c r="FQ237" s="28"/>
      <c r="FR237" s="28"/>
      <c r="FS237" s="28"/>
      <c r="FT237" s="28"/>
      <c r="FU237" s="28"/>
      <c r="FV237" s="28"/>
      <c r="FW237" s="28"/>
      <c r="FX237" s="28"/>
      <c r="FY237" s="28"/>
      <c r="FZ237" s="28"/>
      <c r="GA237" s="28"/>
      <c r="GB237" s="28"/>
      <c r="GC237" s="28"/>
      <c r="GD237" s="28"/>
      <c r="GE237" s="28"/>
      <c r="GF237" s="28"/>
      <c r="GG237" s="28"/>
      <c r="GH237" s="28"/>
      <c r="GI237" s="28"/>
      <c r="GJ237" s="28"/>
      <c r="GK237" s="28"/>
      <c r="GL237" s="28"/>
      <c r="GM237" s="28"/>
      <c r="GN237" s="28"/>
      <c r="GO237" s="28"/>
      <c r="GP237" s="28"/>
      <c r="GQ237" s="28"/>
      <c r="GR237" s="28"/>
      <c r="GS237" s="28"/>
      <c r="GT237" s="28"/>
      <c r="GU237" s="28"/>
      <c r="GV237" s="28"/>
      <c r="GW237" s="28"/>
      <c r="GX237" s="28"/>
      <c r="GY237" s="28"/>
      <c r="GZ237" s="28"/>
      <c r="HA237" s="28"/>
      <c r="HB237" s="28"/>
      <c r="HC237" s="28"/>
      <c r="HD237" s="28"/>
      <c r="HE237" s="28"/>
      <c r="HF237" s="28"/>
      <c r="HG237" s="28"/>
      <c r="HH237" s="28"/>
      <c r="HI237" s="28"/>
      <c r="HJ237" s="28"/>
      <c r="HK237" s="28"/>
      <c r="HL237" s="28"/>
      <c r="HM237" s="28"/>
      <c r="HN237" s="28"/>
      <c r="HO237" s="28"/>
      <c r="HP237" s="28"/>
      <c r="HQ237" s="28"/>
      <c r="HR237" s="28"/>
      <c r="HS237" s="28"/>
      <c r="HT237" s="28"/>
      <c r="HU237" s="28"/>
      <c r="HV237" s="28"/>
      <c r="HW237" s="28"/>
      <c r="HX237" s="28"/>
      <c r="HY237" s="28"/>
      <c r="HZ237" s="28"/>
      <c r="IA237" s="28"/>
      <c r="IB237" s="28"/>
      <c r="IC237" s="28"/>
      <c r="ID237" s="28"/>
      <c r="IE237" s="28"/>
      <c r="IF237" s="28"/>
      <c r="IG237" s="28"/>
      <c r="IH237" s="28"/>
      <c r="II237" s="28"/>
      <c r="IJ237" s="28"/>
      <c r="IK237" s="28"/>
      <c r="IL237" s="28"/>
      <c r="IM237" s="28"/>
      <c r="IN237" s="28"/>
      <c r="IO237" s="28"/>
      <c r="IP237" s="28"/>
      <c r="IQ237" s="28"/>
      <c r="IR237" s="28"/>
      <c r="IS237" s="28"/>
      <c r="IT237" s="28"/>
      <c r="IU237" s="28"/>
      <c r="IV237" s="28"/>
      <c r="IW237" s="28"/>
    </row>
    <row r="238" spans="1:257" s="1" customFormat="1" hidden="1">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49"/>
      <c r="AC238" s="49"/>
      <c r="AD238" s="49"/>
      <c r="AE238" s="269" t="s">
        <v>499</v>
      </c>
      <c r="AF238" s="254" t="s">
        <v>406</v>
      </c>
      <c r="AG238" s="241">
        <v>30</v>
      </c>
      <c r="AH238" s="211" t="e">
        <f>NA()</f>
        <v>#N/A</v>
      </c>
      <c r="AI238" s="272">
        <v>16.149999999999999</v>
      </c>
      <c r="AJ238" s="272">
        <v>17.09</v>
      </c>
      <c r="AK238" s="274">
        <v>55.789714255932722</v>
      </c>
      <c r="AL238" s="275">
        <f t="shared" si="60"/>
        <v>41.842285691949542</v>
      </c>
      <c r="AM238" s="51"/>
      <c r="AN238" s="50"/>
      <c r="AO238" s="50"/>
      <c r="AP238" s="58"/>
      <c r="AQ238" s="58"/>
      <c r="AR238" s="58"/>
      <c r="AS238" s="58"/>
      <c r="AT238" s="58"/>
      <c r="AU238" s="49"/>
      <c r="AV238" s="49"/>
      <c r="AW238" s="55"/>
      <c r="AX238" s="55"/>
      <c r="AY238" s="55"/>
      <c r="AZ238" s="55"/>
      <c r="BA238" s="55"/>
      <c r="BB238" s="55"/>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c r="CJ238" s="28"/>
      <c r="CK238" s="28"/>
      <c r="CL238" s="28"/>
      <c r="CM238" s="28"/>
      <c r="CN238" s="28"/>
      <c r="CO238" s="28"/>
      <c r="CP238" s="28"/>
      <c r="CQ238" s="28"/>
      <c r="CR238" s="28"/>
      <c r="CS238" s="28"/>
      <c r="CT238" s="28"/>
      <c r="CU238" s="28"/>
      <c r="CV238" s="28"/>
      <c r="CW238" s="28"/>
      <c r="CX238" s="28"/>
      <c r="CY238" s="28"/>
      <c r="CZ238" s="28"/>
      <c r="DA238" s="28"/>
      <c r="DB238" s="28"/>
      <c r="DC238" s="28"/>
      <c r="DD238" s="28"/>
      <c r="DE238" s="28"/>
      <c r="DF238" s="28"/>
      <c r="DG238" s="28"/>
      <c r="DH238" s="28"/>
      <c r="DI238" s="28"/>
      <c r="DJ238" s="28"/>
      <c r="DK238" s="28"/>
      <c r="DL238" s="28"/>
      <c r="DM238" s="28"/>
      <c r="DN238" s="28"/>
      <c r="DO238" s="28"/>
      <c r="DP238" s="28"/>
      <c r="DQ238" s="28"/>
      <c r="DR238" s="28"/>
      <c r="DS238" s="28"/>
      <c r="DT238" s="28"/>
      <c r="DU238" s="28"/>
      <c r="DV238" s="28"/>
      <c r="DW238" s="28"/>
      <c r="DX238" s="28"/>
      <c r="DY238" s="28"/>
      <c r="DZ238" s="28"/>
      <c r="EA238" s="28"/>
      <c r="EB238" s="28"/>
      <c r="EC238" s="28"/>
      <c r="ED238" s="28"/>
      <c r="EE238" s="28"/>
      <c r="EF238" s="28"/>
      <c r="EG238" s="28"/>
      <c r="EH238" s="28"/>
      <c r="EI238" s="28"/>
      <c r="EJ238" s="28"/>
      <c r="EK238" s="28"/>
      <c r="EL238" s="28"/>
      <c r="EM238" s="28"/>
      <c r="EN238" s="28"/>
      <c r="EO238" s="28"/>
      <c r="EP238" s="28"/>
      <c r="EQ238" s="28"/>
      <c r="ER238" s="28"/>
      <c r="ES238" s="28"/>
      <c r="ET238" s="28"/>
      <c r="EU238" s="28"/>
      <c r="EV238" s="28"/>
      <c r="EW238" s="28"/>
      <c r="EX238" s="28"/>
      <c r="EY238" s="28"/>
      <c r="EZ238" s="28"/>
      <c r="FA238" s="28"/>
      <c r="FB238" s="28"/>
      <c r="FC238" s="28"/>
      <c r="FD238" s="28"/>
      <c r="FE238" s="28"/>
      <c r="FF238" s="28"/>
      <c r="FG238" s="28"/>
      <c r="FH238" s="28"/>
      <c r="FI238" s="28"/>
      <c r="FJ238" s="28"/>
      <c r="FK238" s="28"/>
      <c r="FL238" s="28"/>
      <c r="FM238" s="28"/>
      <c r="FN238" s="28"/>
      <c r="FO238" s="28"/>
      <c r="FP238" s="28"/>
      <c r="FQ238" s="28"/>
      <c r="FR238" s="28"/>
      <c r="FS238" s="28"/>
      <c r="FT238" s="28"/>
      <c r="FU238" s="28"/>
      <c r="FV238" s="28"/>
      <c r="FW238" s="28"/>
      <c r="FX238" s="28"/>
      <c r="FY238" s="28"/>
      <c r="FZ238" s="28"/>
      <c r="GA238" s="28"/>
      <c r="GB238" s="28"/>
      <c r="GC238" s="28"/>
      <c r="GD238" s="28"/>
      <c r="GE238" s="28"/>
      <c r="GF238" s="28"/>
      <c r="GG238" s="28"/>
      <c r="GH238" s="28"/>
      <c r="GI238" s="28"/>
      <c r="GJ238" s="28"/>
      <c r="GK238" s="28"/>
      <c r="GL238" s="28"/>
      <c r="GM238" s="28"/>
      <c r="GN238" s="28"/>
      <c r="GO238" s="28"/>
      <c r="GP238" s="28"/>
      <c r="GQ238" s="28"/>
      <c r="GR238" s="28"/>
      <c r="GS238" s="28"/>
      <c r="GT238" s="28"/>
      <c r="GU238" s="28"/>
      <c r="GV238" s="28"/>
      <c r="GW238" s="28"/>
      <c r="GX238" s="28"/>
      <c r="GY238" s="28"/>
      <c r="GZ238" s="28"/>
      <c r="HA238" s="28"/>
      <c r="HB238" s="28"/>
      <c r="HC238" s="28"/>
      <c r="HD238" s="28"/>
      <c r="HE238" s="28"/>
      <c r="HF238" s="28"/>
      <c r="HG238" s="28"/>
      <c r="HH238" s="28"/>
      <c r="HI238" s="28"/>
      <c r="HJ238" s="28"/>
      <c r="HK238" s="28"/>
      <c r="HL238" s="28"/>
      <c r="HM238" s="28"/>
      <c r="HN238" s="28"/>
      <c r="HO238" s="28"/>
      <c r="HP238" s="28"/>
      <c r="HQ238" s="28"/>
      <c r="HR238" s="28"/>
      <c r="HS238" s="28"/>
      <c r="HT238" s="28"/>
      <c r="HU238" s="28"/>
      <c r="HV238" s="28"/>
      <c r="HW238" s="28"/>
      <c r="HX238" s="28"/>
      <c r="HY238" s="28"/>
      <c r="HZ238" s="28"/>
      <c r="IA238" s="28"/>
      <c r="IB238" s="28"/>
      <c r="IC238" s="28"/>
      <c r="ID238" s="28"/>
      <c r="IE238" s="28"/>
      <c r="IF238" s="28"/>
      <c r="IG238" s="28"/>
      <c r="IH238" s="28"/>
      <c r="II238" s="28"/>
      <c r="IJ238" s="28"/>
      <c r="IK238" s="28"/>
      <c r="IL238" s="28"/>
      <c r="IM238" s="28"/>
      <c r="IN238" s="28"/>
      <c r="IO238" s="28"/>
      <c r="IP238" s="28"/>
      <c r="IQ238" s="28"/>
      <c r="IR238" s="28"/>
      <c r="IS238" s="28"/>
      <c r="IT238" s="28"/>
      <c r="IU238" s="28"/>
      <c r="IV238" s="28"/>
      <c r="IW238" s="28"/>
    </row>
    <row r="239" spans="1:257" s="1" customFormat="1" hidden="1">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49"/>
      <c r="AC239" s="49"/>
      <c r="AD239" s="49"/>
      <c r="AE239" s="269" t="s">
        <v>500</v>
      </c>
      <c r="AF239" s="254" t="s">
        <v>406</v>
      </c>
      <c r="AG239" s="241">
        <v>30</v>
      </c>
      <c r="AH239" s="211" t="e">
        <f>NA()</f>
        <v>#N/A</v>
      </c>
      <c r="AI239" s="272">
        <v>16.149999999999999</v>
      </c>
      <c r="AJ239" s="272">
        <v>17.09</v>
      </c>
      <c r="AK239" s="274">
        <v>55.789714255932722</v>
      </c>
      <c r="AL239" s="275">
        <f t="shared" si="60"/>
        <v>41.842285691949542</v>
      </c>
      <c r="AM239" s="51"/>
      <c r="AN239" s="50"/>
      <c r="AO239" s="50"/>
      <c r="AP239" s="58"/>
      <c r="AQ239" s="58"/>
      <c r="AR239" s="58"/>
      <c r="AS239" s="58"/>
      <c r="AT239" s="58"/>
      <c r="AU239" s="49"/>
      <c r="AV239" s="49"/>
      <c r="AW239" s="55"/>
      <c r="AX239" s="55"/>
      <c r="AY239" s="55"/>
      <c r="AZ239" s="55"/>
      <c r="BA239" s="55"/>
      <c r="BB239" s="55"/>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c r="CJ239" s="28"/>
      <c r="CK239" s="28"/>
      <c r="CL239" s="28"/>
      <c r="CM239" s="28"/>
      <c r="CN239" s="28"/>
      <c r="CO239" s="28"/>
      <c r="CP239" s="28"/>
      <c r="CQ239" s="28"/>
      <c r="CR239" s="28"/>
      <c r="CS239" s="28"/>
      <c r="CT239" s="28"/>
      <c r="CU239" s="28"/>
      <c r="CV239" s="28"/>
      <c r="CW239" s="28"/>
      <c r="CX239" s="28"/>
      <c r="CY239" s="28"/>
      <c r="CZ239" s="28"/>
      <c r="DA239" s="28"/>
      <c r="DB239" s="28"/>
      <c r="DC239" s="28"/>
      <c r="DD239" s="28"/>
      <c r="DE239" s="28"/>
      <c r="DF239" s="28"/>
      <c r="DG239" s="28"/>
      <c r="DH239" s="28"/>
      <c r="DI239" s="28"/>
      <c r="DJ239" s="28"/>
      <c r="DK239" s="28"/>
      <c r="DL239" s="28"/>
      <c r="DM239" s="28"/>
      <c r="DN239" s="28"/>
      <c r="DO239" s="28"/>
      <c r="DP239" s="28"/>
      <c r="DQ239" s="28"/>
      <c r="DR239" s="28"/>
      <c r="DS239" s="28"/>
      <c r="DT239" s="28"/>
      <c r="DU239" s="28"/>
      <c r="DV239" s="28"/>
      <c r="DW239" s="28"/>
      <c r="DX239" s="28"/>
      <c r="DY239" s="28"/>
      <c r="DZ239" s="28"/>
      <c r="EA239" s="28"/>
      <c r="EB239" s="28"/>
      <c r="EC239" s="28"/>
      <c r="ED239" s="28"/>
      <c r="EE239" s="28"/>
      <c r="EF239" s="28"/>
      <c r="EG239" s="28"/>
      <c r="EH239" s="28"/>
      <c r="EI239" s="28"/>
      <c r="EJ239" s="28"/>
      <c r="EK239" s="28"/>
      <c r="EL239" s="28"/>
      <c r="EM239" s="28"/>
      <c r="EN239" s="28"/>
      <c r="EO239" s="28"/>
      <c r="EP239" s="28"/>
      <c r="EQ239" s="28"/>
      <c r="ER239" s="28"/>
      <c r="ES239" s="28"/>
      <c r="ET239" s="28"/>
      <c r="EU239" s="28"/>
      <c r="EV239" s="28"/>
      <c r="EW239" s="28"/>
      <c r="EX239" s="28"/>
      <c r="EY239" s="28"/>
      <c r="EZ239" s="28"/>
      <c r="FA239" s="28"/>
      <c r="FB239" s="28"/>
      <c r="FC239" s="28"/>
      <c r="FD239" s="28"/>
      <c r="FE239" s="28"/>
      <c r="FF239" s="28"/>
      <c r="FG239" s="28"/>
      <c r="FH239" s="28"/>
      <c r="FI239" s="28"/>
      <c r="FJ239" s="28"/>
      <c r="FK239" s="28"/>
      <c r="FL239" s="28"/>
      <c r="FM239" s="28"/>
      <c r="FN239" s="28"/>
      <c r="FO239" s="28"/>
      <c r="FP239" s="28"/>
      <c r="FQ239" s="28"/>
      <c r="FR239" s="28"/>
      <c r="FS239" s="28"/>
      <c r="FT239" s="28"/>
      <c r="FU239" s="28"/>
      <c r="FV239" s="28"/>
      <c r="FW239" s="28"/>
      <c r="FX239" s="28"/>
      <c r="FY239" s="28"/>
      <c r="FZ239" s="28"/>
      <c r="GA239" s="28"/>
      <c r="GB239" s="28"/>
      <c r="GC239" s="28"/>
      <c r="GD239" s="28"/>
      <c r="GE239" s="28"/>
      <c r="GF239" s="28"/>
      <c r="GG239" s="28"/>
      <c r="GH239" s="28"/>
      <c r="GI239" s="28"/>
      <c r="GJ239" s="28"/>
      <c r="GK239" s="28"/>
      <c r="GL239" s="28"/>
      <c r="GM239" s="28"/>
      <c r="GN239" s="28"/>
      <c r="GO239" s="28"/>
      <c r="GP239" s="28"/>
      <c r="GQ239" s="28"/>
      <c r="GR239" s="28"/>
      <c r="GS239" s="28"/>
      <c r="GT239" s="28"/>
      <c r="GU239" s="28"/>
      <c r="GV239" s="28"/>
      <c r="GW239" s="28"/>
      <c r="GX239" s="28"/>
      <c r="GY239" s="28"/>
      <c r="GZ239" s="28"/>
      <c r="HA239" s="28"/>
      <c r="HB239" s="28"/>
      <c r="HC239" s="28"/>
      <c r="HD239" s="28"/>
      <c r="HE239" s="28"/>
      <c r="HF239" s="28"/>
      <c r="HG239" s="28"/>
      <c r="HH239" s="28"/>
      <c r="HI239" s="28"/>
      <c r="HJ239" s="28"/>
      <c r="HK239" s="28"/>
      <c r="HL239" s="28"/>
      <c r="HM239" s="28"/>
      <c r="HN239" s="28"/>
      <c r="HO239" s="28"/>
      <c r="HP239" s="28"/>
      <c r="HQ239" s="28"/>
      <c r="HR239" s="28"/>
      <c r="HS239" s="28"/>
      <c r="HT239" s="28"/>
      <c r="HU239" s="28"/>
      <c r="HV239" s="28"/>
      <c r="HW239" s="28"/>
      <c r="HX239" s="28"/>
      <c r="HY239" s="28"/>
      <c r="HZ239" s="28"/>
      <c r="IA239" s="28"/>
      <c r="IB239" s="28"/>
      <c r="IC239" s="28"/>
      <c r="ID239" s="28"/>
      <c r="IE239" s="28"/>
      <c r="IF239" s="28"/>
      <c r="IG239" s="28"/>
      <c r="IH239" s="28"/>
      <c r="II239" s="28"/>
      <c r="IJ239" s="28"/>
      <c r="IK239" s="28"/>
      <c r="IL239" s="28"/>
      <c r="IM239" s="28"/>
      <c r="IN239" s="28"/>
      <c r="IO239" s="28"/>
      <c r="IP239" s="28"/>
      <c r="IQ239" s="28"/>
      <c r="IR239" s="28"/>
      <c r="IS239" s="28"/>
      <c r="IT239" s="28"/>
      <c r="IU239" s="28"/>
      <c r="IV239" s="28"/>
      <c r="IW239" s="28"/>
    </row>
    <row r="240" spans="1:257" s="1" customFormat="1" hidden="1">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49"/>
      <c r="AC240" s="49"/>
      <c r="AD240" s="49"/>
      <c r="AE240" s="269" t="s">
        <v>501</v>
      </c>
      <c r="AF240" s="254" t="s">
        <v>424</v>
      </c>
      <c r="AG240" s="241">
        <v>40</v>
      </c>
      <c r="AH240" s="211" t="e">
        <f>NA()</f>
        <v>#N/A</v>
      </c>
      <c r="AI240" s="272">
        <v>17.100000000000001</v>
      </c>
      <c r="AJ240" s="272">
        <v>30</v>
      </c>
      <c r="AK240" s="274">
        <v>75.062524635254931</v>
      </c>
      <c r="AL240" s="275">
        <f t="shared" si="60"/>
        <v>56.296893476441198</v>
      </c>
      <c r="AM240" s="51"/>
      <c r="AN240" s="50"/>
      <c r="AO240" s="50"/>
      <c r="AP240" s="58"/>
      <c r="AQ240" s="58"/>
      <c r="AR240" s="58"/>
      <c r="AS240" s="58"/>
      <c r="AT240" s="58"/>
      <c r="AU240" s="49"/>
      <c r="AV240" s="49"/>
      <c r="AW240" s="55"/>
      <c r="AX240" s="55"/>
      <c r="AY240" s="55"/>
      <c r="AZ240" s="55"/>
      <c r="BA240" s="55"/>
      <c r="BB240" s="55"/>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c r="CI240" s="28"/>
      <c r="CJ240" s="28"/>
      <c r="CK240" s="28"/>
      <c r="CL240" s="28"/>
      <c r="CM240" s="28"/>
      <c r="CN240" s="28"/>
      <c r="CO240" s="28"/>
      <c r="CP240" s="28"/>
      <c r="CQ240" s="28"/>
      <c r="CR240" s="28"/>
      <c r="CS240" s="28"/>
      <c r="CT240" s="28"/>
      <c r="CU240" s="28"/>
      <c r="CV240" s="28"/>
      <c r="CW240" s="28"/>
      <c r="CX240" s="28"/>
      <c r="CY240" s="28"/>
      <c r="CZ240" s="28"/>
      <c r="DA240" s="28"/>
      <c r="DB240" s="28"/>
      <c r="DC240" s="28"/>
      <c r="DD240" s="28"/>
      <c r="DE240" s="28"/>
      <c r="DF240" s="28"/>
      <c r="DG240" s="28"/>
      <c r="DH240" s="28"/>
      <c r="DI240" s="28"/>
      <c r="DJ240" s="28"/>
      <c r="DK240" s="28"/>
      <c r="DL240" s="28"/>
      <c r="DM240" s="28"/>
      <c r="DN240" s="28"/>
      <c r="DO240" s="28"/>
      <c r="DP240" s="28"/>
      <c r="DQ240" s="28"/>
      <c r="DR240" s="28"/>
      <c r="DS240" s="28"/>
      <c r="DT240" s="28"/>
      <c r="DU240" s="28"/>
      <c r="DV240" s="28"/>
      <c r="DW240" s="28"/>
      <c r="DX240" s="28"/>
      <c r="DY240" s="28"/>
      <c r="DZ240" s="28"/>
      <c r="EA240" s="28"/>
      <c r="EB240" s="28"/>
      <c r="EC240" s="28"/>
      <c r="ED240" s="28"/>
      <c r="EE240" s="28"/>
      <c r="EF240" s="28"/>
      <c r="EG240" s="28"/>
      <c r="EH240" s="28"/>
      <c r="EI240" s="28"/>
      <c r="EJ240" s="28"/>
      <c r="EK240" s="28"/>
      <c r="EL240" s="28"/>
      <c r="EM240" s="28"/>
      <c r="EN240" s="28"/>
      <c r="EO240" s="28"/>
      <c r="EP240" s="28"/>
      <c r="EQ240" s="28"/>
      <c r="ER240" s="28"/>
      <c r="ES240" s="28"/>
      <c r="ET240" s="28"/>
      <c r="EU240" s="28"/>
      <c r="EV240" s="28"/>
      <c r="EW240" s="28"/>
      <c r="EX240" s="28"/>
      <c r="EY240" s="28"/>
      <c r="EZ240" s="28"/>
      <c r="FA240" s="28"/>
      <c r="FB240" s="28"/>
      <c r="FC240" s="28"/>
      <c r="FD240" s="28"/>
      <c r="FE240" s="28"/>
      <c r="FF240" s="28"/>
      <c r="FG240" s="28"/>
      <c r="FH240" s="28"/>
      <c r="FI240" s="28"/>
      <c r="FJ240" s="28"/>
      <c r="FK240" s="28"/>
      <c r="FL240" s="28"/>
      <c r="FM240" s="28"/>
      <c r="FN240" s="28"/>
      <c r="FO240" s="28"/>
      <c r="FP240" s="28"/>
      <c r="FQ240" s="28"/>
      <c r="FR240" s="28"/>
      <c r="FS240" s="28"/>
      <c r="FT240" s="28"/>
      <c r="FU240" s="28"/>
      <c r="FV240" s="28"/>
      <c r="FW240" s="28"/>
      <c r="FX240" s="28"/>
      <c r="FY240" s="28"/>
      <c r="FZ240" s="28"/>
      <c r="GA240" s="28"/>
      <c r="GB240" s="28"/>
      <c r="GC240" s="28"/>
      <c r="GD240" s="28"/>
      <c r="GE240" s="28"/>
      <c r="GF240" s="28"/>
      <c r="GG240" s="28"/>
      <c r="GH240" s="28"/>
      <c r="GI240" s="28"/>
      <c r="GJ240" s="28"/>
      <c r="GK240" s="28"/>
      <c r="GL240" s="28"/>
      <c r="GM240" s="28"/>
      <c r="GN240" s="28"/>
      <c r="GO240" s="28"/>
      <c r="GP240" s="28"/>
      <c r="GQ240" s="28"/>
      <c r="GR240" s="28"/>
      <c r="GS240" s="28"/>
      <c r="GT240" s="28"/>
      <c r="GU240" s="28"/>
      <c r="GV240" s="28"/>
      <c r="GW240" s="28"/>
      <c r="GX240" s="28"/>
      <c r="GY240" s="28"/>
      <c r="GZ240" s="28"/>
      <c r="HA240" s="28"/>
      <c r="HB240" s="28"/>
      <c r="HC240" s="28"/>
      <c r="HD240" s="28"/>
      <c r="HE240" s="28"/>
      <c r="HF240" s="28"/>
      <c r="HG240" s="28"/>
      <c r="HH240" s="28"/>
      <c r="HI240" s="28"/>
      <c r="HJ240" s="28"/>
      <c r="HK240" s="28"/>
      <c r="HL240" s="28"/>
      <c r="HM240" s="28"/>
      <c r="HN240" s="28"/>
      <c r="HO240" s="28"/>
      <c r="HP240" s="28"/>
      <c r="HQ240" s="28"/>
      <c r="HR240" s="28"/>
      <c r="HS240" s="28"/>
      <c r="HT240" s="28"/>
      <c r="HU240" s="28"/>
      <c r="HV240" s="28"/>
      <c r="HW240" s="28"/>
      <c r="HX240" s="28"/>
      <c r="HY240" s="28"/>
      <c r="HZ240" s="28"/>
      <c r="IA240" s="28"/>
      <c r="IB240" s="28"/>
      <c r="IC240" s="28"/>
      <c r="ID240" s="28"/>
      <c r="IE240" s="28"/>
      <c r="IF240" s="28"/>
      <c r="IG240" s="28"/>
      <c r="IH240" s="28"/>
      <c r="II240" s="28"/>
      <c r="IJ240" s="28"/>
      <c r="IK240" s="28"/>
      <c r="IL240" s="28"/>
      <c r="IM240" s="28"/>
      <c r="IN240" s="28"/>
      <c r="IO240" s="28"/>
      <c r="IP240" s="28"/>
      <c r="IQ240" s="28"/>
      <c r="IR240" s="28"/>
      <c r="IS240" s="28"/>
      <c r="IT240" s="28"/>
      <c r="IU240" s="28"/>
      <c r="IV240" s="28"/>
      <c r="IW240" s="28"/>
    </row>
    <row r="241" spans="1:257" s="1" customFormat="1" hidden="1">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49"/>
      <c r="AC241" s="49"/>
      <c r="AD241" s="49"/>
      <c r="AE241" s="269" t="s">
        <v>502</v>
      </c>
      <c r="AF241" s="254" t="s">
        <v>424</v>
      </c>
      <c r="AG241" s="241">
        <v>40</v>
      </c>
      <c r="AH241" s="211" t="e">
        <f>NA()</f>
        <v>#N/A</v>
      </c>
      <c r="AI241" s="272">
        <v>17.100000000000001</v>
      </c>
      <c r="AJ241" s="272">
        <v>30</v>
      </c>
      <c r="AK241" s="274">
        <v>75.062524635254931</v>
      </c>
      <c r="AL241" s="275">
        <f t="shared" si="60"/>
        <v>56.296893476441198</v>
      </c>
      <c r="AM241" s="51"/>
      <c r="AN241" s="50"/>
      <c r="AO241" s="50"/>
      <c r="AP241" s="58"/>
      <c r="AQ241" s="58"/>
      <c r="AR241" s="58"/>
      <c r="AS241" s="58"/>
      <c r="AT241" s="58"/>
      <c r="AU241" s="49"/>
      <c r="AV241" s="49"/>
      <c r="AW241" s="55"/>
      <c r="AX241" s="55"/>
      <c r="AY241" s="55"/>
      <c r="AZ241" s="55"/>
      <c r="BA241" s="55"/>
      <c r="BB241" s="55"/>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c r="CP241" s="28"/>
      <c r="CQ241" s="28"/>
      <c r="CR241" s="28"/>
      <c r="CS241" s="28"/>
      <c r="CT241" s="28"/>
      <c r="CU241" s="28"/>
      <c r="CV241" s="28"/>
      <c r="CW241" s="28"/>
      <c r="CX241" s="28"/>
      <c r="CY241" s="28"/>
      <c r="CZ241" s="28"/>
      <c r="DA241" s="28"/>
      <c r="DB241" s="28"/>
      <c r="DC241" s="28"/>
      <c r="DD241" s="28"/>
      <c r="DE241" s="28"/>
      <c r="DF241" s="28"/>
      <c r="DG241" s="28"/>
      <c r="DH241" s="28"/>
      <c r="DI241" s="28"/>
      <c r="DJ241" s="28"/>
      <c r="DK241" s="28"/>
      <c r="DL241" s="28"/>
      <c r="DM241" s="28"/>
      <c r="DN241" s="28"/>
      <c r="DO241" s="28"/>
      <c r="DP241" s="28"/>
      <c r="DQ241" s="28"/>
      <c r="DR241" s="28"/>
      <c r="DS241" s="28"/>
      <c r="DT241" s="28"/>
      <c r="DU241" s="28"/>
      <c r="DV241" s="28"/>
      <c r="DW241" s="28"/>
      <c r="DX241" s="28"/>
      <c r="DY241" s="28"/>
      <c r="DZ241" s="28"/>
      <c r="EA241" s="28"/>
      <c r="EB241" s="28"/>
      <c r="EC241" s="28"/>
      <c r="ED241" s="28"/>
      <c r="EE241" s="28"/>
      <c r="EF241" s="28"/>
      <c r="EG241" s="28"/>
      <c r="EH241" s="28"/>
      <c r="EI241" s="28"/>
      <c r="EJ241" s="28"/>
      <c r="EK241" s="28"/>
      <c r="EL241" s="28"/>
      <c r="EM241" s="28"/>
      <c r="EN241" s="28"/>
      <c r="EO241" s="28"/>
      <c r="EP241" s="28"/>
      <c r="EQ241" s="28"/>
      <c r="ER241" s="28"/>
      <c r="ES241" s="28"/>
      <c r="ET241" s="28"/>
      <c r="EU241" s="28"/>
      <c r="EV241" s="28"/>
      <c r="EW241" s="28"/>
      <c r="EX241" s="28"/>
      <c r="EY241" s="28"/>
      <c r="EZ241" s="28"/>
      <c r="FA241" s="28"/>
      <c r="FB241" s="28"/>
      <c r="FC241" s="28"/>
      <c r="FD241" s="28"/>
      <c r="FE241" s="28"/>
      <c r="FF241" s="28"/>
      <c r="FG241" s="28"/>
      <c r="FH241" s="28"/>
      <c r="FI241" s="28"/>
      <c r="FJ241" s="28"/>
      <c r="FK241" s="28"/>
      <c r="FL241" s="28"/>
      <c r="FM241" s="28"/>
      <c r="FN241" s="28"/>
      <c r="FO241" s="28"/>
      <c r="FP241" s="28"/>
      <c r="FQ241" s="28"/>
      <c r="FR241" s="28"/>
      <c r="FS241" s="28"/>
      <c r="FT241" s="28"/>
      <c r="FU241" s="28"/>
      <c r="FV241" s="28"/>
      <c r="FW241" s="28"/>
      <c r="FX241" s="28"/>
      <c r="FY241" s="28"/>
      <c r="FZ241" s="28"/>
      <c r="GA241" s="28"/>
      <c r="GB241" s="28"/>
      <c r="GC241" s="28"/>
      <c r="GD241" s="28"/>
      <c r="GE241" s="28"/>
      <c r="GF241" s="28"/>
      <c r="GG241" s="28"/>
      <c r="GH241" s="28"/>
      <c r="GI241" s="28"/>
      <c r="GJ241" s="28"/>
      <c r="GK241" s="28"/>
      <c r="GL241" s="28"/>
      <c r="GM241" s="28"/>
      <c r="GN241" s="28"/>
      <c r="GO241" s="28"/>
      <c r="GP241" s="28"/>
      <c r="GQ241" s="28"/>
      <c r="GR241" s="28"/>
      <c r="GS241" s="28"/>
      <c r="GT241" s="28"/>
      <c r="GU241" s="28"/>
      <c r="GV241" s="28"/>
      <c r="GW241" s="28"/>
      <c r="GX241" s="28"/>
      <c r="GY241" s="28"/>
      <c r="GZ241" s="28"/>
      <c r="HA241" s="28"/>
      <c r="HB241" s="28"/>
      <c r="HC241" s="28"/>
      <c r="HD241" s="28"/>
      <c r="HE241" s="28"/>
      <c r="HF241" s="28"/>
      <c r="HG241" s="28"/>
      <c r="HH241" s="28"/>
      <c r="HI241" s="28"/>
      <c r="HJ241" s="28"/>
      <c r="HK241" s="28"/>
      <c r="HL241" s="28"/>
      <c r="HM241" s="28"/>
      <c r="HN241" s="28"/>
      <c r="HO241" s="28"/>
      <c r="HP241" s="28"/>
      <c r="HQ241" s="28"/>
      <c r="HR241" s="28"/>
      <c r="HS241" s="28"/>
      <c r="HT241" s="28"/>
      <c r="HU241" s="28"/>
      <c r="HV241" s="28"/>
      <c r="HW241" s="28"/>
      <c r="HX241" s="28"/>
      <c r="HY241" s="28"/>
      <c r="HZ241" s="28"/>
      <c r="IA241" s="28"/>
      <c r="IB241" s="28"/>
      <c r="IC241" s="28"/>
      <c r="ID241" s="28"/>
      <c r="IE241" s="28"/>
      <c r="IF241" s="28"/>
      <c r="IG241" s="28"/>
      <c r="IH241" s="28"/>
      <c r="II241" s="28"/>
      <c r="IJ241" s="28"/>
      <c r="IK241" s="28"/>
      <c r="IL241" s="28"/>
      <c r="IM241" s="28"/>
      <c r="IN241" s="28"/>
      <c r="IO241" s="28"/>
      <c r="IP241" s="28"/>
      <c r="IQ241" s="28"/>
      <c r="IR241" s="28"/>
      <c r="IS241" s="28"/>
      <c r="IT241" s="28"/>
      <c r="IU241" s="28"/>
      <c r="IV241" s="28"/>
      <c r="IW241" s="28"/>
    </row>
    <row r="242" spans="1:257" s="1" customFormat="1" hidden="1">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49"/>
      <c r="AC242" s="49"/>
      <c r="AD242" s="49"/>
      <c r="AE242" s="269" t="s">
        <v>503</v>
      </c>
      <c r="AF242" s="254" t="s">
        <v>424</v>
      </c>
      <c r="AG242" s="241">
        <v>40</v>
      </c>
      <c r="AH242" s="211" t="e">
        <f>NA()</f>
        <v>#N/A</v>
      </c>
      <c r="AI242" s="272">
        <v>17.100000000000001</v>
      </c>
      <c r="AJ242" s="272">
        <v>30</v>
      </c>
      <c r="AK242" s="274">
        <v>75.062524635254931</v>
      </c>
      <c r="AL242" s="275">
        <f t="shared" si="60"/>
        <v>56.296893476441198</v>
      </c>
      <c r="AM242" s="51"/>
      <c r="AN242" s="50"/>
      <c r="AO242" s="50"/>
      <c r="AP242" s="58"/>
      <c r="AQ242" s="58"/>
      <c r="AR242" s="58"/>
      <c r="AS242" s="58"/>
      <c r="AT242" s="58"/>
      <c r="AU242" s="49"/>
      <c r="AV242" s="49"/>
      <c r="AW242" s="55"/>
      <c r="AX242" s="55"/>
      <c r="AY242" s="55"/>
      <c r="AZ242" s="55"/>
      <c r="BA242" s="55"/>
      <c r="BB242" s="55"/>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c r="CJ242" s="28"/>
      <c r="CK242" s="28"/>
      <c r="CL242" s="28"/>
      <c r="CM242" s="28"/>
      <c r="CN242" s="28"/>
      <c r="CO242" s="28"/>
      <c r="CP242" s="28"/>
      <c r="CQ242" s="28"/>
      <c r="CR242" s="28"/>
      <c r="CS242" s="28"/>
      <c r="CT242" s="28"/>
      <c r="CU242" s="28"/>
      <c r="CV242" s="28"/>
      <c r="CW242" s="28"/>
      <c r="CX242" s="28"/>
      <c r="CY242" s="28"/>
      <c r="CZ242" s="28"/>
      <c r="DA242" s="28"/>
      <c r="DB242" s="28"/>
      <c r="DC242" s="28"/>
      <c r="DD242" s="28"/>
      <c r="DE242" s="28"/>
      <c r="DF242" s="28"/>
      <c r="DG242" s="28"/>
      <c r="DH242" s="28"/>
      <c r="DI242" s="28"/>
      <c r="DJ242" s="28"/>
      <c r="DK242" s="28"/>
      <c r="DL242" s="28"/>
      <c r="DM242" s="28"/>
      <c r="DN242" s="28"/>
      <c r="DO242" s="28"/>
      <c r="DP242" s="28"/>
      <c r="DQ242" s="28"/>
      <c r="DR242" s="28"/>
      <c r="DS242" s="28"/>
      <c r="DT242" s="28"/>
      <c r="DU242" s="28"/>
      <c r="DV242" s="28"/>
      <c r="DW242" s="28"/>
      <c r="DX242" s="28"/>
      <c r="DY242" s="28"/>
      <c r="DZ242" s="28"/>
      <c r="EA242" s="28"/>
      <c r="EB242" s="28"/>
      <c r="EC242" s="28"/>
      <c r="ED242" s="28"/>
      <c r="EE242" s="28"/>
      <c r="EF242" s="28"/>
      <c r="EG242" s="28"/>
      <c r="EH242" s="28"/>
      <c r="EI242" s="28"/>
      <c r="EJ242" s="28"/>
      <c r="EK242" s="28"/>
      <c r="EL242" s="28"/>
      <c r="EM242" s="28"/>
      <c r="EN242" s="28"/>
      <c r="EO242" s="28"/>
      <c r="EP242" s="28"/>
      <c r="EQ242" s="28"/>
      <c r="ER242" s="28"/>
      <c r="ES242" s="28"/>
      <c r="ET242" s="28"/>
      <c r="EU242" s="28"/>
      <c r="EV242" s="28"/>
      <c r="EW242" s="28"/>
      <c r="EX242" s="28"/>
      <c r="EY242" s="28"/>
      <c r="EZ242" s="28"/>
      <c r="FA242" s="28"/>
      <c r="FB242" s="28"/>
      <c r="FC242" s="28"/>
      <c r="FD242" s="28"/>
      <c r="FE242" s="28"/>
      <c r="FF242" s="28"/>
      <c r="FG242" s="28"/>
      <c r="FH242" s="28"/>
      <c r="FI242" s="28"/>
      <c r="FJ242" s="28"/>
      <c r="FK242" s="28"/>
      <c r="FL242" s="28"/>
      <c r="FM242" s="28"/>
      <c r="FN242" s="28"/>
      <c r="FO242" s="28"/>
      <c r="FP242" s="28"/>
      <c r="FQ242" s="28"/>
      <c r="FR242" s="28"/>
      <c r="FS242" s="28"/>
      <c r="FT242" s="28"/>
      <c r="FU242" s="28"/>
      <c r="FV242" s="28"/>
      <c r="FW242" s="28"/>
      <c r="FX242" s="28"/>
      <c r="FY242" s="28"/>
      <c r="FZ242" s="28"/>
      <c r="GA242" s="28"/>
      <c r="GB242" s="28"/>
      <c r="GC242" s="28"/>
      <c r="GD242" s="28"/>
      <c r="GE242" s="28"/>
      <c r="GF242" s="28"/>
      <c r="GG242" s="28"/>
      <c r="GH242" s="28"/>
      <c r="GI242" s="28"/>
      <c r="GJ242" s="28"/>
      <c r="GK242" s="28"/>
      <c r="GL242" s="28"/>
      <c r="GM242" s="28"/>
      <c r="GN242" s="28"/>
      <c r="GO242" s="28"/>
      <c r="GP242" s="28"/>
      <c r="GQ242" s="28"/>
      <c r="GR242" s="28"/>
      <c r="GS242" s="28"/>
      <c r="GT242" s="28"/>
      <c r="GU242" s="28"/>
      <c r="GV242" s="28"/>
      <c r="GW242" s="28"/>
      <c r="GX242" s="28"/>
      <c r="GY242" s="28"/>
      <c r="GZ242" s="28"/>
      <c r="HA242" s="28"/>
      <c r="HB242" s="28"/>
      <c r="HC242" s="28"/>
      <c r="HD242" s="28"/>
      <c r="HE242" s="28"/>
      <c r="HF242" s="28"/>
      <c r="HG242" s="28"/>
      <c r="HH242" s="28"/>
      <c r="HI242" s="28"/>
      <c r="HJ242" s="28"/>
      <c r="HK242" s="28"/>
      <c r="HL242" s="28"/>
      <c r="HM242" s="28"/>
      <c r="HN242" s="28"/>
      <c r="HO242" s="28"/>
      <c r="HP242" s="28"/>
      <c r="HQ242" s="28"/>
      <c r="HR242" s="28"/>
      <c r="HS242" s="28"/>
      <c r="HT242" s="28"/>
      <c r="HU242" s="28"/>
      <c r="HV242" s="28"/>
      <c r="HW242" s="28"/>
      <c r="HX242" s="28"/>
      <c r="HY242" s="28"/>
      <c r="HZ242" s="28"/>
      <c r="IA242" s="28"/>
      <c r="IB242" s="28"/>
      <c r="IC242" s="28"/>
      <c r="ID242" s="28"/>
      <c r="IE242" s="28"/>
      <c r="IF242" s="28"/>
      <c r="IG242" s="28"/>
      <c r="IH242" s="28"/>
      <c r="II242" s="28"/>
      <c r="IJ242" s="28"/>
      <c r="IK242" s="28"/>
      <c r="IL242" s="28"/>
      <c r="IM242" s="28"/>
      <c r="IN242" s="28"/>
      <c r="IO242" s="28"/>
      <c r="IP242" s="28"/>
      <c r="IQ242" s="28"/>
      <c r="IR242" s="28"/>
      <c r="IS242" s="28"/>
      <c r="IT242" s="28"/>
      <c r="IU242" s="28"/>
      <c r="IV242" s="28"/>
      <c r="IW242" s="28"/>
    </row>
    <row r="243" spans="1:257" s="1" customFormat="1" hidden="1">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49"/>
      <c r="AC243" s="49"/>
      <c r="AD243" s="49"/>
      <c r="AE243" s="269" t="s">
        <v>504</v>
      </c>
      <c r="AF243" s="254" t="s">
        <v>424</v>
      </c>
      <c r="AG243" s="241">
        <v>40</v>
      </c>
      <c r="AH243" s="211" t="e">
        <f>NA()</f>
        <v>#N/A</v>
      </c>
      <c r="AI243" s="272">
        <v>17.100000000000001</v>
      </c>
      <c r="AJ243" s="276">
        <v>30</v>
      </c>
      <c r="AK243" s="274">
        <v>75.062524635254931</v>
      </c>
      <c r="AL243" s="275">
        <f t="shared" si="60"/>
        <v>56.296893476441198</v>
      </c>
      <c r="AM243" s="51"/>
      <c r="AN243" s="50"/>
      <c r="AO243" s="50"/>
      <c r="AP243" s="58"/>
      <c r="AQ243" s="58"/>
      <c r="AR243" s="58"/>
      <c r="AS243" s="58"/>
      <c r="AT243" s="58"/>
      <c r="AU243" s="49"/>
      <c r="AV243" s="49"/>
      <c r="AW243" s="55"/>
      <c r="AX243" s="55"/>
      <c r="AY243" s="55"/>
      <c r="AZ243" s="55"/>
      <c r="BA243" s="55"/>
      <c r="BB243" s="55"/>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c r="CJ243" s="28"/>
      <c r="CK243" s="28"/>
      <c r="CL243" s="28"/>
      <c r="CM243" s="28"/>
      <c r="CN243" s="28"/>
      <c r="CO243" s="28"/>
      <c r="CP243" s="28"/>
      <c r="CQ243" s="28"/>
      <c r="CR243" s="28"/>
      <c r="CS243" s="28"/>
      <c r="CT243" s="28"/>
      <c r="CU243" s="28"/>
      <c r="CV243" s="28"/>
      <c r="CW243" s="28"/>
      <c r="CX243" s="28"/>
      <c r="CY243" s="28"/>
      <c r="CZ243" s="28"/>
      <c r="DA243" s="28"/>
      <c r="DB243" s="28"/>
      <c r="DC243" s="28"/>
      <c r="DD243" s="28"/>
      <c r="DE243" s="28"/>
      <c r="DF243" s="28"/>
      <c r="DG243" s="28"/>
      <c r="DH243" s="28"/>
      <c r="DI243" s="28"/>
      <c r="DJ243" s="28"/>
      <c r="DK243" s="28"/>
      <c r="DL243" s="28"/>
      <c r="DM243" s="28"/>
      <c r="DN243" s="28"/>
      <c r="DO243" s="28"/>
      <c r="DP243" s="28"/>
      <c r="DQ243" s="28"/>
      <c r="DR243" s="28"/>
      <c r="DS243" s="28"/>
      <c r="DT243" s="28"/>
      <c r="DU243" s="28"/>
      <c r="DV243" s="28"/>
      <c r="DW243" s="28"/>
      <c r="DX243" s="28"/>
      <c r="DY243" s="28"/>
      <c r="DZ243" s="28"/>
      <c r="EA243" s="28"/>
      <c r="EB243" s="28"/>
      <c r="EC243" s="28"/>
      <c r="ED243" s="28"/>
      <c r="EE243" s="28"/>
      <c r="EF243" s="28"/>
      <c r="EG243" s="28"/>
      <c r="EH243" s="28"/>
      <c r="EI243" s="28"/>
      <c r="EJ243" s="28"/>
      <c r="EK243" s="28"/>
      <c r="EL243" s="28"/>
      <c r="EM243" s="28"/>
      <c r="EN243" s="28"/>
      <c r="EO243" s="28"/>
      <c r="EP243" s="28"/>
      <c r="EQ243" s="28"/>
      <c r="ER243" s="28"/>
      <c r="ES243" s="28"/>
      <c r="ET243" s="28"/>
      <c r="EU243" s="28"/>
      <c r="EV243" s="28"/>
      <c r="EW243" s="28"/>
      <c r="EX243" s="28"/>
      <c r="EY243" s="28"/>
      <c r="EZ243" s="28"/>
      <c r="FA243" s="28"/>
      <c r="FB243" s="28"/>
      <c r="FC243" s="28"/>
      <c r="FD243" s="28"/>
      <c r="FE243" s="28"/>
      <c r="FF243" s="28"/>
      <c r="FG243" s="28"/>
      <c r="FH243" s="28"/>
      <c r="FI243" s="28"/>
      <c r="FJ243" s="28"/>
      <c r="FK243" s="28"/>
      <c r="FL243" s="28"/>
      <c r="FM243" s="28"/>
      <c r="FN243" s="28"/>
      <c r="FO243" s="28"/>
      <c r="FP243" s="28"/>
      <c r="FQ243" s="28"/>
      <c r="FR243" s="28"/>
      <c r="FS243" s="28"/>
      <c r="FT243" s="28"/>
      <c r="FU243" s="28"/>
      <c r="FV243" s="28"/>
      <c r="FW243" s="28"/>
      <c r="FX243" s="28"/>
      <c r="FY243" s="28"/>
      <c r="FZ243" s="28"/>
      <c r="GA243" s="28"/>
      <c r="GB243" s="28"/>
      <c r="GC243" s="28"/>
      <c r="GD243" s="28"/>
      <c r="GE243" s="28"/>
      <c r="GF243" s="28"/>
      <c r="GG243" s="28"/>
      <c r="GH243" s="28"/>
      <c r="GI243" s="28"/>
      <c r="GJ243" s="28"/>
      <c r="GK243" s="28"/>
      <c r="GL243" s="28"/>
      <c r="GM243" s="28"/>
      <c r="GN243" s="28"/>
      <c r="GO243" s="28"/>
      <c r="GP243" s="28"/>
      <c r="GQ243" s="28"/>
      <c r="GR243" s="28"/>
      <c r="GS243" s="28"/>
      <c r="GT243" s="28"/>
      <c r="GU243" s="28"/>
      <c r="GV243" s="28"/>
      <c r="GW243" s="28"/>
      <c r="GX243" s="28"/>
      <c r="GY243" s="28"/>
      <c r="GZ243" s="28"/>
      <c r="HA243" s="28"/>
      <c r="HB243" s="28"/>
      <c r="HC243" s="28"/>
      <c r="HD243" s="28"/>
      <c r="HE243" s="28"/>
      <c r="HF243" s="28"/>
      <c r="HG243" s="28"/>
      <c r="HH243" s="28"/>
      <c r="HI243" s="28"/>
      <c r="HJ243" s="28"/>
      <c r="HK243" s="28"/>
      <c r="HL243" s="28"/>
      <c r="HM243" s="28"/>
      <c r="HN243" s="28"/>
      <c r="HO243" s="28"/>
      <c r="HP243" s="28"/>
      <c r="HQ243" s="28"/>
      <c r="HR243" s="28"/>
      <c r="HS243" s="28"/>
      <c r="HT243" s="28"/>
      <c r="HU243" s="28"/>
      <c r="HV243" s="28"/>
      <c r="HW243" s="28"/>
      <c r="HX243" s="28"/>
      <c r="HY243" s="28"/>
      <c r="HZ243" s="28"/>
      <c r="IA243" s="28"/>
      <c r="IB243" s="28"/>
      <c r="IC243" s="28"/>
      <c r="ID243" s="28"/>
      <c r="IE243" s="28"/>
      <c r="IF243" s="28"/>
      <c r="IG243" s="28"/>
      <c r="IH243" s="28"/>
      <c r="II243" s="28"/>
      <c r="IJ243" s="28"/>
      <c r="IK243" s="28"/>
      <c r="IL243" s="28"/>
      <c r="IM243" s="28"/>
      <c r="IN243" s="28"/>
      <c r="IO243" s="28"/>
      <c r="IP243" s="28"/>
      <c r="IQ243" s="28"/>
      <c r="IR243" s="28"/>
      <c r="IS243" s="28"/>
      <c r="IT243" s="28"/>
      <c r="IU243" s="28"/>
      <c r="IV243" s="28"/>
      <c r="IW243" s="28"/>
    </row>
    <row r="244" spans="1:257" s="1" customFormat="1" hidden="1">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49"/>
      <c r="AC244" s="49"/>
      <c r="AD244" s="49"/>
      <c r="AE244" s="269" t="s">
        <v>505</v>
      </c>
      <c r="AF244" s="254" t="s">
        <v>424</v>
      </c>
      <c r="AG244" s="241">
        <v>40</v>
      </c>
      <c r="AH244" s="211" t="e">
        <f>NA()</f>
        <v>#N/A</v>
      </c>
      <c r="AI244" s="272">
        <v>17.100000000000001</v>
      </c>
      <c r="AJ244" s="276">
        <v>30</v>
      </c>
      <c r="AK244" s="274">
        <v>75.062524635254931</v>
      </c>
      <c r="AL244" s="275">
        <f t="shared" si="60"/>
        <v>56.296893476441198</v>
      </c>
      <c r="AM244" s="51"/>
      <c r="AN244" s="50"/>
      <c r="AO244" s="50"/>
      <c r="AP244" s="58"/>
      <c r="AQ244" s="58"/>
      <c r="AR244" s="58"/>
      <c r="AS244" s="58"/>
      <c r="AT244" s="58"/>
      <c r="AU244" s="49"/>
      <c r="AV244" s="49"/>
      <c r="AW244" s="55"/>
      <c r="AX244" s="55"/>
      <c r="AY244" s="55"/>
      <c r="AZ244" s="55"/>
      <c r="BA244" s="55"/>
      <c r="BB244" s="55"/>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c r="CI244" s="28"/>
      <c r="CJ244" s="28"/>
      <c r="CK244" s="28"/>
      <c r="CL244" s="28"/>
      <c r="CM244" s="28"/>
      <c r="CN244" s="28"/>
      <c r="CO244" s="28"/>
      <c r="CP244" s="28"/>
      <c r="CQ244" s="28"/>
      <c r="CR244" s="28"/>
      <c r="CS244" s="28"/>
      <c r="CT244" s="28"/>
      <c r="CU244" s="28"/>
      <c r="CV244" s="28"/>
      <c r="CW244" s="28"/>
      <c r="CX244" s="28"/>
      <c r="CY244" s="28"/>
      <c r="CZ244" s="28"/>
      <c r="DA244" s="28"/>
      <c r="DB244" s="28"/>
      <c r="DC244" s="28"/>
      <c r="DD244" s="28"/>
      <c r="DE244" s="28"/>
      <c r="DF244" s="28"/>
      <c r="DG244" s="28"/>
      <c r="DH244" s="28"/>
      <c r="DI244" s="28"/>
      <c r="DJ244" s="28"/>
      <c r="DK244" s="28"/>
      <c r="DL244" s="28"/>
      <c r="DM244" s="28"/>
      <c r="DN244" s="28"/>
      <c r="DO244" s="28"/>
      <c r="DP244" s="28"/>
      <c r="DQ244" s="28"/>
      <c r="DR244" s="28"/>
      <c r="DS244" s="28"/>
      <c r="DT244" s="28"/>
      <c r="DU244" s="28"/>
      <c r="DV244" s="28"/>
      <c r="DW244" s="28"/>
      <c r="DX244" s="28"/>
      <c r="DY244" s="28"/>
      <c r="DZ244" s="28"/>
      <c r="EA244" s="28"/>
      <c r="EB244" s="28"/>
      <c r="EC244" s="28"/>
      <c r="ED244" s="28"/>
      <c r="EE244" s="28"/>
      <c r="EF244" s="28"/>
      <c r="EG244" s="28"/>
      <c r="EH244" s="28"/>
      <c r="EI244" s="28"/>
      <c r="EJ244" s="28"/>
      <c r="EK244" s="28"/>
      <c r="EL244" s="28"/>
      <c r="EM244" s="28"/>
      <c r="EN244" s="28"/>
      <c r="EO244" s="28"/>
      <c r="EP244" s="28"/>
      <c r="EQ244" s="28"/>
      <c r="ER244" s="28"/>
      <c r="ES244" s="28"/>
      <c r="ET244" s="28"/>
      <c r="EU244" s="28"/>
      <c r="EV244" s="28"/>
      <c r="EW244" s="28"/>
      <c r="EX244" s="28"/>
      <c r="EY244" s="28"/>
      <c r="EZ244" s="28"/>
      <c r="FA244" s="28"/>
      <c r="FB244" s="28"/>
      <c r="FC244" s="28"/>
      <c r="FD244" s="28"/>
      <c r="FE244" s="28"/>
      <c r="FF244" s="28"/>
      <c r="FG244" s="28"/>
      <c r="FH244" s="28"/>
      <c r="FI244" s="28"/>
      <c r="FJ244" s="28"/>
      <c r="FK244" s="28"/>
      <c r="FL244" s="28"/>
      <c r="FM244" s="28"/>
      <c r="FN244" s="28"/>
      <c r="FO244" s="28"/>
      <c r="FP244" s="28"/>
      <c r="FQ244" s="28"/>
      <c r="FR244" s="28"/>
      <c r="FS244" s="28"/>
      <c r="FT244" s="28"/>
      <c r="FU244" s="28"/>
      <c r="FV244" s="28"/>
      <c r="FW244" s="28"/>
      <c r="FX244" s="28"/>
      <c r="FY244" s="28"/>
      <c r="FZ244" s="28"/>
      <c r="GA244" s="28"/>
      <c r="GB244" s="28"/>
      <c r="GC244" s="28"/>
      <c r="GD244" s="28"/>
      <c r="GE244" s="28"/>
      <c r="GF244" s="28"/>
      <c r="GG244" s="28"/>
      <c r="GH244" s="28"/>
      <c r="GI244" s="28"/>
      <c r="GJ244" s="28"/>
      <c r="GK244" s="28"/>
      <c r="GL244" s="28"/>
      <c r="GM244" s="28"/>
      <c r="GN244" s="28"/>
      <c r="GO244" s="28"/>
      <c r="GP244" s="28"/>
      <c r="GQ244" s="28"/>
      <c r="GR244" s="28"/>
      <c r="GS244" s="28"/>
      <c r="GT244" s="28"/>
      <c r="GU244" s="28"/>
      <c r="GV244" s="28"/>
      <c r="GW244" s="28"/>
      <c r="GX244" s="28"/>
      <c r="GY244" s="28"/>
      <c r="GZ244" s="28"/>
      <c r="HA244" s="28"/>
      <c r="HB244" s="28"/>
      <c r="HC244" s="28"/>
      <c r="HD244" s="28"/>
      <c r="HE244" s="28"/>
      <c r="HF244" s="28"/>
      <c r="HG244" s="28"/>
      <c r="HH244" s="28"/>
      <c r="HI244" s="28"/>
      <c r="HJ244" s="28"/>
      <c r="HK244" s="28"/>
      <c r="HL244" s="28"/>
      <c r="HM244" s="28"/>
      <c r="HN244" s="28"/>
      <c r="HO244" s="28"/>
      <c r="HP244" s="28"/>
      <c r="HQ244" s="28"/>
      <c r="HR244" s="28"/>
      <c r="HS244" s="28"/>
      <c r="HT244" s="28"/>
      <c r="HU244" s="28"/>
      <c r="HV244" s="28"/>
      <c r="HW244" s="28"/>
      <c r="HX244" s="28"/>
      <c r="HY244" s="28"/>
      <c r="HZ244" s="28"/>
      <c r="IA244" s="28"/>
      <c r="IB244" s="28"/>
      <c r="IC244" s="28"/>
      <c r="ID244" s="28"/>
      <c r="IE244" s="28"/>
      <c r="IF244" s="28"/>
      <c r="IG244" s="28"/>
      <c r="IH244" s="28"/>
      <c r="II244" s="28"/>
      <c r="IJ244" s="28"/>
      <c r="IK244" s="28"/>
      <c r="IL244" s="28"/>
      <c r="IM244" s="28"/>
      <c r="IN244" s="28"/>
      <c r="IO244" s="28"/>
      <c r="IP244" s="28"/>
      <c r="IQ244" s="28"/>
      <c r="IR244" s="28"/>
      <c r="IS244" s="28"/>
      <c r="IT244" s="28"/>
      <c r="IU244" s="28"/>
      <c r="IV244" s="28"/>
      <c r="IW244" s="28"/>
    </row>
    <row r="245" spans="1:257" s="1" customFormat="1" hidden="1">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49"/>
      <c r="AC245" s="49"/>
      <c r="AD245" s="49"/>
      <c r="AE245" s="269" t="s">
        <v>506</v>
      </c>
      <c r="AF245" s="254" t="s">
        <v>424</v>
      </c>
      <c r="AG245" s="241">
        <v>40</v>
      </c>
      <c r="AH245" s="211" t="e">
        <f>NA()</f>
        <v>#N/A</v>
      </c>
      <c r="AI245" s="272">
        <v>17.100000000000001</v>
      </c>
      <c r="AJ245" s="276">
        <v>30</v>
      </c>
      <c r="AK245" s="274">
        <v>75.062524635254931</v>
      </c>
      <c r="AL245" s="275">
        <f t="shared" si="60"/>
        <v>56.296893476441198</v>
      </c>
      <c r="AM245" s="51"/>
      <c r="AN245" s="50"/>
      <c r="AO245" s="50"/>
      <c r="AP245" s="58"/>
      <c r="AQ245" s="58"/>
      <c r="AR245" s="58"/>
      <c r="AS245" s="58"/>
      <c r="AT245" s="58"/>
      <c r="AU245" s="49"/>
      <c r="AV245" s="49"/>
      <c r="AW245" s="55"/>
      <c r="AX245" s="55"/>
      <c r="AY245" s="55"/>
      <c r="AZ245" s="55"/>
      <c r="BA245" s="55"/>
      <c r="BB245" s="55"/>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c r="CH245" s="28"/>
      <c r="CI245" s="28"/>
      <c r="CJ245" s="28"/>
      <c r="CK245" s="28"/>
      <c r="CL245" s="28"/>
      <c r="CM245" s="28"/>
      <c r="CN245" s="28"/>
      <c r="CO245" s="28"/>
      <c r="CP245" s="28"/>
      <c r="CQ245" s="28"/>
      <c r="CR245" s="28"/>
      <c r="CS245" s="28"/>
      <c r="CT245" s="28"/>
      <c r="CU245" s="28"/>
      <c r="CV245" s="28"/>
      <c r="CW245" s="28"/>
      <c r="CX245" s="28"/>
      <c r="CY245" s="28"/>
      <c r="CZ245" s="28"/>
      <c r="DA245" s="28"/>
      <c r="DB245" s="28"/>
      <c r="DC245" s="28"/>
      <c r="DD245" s="28"/>
      <c r="DE245" s="28"/>
      <c r="DF245" s="28"/>
      <c r="DG245" s="28"/>
      <c r="DH245" s="28"/>
      <c r="DI245" s="28"/>
      <c r="DJ245" s="28"/>
      <c r="DK245" s="28"/>
      <c r="DL245" s="28"/>
      <c r="DM245" s="28"/>
      <c r="DN245" s="28"/>
      <c r="DO245" s="28"/>
      <c r="DP245" s="28"/>
      <c r="DQ245" s="28"/>
      <c r="DR245" s="28"/>
      <c r="DS245" s="28"/>
      <c r="DT245" s="28"/>
      <c r="DU245" s="28"/>
      <c r="DV245" s="28"/>
      <c r="DW245" s="28"/>
      <c r="DX245" s="28"/>
      <c r="DY245" s="28"/>
      <c r="DZ245" s="28"/>
      <c r="EA245" s="28"/>
      <c r="EB245" s="28"/>
      <c r="EC245" s="28"/>
      <c r="ED245" s="28"/>
      <c r="EE245" s="28"/>
      <c r="EF245" s="28"/>
      <c r="EG245" s="28"/>
      <c r="EH245" s="28"/>
      <c r="EI245" s="28"/>
      <c r="EJ245" s="28"/>
      <c r="EK245" s="28"/>
      <c r="EL245" s="28"/>
      <c r="EM245" s="28"/>
      <c r="EN245" s="28"/>
      <c r="EO245" s="28"/>
      <c r="EP245" s="28"/>
      <c r="EQ245" s="28"/>
      <c r="ER245" s="28"/>
      <c r="ES245" s="28"/>
      <c r="ET245" s="28"/>
      <c r="EU245" s="28"/>
      <c r="EV245" s="28"/>
      <c r="EW245" s="28"/>
      <c r="EX245" s="28"/>
      <c r="EY245" s="28"/>
      <c r="EZ245" s="28"/>
      <c r="FA245" s="28"/>
      <c r="FB245" s="28"/>
      <c r="FC245" s="28"/>
      <c r="FD245" s="28"/>
      <c r="FE245" s="28"/>
      <c r="FF245" s="28"/>
      <c r="FG245" s="28"/>
      <c r="FH245" s="28"/>
      <c r="FI245" s="28"/>
      <c r="FJ245" s="28"/>
      <c r="FK245" s="28"/>
      <c r="FL245" s="28"/>
      <c r="FM245" s="28"/>
      <c r="FN245" s="28"/>
      <c r="FO245" s="28"/>
      <c r="FP245" s="28"/>
      <c r="FQ245" s="28"/>
      <c r="FR245" s="28"/>
      <c r="FS245" s="28"/>
      <c r="FT245" s="28"/>
      <c r="FU245" s="28"/>
      <c r="FV245" s="28"/>
      <c r="FW245" s="28"/>
      <c r="FX245" s="28"/>
      <c r="FY245" s="28"/>
      <c r="FZ245" s="28"/>
      <c r="GA245" s="28"/>
      <c r="GB245" s="28"/>
      <c r="GC245" s="28"/>
      <c r="GD245" s="28"/>
      <c r="GE245" s="28"/>
      <c r="GF245" s="28"/>
      <c r="GG245" s="28"/>
      <c r="GH245" s="28"/>
      <c r="GI245" s="28"/>
      <c r="GJ245" s="28"/>
      <c r="GK245" s="28"/>
      <c r="GL245" s="28"/>
      <c r="GM245" s="28"/>
      <c r="GN245" s="28"/>
      <c r="GO245" s="28"/>
      <c r="GP245" s="28"/>
      <c r="GQ245" s="28"/>
      <c r="GR245" s="28"/>
      <c r="GS245" s="28"/>
      <c r="GT245" s="28"/>
      <c r="GU245" s="28"/>
      <c r="GV245" s="28"/>
      <c r="GW245" s="28"/>
      <c r="GX245" s="28"/>
      <c r="GY245" s="28"/>
      <c r="GZ245" s="28"/>
      <c r="HA245" s="28"/>
      <c r="HB245" s="28"/>
      <c r="HC245" s="28"/>
      <c r="HD245" s="28"/>
      <c r="HE245" s="28"/>
      <c r="HF245" s="28"/>
      <c r="HG245" s="28"/>
      <c r="HH245" s="28"/>
      <c r="HI245" s="28"/>
      <c r="HJ245" s="28"/>
      <c r="HK245" s="28"/>
      <c r="HL245" s="28"/>
      <c r="HM245" s="28"/>
      <c r="HN245" s="28"/>
      <c r="HO245" s="28"/>
      <c r="HP245" s="28"/>
      <c r="HQ245" s="28"/>
      <c r="HR245" s="28"/>
      <c r="HS245" s="28"/>
      <c r="HT245" s="28"/>
      <c r="HU245" s="28"/>
      <c r="HV245" s="28"/>
      <c r="HW245" s="28"/>
      <c r="HX245" s="28"/>
      <c r="HY245" s="28"/>
      <c r="HZ245" s="28"/>
      <c r="IA245" s="28"/>
      <c r="IB245" s="28"/>
      <c r="IC245" s="28"/>
      <c r="ID245" s="28"/>
      <c r="IE245" s="28"/>
      <c r="IF245" s="28"/>
      <c r="IG245" s="28"/>
      <c r="IH245" s="28"/>
      <c r="II245" s="28"/>
      <c r="IJ245" s="28"/>
      <c r="IK245" s="28"/>
      <c r="IL245" s="28"/>
      <c r="IM245" s="28"/>
      <c r="IN245" s="28"/>
      <c r="IO245" s="28"/>
      <c r="IP245" s="28"/>
      <c r="IQ245" s="28"/>
      <c r="IR245" s="28"/>
      <c r="IS245" s="28"/>
      <c r="IT245" s="28"/>
      <c r="IU245" s="28"/>
      <c r="IV245" s="28"/>
      <c r="IW245" s="28"/>
    </row>
    <row r="246" spans="1:257" s="1" customFormat="1" hidden="1">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49"/>
      <c r="AC246" s="49"/>
      <c r="AD246" s="49"/>
      <c r="AE246" s="241" t="s">
        <v>507</v>
      </c>
      <c r="AF246" s="254" t="s">
        <v>389</v>
      </c>
      <c r="AG246" s="241">
        <v>15</v>
      </c>
      <c r="AH246" s="211" t="e">
        <f>NA()</f>
        <v>#N/A</v>
      </c>
      <c r="AI246" s="272">
        <v>15.2</v>
      </c>
      <c r="AJ246" s="272">
        <v>16.14</v>
      </c>
      <c r="AK246" s="274">
        <v>45.932261736178134</v>
      </c>
      <c r="AL246" s="275">
        <f t="shared" ref="AL246:AL263" si="61">AK246*0.75</f>
        <v>34.449196302133601</v>
      </c>
      <c r="AM246" s="51"/>
      <c r="AN246" s="50"/>
      <c r="AO246" s="50"/>
      <c r="AP246" s="58"/>
      <c r="AQ246" s="58"/>
      <c r="AR246" s="58"/>
      <c r="AS246" s="58"/>
      <c r="AT246" s="58"/>
      <c r="AU246" s="49"/>
      <c r="AV246" s="49"/>
      <c r="AW246" s="55"/>
      <c r="AX246" s="55"/>
      <c r="AY246" s="55"/>
      <c r="AZ246" s="55"/>
      <c r="BA246" s="55"/>
      <c r="BB246" s="55"/>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c r="CH246" s="28"/>
      <c r="CI246" s="28"/>
      <c r="CJ246" s="28"/>
      <c r="CK246" s="28"/>
      <c r="CL246" s="28"/>
      <c r="CM246" s="28"/>
      <c r="CN246" s="28"/>
      <c r="CO246" s="28"/>
      <c r="CP246" s="28"/>
      <c r="CQ246" s="28"/>
      <c r="CR246" s="28"/>
      <c r="CS246" s="28"/>
      <c r="CT246" s="28"/>
      <c r="CU246" s="28"/>
      <c r="CV246" s="28"/>
      <c r="CW246" s="28"/>
      <c r="CX246" s="28"/>
      <c r="CY246" s="28"/>
      <c r="CZ246" s="28"/>
      <c r="DA246" s="28"/>
      <c r="DB246" s="28"/>
      <c r="DC246" s="28"/>
      <c r="DD246" s="28"/>
      <c r="DE246" s="28"/>
      <c r="DF246" s="28"/>
      <c r="DG246" s="28"/>
      <c r="DH246" s="28"/>
      <c r="DI246" s="28"/>
      <c r="DJ246" s="28"/>
      <c r="DK246" s="28"/>
      <c r="DL246" s="28"/>
      <c r="DM246" s="28"/>
      <c r="DN246" s="28"/>
      <c r="DO246" s="28"/>
      <c r="DP246" s="28"/>
      <c r="DQ246" s="28"/>
      <c r="DR246" s="28"/>
      <c r="DS246" s="28"/>
      <c r="DT246" s="28"/>
      <c r="DU246" s="28"/>
      <c r="DV246" s="28"/>
      <c r="DW246" s="28"/>
      <c r="DX246" s="28"/>
      <c r="DY246" s="28"/>
      <c r="DZ246" s="28"/>
      <c r="EA246" s="28"/>
      <c r="EB246" s="28"/>
      <c r="EC246" s="28"/>
      <c r="ED246" s="28"/>
      <c r="EE246" s="28"/>
      <c r="EF246" s="28"/>
      <c r="EG246" s="28"/>
      <c r="EH246" s="28"/>
      <c r="EI246" s="28"/>
      <c r="EJ246" s="28"/>
      <c r="EK246" s="28"/>
      <c r="EL246" s="28"/>
      <c r="EM246" s="28"/>
      <c r="EN246" s="28"/>
      <c r="EO246" s="28"/>
      <c r="EP246" s="28"/>
      <c r="EQ246" s="28"/>
      <c r="ER246" s="28"/>
      <c r="ES246" s="28"/>
      <c r="ET246" s="28"/>
      <c r="EU246" s="28"/>
      <c r="EV246" s="28"/>
      <c r="EW246" s="28"/>
      <c r="EX246" s="28"/>
      <c r="EY246" s="28"/>
      <c r="EZ246" s="28"/>
      <c r="FA246" s="28"/>
      <c r="FB246" s="28"/>
      <c r="FC246" s="28"/>
      <c r="FD246" s="28"/>
      <c r="FE246" s="28"/>
      <c r="FF246" s="28"/>
      <c r="FG246" s="28"/>
      <c r="FH246" s="28"/>
      <c r="FI246" s="28"/>
      <c r="FJ246" s="28"/>
      <c r="FK246" s="28"/>
      <c r="FL246" s="28"/>
      <c r="FM246" s="28"/>
      <c r="FN246" s="28"/>
      <c r="FO246" s="28"/>
      <c r="FP246" s="28"/>
      <c r="FQ246" s="28"/>
      <c r="FR246" s="28"/>
      <c r="FS246" s="28"/>
      <c r="FT246" s="28"/>
      <c r="FU246" s="28"/>
      <c r="FV246" s="28"/>
      <c r="FW246" s="28"/>
      <c r="FX246" s="28"/>
      <c r="FY246" s="28"/>
      <c r="FZ246" s="28"/>
      <c r="GA246" s="28"/>
      <c r="GB246" s="28"/>
      <c r="GC246" s="28"/>
      <c r="GD246" s="28"/>
      <c r="GE246" s="28"/>
      <c r="GF246" s="28"/>
      <c r="GG246" s="28"/>
      <c r="GH246" s="28"/>
      <c r="GI246" s="28"/>
      <c r="GJ246" s="28"/>
      <c r="GK246" s="28"/>
      <c r="GL246" s="28"/>
      <c r="GM246" s="28"/>
      <c r="GN246" s="28"/>
      <c r="GO246" s="28"/>
      <c r="GP246" s="28"/>
      <c r="GQ246" s="28"/>
      <c r="GR246" s="28"/>
      <c r="GS246" s="28"/>
      <c r="GT246" s="28"/>
      <c r="GU246" s="28"/>
      <c r="GV246" s="28"/>
      <c r="GW246" s="28"/>
      <c r="GX246" s="28"/>
      <c r="GY246" s="28"/>
      <c r="GZ246" s="28"/>
      <c r="HA246" s="28"/>
      <c r="HB246" s="28"/>
      <c r="HC246" s="28"/>
      <c r="HD246" s="28"/>
      <c r="HE246" s="28"/>
      <c r="HF246" s="28"/>
      <c r="HG246" s="28"/>
      <c r="HH246" s="28"/>
      <c r="HI246" s="28"/>
      <c r="HJ246" s="28"/>
      <c r="HK246" s="28"/>
      <c r="HL246" s="28"/>
      <c r="HM246" s="28"/>
      <c r="HN246" s="28"/>
      <c r="HO246" s="28"/>
      <c r="HP246" s="28"/>
      <c r="HQ246" s="28"/>
      <c r="HR246" s="28"/>
      <c r="HS246" s="28"/>
      <c r="HT246" s="28"/>
      <c r="HU246" s="28"/>
      <c r="HV246" s="28"/>
      <c r="HW246" s="28"/>
      <c r="HX246" s="28"/>
      <c r="HY246" s="28"/>
      <c r="HZ246" s="28"/>
      <c r="IA246" s="28"/>
      <c r="IB246" s="28"/>
      <c r="IC246" s="28"/>
      <c r="ID246" s="28"/>
      <c r="IE246" s="28"/>
      <c r="IF246" s="28"/>
      <c r="IG246" s="28"/>
      <c r="IH246" s="28"/>
      <c r="II246" s="28"/>
      <c r="IJ246" s="28"/>
      <c r="IK246" s="28"/>
      <c r="IL246" s="28"/>
      <c r="IM246" s="28"/>
      <c r="IN246" s="28"/>
      <c r="IO246" s="28"/>
      <c r="IP246" s="28"/>
      <c r="IQ246" s="28"/>
      <c r="IR246" s="28"/>
      <c r="IS246" s="28"/>
      <c r="IT246" s="28"/>
      <c r="IU246" s="28"/>
      <c r="IV246" s="28"/>
      <c r="IW246" s="28"/>
    </row>
    <row r="247" spans="1:257" s="1" customFormat="1" hidden="1">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49"/>
      <c r="AC247" s="49"/>
      <c r="AD247" s="49"/>
      <c r="AE247" s="241" t="s">
        <v>508</v>
      </c>
      <c r="AF247" s="254" t="s">
        <v>389</v>
      </c>
      <c r="AG247" s="241">
        <v>15</v>
      </c>
      <c r="AH247" s="211" t="e">
        <f>NA()</f>
        <v>#N/A</v>
      </c>
      <c r="AI247" s="272">
        <v>15.2</v>
      </c>
      <c r="AJ247" s="272">
        <v>16.14</v>
      </c>
      <c r="AK247" s="274">
        <v>45.932261736178134</v>
      </c>
      <c r="AL247" s="275">
        <f t="shared" si="61"/>
        <v>34.449196302133601</v>
      </c>
      <c r="AM247" s="51"/>
      <c r="AN247" s="50"/>
      <c r="AO247" s="50"/>
      <c r="AP247" s="58"/>
      <c r="AQ247" s="58"/>
      <c r="AR247" s="58"/>
      <c r="AS247" s="58"/>
      <c r="AT247" s="58"/>
      <c r="AU247" s="49"/>
      <c r="AV247" s="49"/>
      <c r="AW247" s="55"/>
      <c r="AX247" s="55"/>
      <c r="AY247" s="55"/>
      <c r="AZ247" s="55"/>
      <c r="BA247" s="55"/>
      <c r="BB247" s="55"/>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c r="CH247" s="28"/>
      <c r="CI247" s="28"/>
      <c r="CJ247" s="28"/>
      <c r="CK247" s="28"/>
      <c r="CL247" s="28"/>
      <c r="CM247" s="28"/>
      <c r="CN247" s="28"/>
      <c r="CO247" s="28"/>
      <c r="CP247" s="28"/>
      <c r="CQ247" s="28"/>
      <c r="CR247" s="28"/>
      <c r="CS247" s="28"/>
      <c r="CT247" s="28"/>
      <c r="CU247" s="28"/>
      <c r="CV247" s="28"/>
      <c r="CW247" s="28"/>
      <c r="CX247" s="28"/>
      <c r="CY247" s="28"/>
      <c r="CZ247" s="28"/>
      <c r="DA247" s="28"/>
      <c r="DB247" s="28"/>
      <c r="DC247" s="28"/>
      <c r="DD247" s="28"/>
      <c r="DE247" s="28"/>
      <c r="DF247" s="28"/>
      <c r="DG247" s="28"/>
      <c r="DH247" s="28"/>
      <c r="DI247" s="28"/>
      <c r="DJ247" s="28"/>
      <c r="DK247" s="28"/>
      <c r="DL247" s="28"/>
      <c r="DM247" s="28"/>
      <c r="DN247" s="28"/>
      <c r="DO247" s="28"/>
      <c r="DP247" s="28"/>
      <c r="DQ247" s="28"/>
      <c r="DR247" s="28"/>
      <c r="DS247" s="28"/>
      <c r="DT247" s="28"/>
      <c r="DU247" s="28"/>
      <c r="DV247" s="28"/>
      <c r="DW247" s="28"/>
      <c r="DX247" s="28"/>
      <c r="DY247" s="28"/>
      <c r="DZ247" s="28"/>
      <c r="EA247" s="28"/>
      <c r="EB247" s="28"/>
      <c r="EC247" s="28"/>
      <c r="ED247" s="28"/>
      <c r="EE247" s="28"/>
      <c r="EF247" s="28"/>
      <c r="EG247" s="28"/>
      <c r="EH247" s="28"/>
      <c r="EI247" s="28"/>
      <c r="EJ247" s="28"/>
      <c r="EK247" s="28"/>
      <c r="EL247" s="28"/>
      <c r="EM247" s="28"/>
      <c r="EN247" s="28"/>
      <c r="EO247" s="28"/>
      <c r="EP247" s="28"/>
      <c r="EQ247" s="28"/>
      <c r="ER247" s="28"/>
      <c r="ES247" s="28"/>
      <c r="ET247" s="28"/>
      <c r="EU247" s="28"/>
      <c r="EV247" s="28"/>
      <c r="EW247" s="28"/>
      <c r="EX247" s="28"/>
      <c r="EY247" s="28"/>
      <c r="EZ247" s="28"/>
      <c r="FA247" s="28"/>
      <c r="FB247" s="28"/>
      <c r="FC247" s="28"/>
      <c r="FD247" s="28"/>
      <c r="FE247" s="28"/>
      <c r="FF247" s="28"/>
      <c r="FG247" s="28"/>
      <c r="FH247" s="28"/>
      <c r="FI247" s="28"/>
      <c r="FJ247" s="28"/>
      <c r="FK247" s="28"/>
      <c r="FL247" s="28"/>
      <c r="FM247" s="28"/>
      <c r="FN247" s="28"/>
      <c r="FO247" s="28"/>
      <c r="FP247" s="28"/>
      <c r="FQ247" s="28"/>
      <c r="FR247" s="28"/>
      <c r="FS247" s="28"/>
      <c r="FT247" s="28"/>
      <c r="FU247" s="28"/>
      <c r="FV247" s="28"/>
      <c r="FW247" s="28"/>
      <c r="FX247" s="28"/>
      <c r="FY247" s="28"/>
      <c r="FZ247" s="28"/>
      <c r="GA247" s="28"/>
      <c r="GB247" s="28"/>
      <c r="GC247" s="28"/>
      <c r="GD247" s="28"/>
      <c r="GE247" s="28"/>
      <c r="GF247" s="28"/>
      <c r="GG247" s="28"/>
      <c r="GH247" s="28"/>
      <c r="GI247" s="28"/>
      <c r="GJ247" s="28"/>
      <c r="GK247" s="28"/>
      <c r="GL247" s="28"/>
      <c r="GM247" s="28"/>
      <c r="GN247" s="28"/>
      <c r="GO247" s="28"/>
      <c r="GP247" s="28"/>
      <c r="GQ247" s="28"/>
      <c r="GR247" s="28"/>
      <c r="GS247" s="28"/>
      <c r="GT247" s="28"/>
      <c r="GU247" s="28"/>
      <c r="GV247" s="28"/>
      <c r="GW247" s="28"/>
      <c r="GX247" s="28"/>
      <c r="GY247" s="28"/>
      <c r="GZ247" s="28"/>
      <c r="HA247" s="28"/>
      <c r="HB247" s="28"/>
      <c r="HC247" s="28"/>
      <c r="HD247" s="28"/>
      <c r="HE247" s="28"/>
      <c r="HF247" s="28"/>
      <c r="HG247" s="28"/>
      <c r="HH247" s="28"/>
      <c r="HI247" s="28"/>
      <c r="HJ247" s="28"/>
      <c r="HK247" s="28"/>
      <c r="HL247" s="28"/>
      <c r="HM247" s="28"/>
      <c r="HN247" s="28"/>
      <c r="HO247" s="28"/>
      <c r="HP247" s="28"/>
      <c r="HQ247" s="28"/>
      <c r="HR247" s="28"/>
      <c r="HS247" s="28"/>
      <c r="HT247" s="28"/>
      <c r="HU247" s="28"/>
      <c r="HV247" s="28"/>
      <c r="HW247" s="28"/>
      <c r="HX247" s="28"/>
      <c r="HY247" s="28"/>
      <c r="HZ247" s="28"/>
      <c r="IA247" s="28"/>
      <c r="IB247" s="28"/>
      <c r="IC247" s="28"/>
      <c r="ID247" s="28"/>
      <c r="IE247" s="28"/>
      <c r="IF247" s="28"/>
      <c r="IG247" s="28"/>
      <c r="IH247" s="28"/>
      <c r="II247" s="28"/>
      <c r="IJ247" s="28"/>
      <c r="IK247" s="28"/>
      <c r="IL247" s="28"/>
      <c r="IM247" s="28"/>
      <c r="IN247" s="28"/>
      <c r="IO247" s="28"/>
      <c r="IP247" s="28"/>
      <c r="IQ247" s="28"/>
      <c r="IR247" s="28"/>
      <c r="IS247" s="28"/>
      <c r="IT247" s="28"/>
      <c r="IU247" s="28"/>
      <c r="IV247" s="28"/>
      <c r="IW247" s="28"/>
    </row>
    <row r="248" spans="1:257" s="1" customFormat="1" hidden="1">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49"/>
      <c r="AC248" s="49"/>
      <c r="AD248" s="49"/>
      <c r="AE248" s="241" t="s">
        <v>509</v>
      </c>
      <c r="AF248" s="254" t="s">
        <v>389</v>
      </c>
      <c r="AG248" s="241">
        <v>15</v>
      </c>
      <c r="AH248" s="211" t="e">
        <f>NA()</f>
        <v>#N/A</v>
      </c>
      <c r="AI248" s="272">
        <v>15.2</v>
      </c>
      <c r="AJ248" s="272">
        <v>16.14</v>
      </c>
      <c r="AK248" s="274">
        <v>45.932261736178134</v>
      </c>
      <c r="AL248" s="275">
        <f t="shared" si="61"/>
        <v>34.449196302133601</v>
      </c>
      <c r="AM248" s="51"/>
      <c r="AN248" s="50"/>
      <c r="AO248" s="50"/>
      <c r="AP248" s="58"/>
      <c r="AQ248" s="58"/>
      <c r="AR248" s="58"/>
      <c r="AS248" s="58"/>
      <c r="AT248" s="58"/>
      <c r="AU248" s="49"/>
      <c r="AV248" s="49"/>
      <c r="AW248" s="55"/>
      <c r="AX248" s="55"/>
      <c r="AY248" s="55"/>
      <c r="AZ248" s="55"/>
      <c r="BA248" s="55"/>
      <c r="BB248" s="55"/>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c r="CH248" s="28"/>
      <c r="CI248" s="28"/>
      <c r="CJ248" s="28"/>
      <c r="CK248" s="28"/>
      <c r="CL248" s="28"/>
      <c r="CM248" s="28"/>
      <c r="CN248" s="28"/>
      <c r="CO248" s="28"/>
      <c r="CP248" s="28"/>
      <c r="CQ248" s="28"/>
      <c r="CR248" s="28"/>
      <c r="CS248" s="28"/>
      <c r="CT248" s="28"/>
      <c r="CU248" s="28"/>
      <c r="CV248" s="28"/>
      <c r="CW248" s="28"/>
      <c r="CX248" s="28"/>
      <c r="CY248" s="28"/>
      <c r="CZ248" s="28"/>
      <c r="DA248" s="28"/>
      <c r="DB248" s="28"/>
      <c r="DC248" s="28"/>
      <c r="DD248" s="28"/>
      <c r="DE248" s="28"/>
      <c r="DF248" s="28"/>
      <c r="DG248" s="28"/>
      <c r="DH248" s="28"/>
      <c r="DI248" s="28"/>
      <c r="DJ248" s="28"/>
      <c r="DK248" s="28"/>
      <c r="DL248" s="28"/>
      <c r="DM248" s="28"/>
      <c r="DN248" s="28"/>
      <c r="DO248" s="28"/>
      <c r="DP248" s="28"/>
      <c r="DQ248" s="28"/>
      <c r="DR248" s="28"/>
      <c r="DS248" s="28"/>
      <c r="DT248" s="28"/>
      <c r="DU248" s="28"/>
      <c r="DV248" s="28"/>
      <c r="DW248" s="28"/>
      <c r="DX248" s="28"/>
      <c r="DY248" s="28"/>
      <c r="DZ248" s="28"/>
      <c r="EA248" s="28"/>
      <c r="EB248" s="28"/>
      <c r="EC248" s="28"/>
      <c r="ED248" s="28"/>
      <c r="EE248" s="28"/>
      <c r="EF248" s="28"/>
      <c r="EG248" s="28"/>
      <c r="EH248" s="28"/>
      <c r="EI248" s="28"/>
      <c r="EJ248" s="28"/>
      <c r="EK248" s="28"/>
      <c r="EL248" s="28"/>
      <c r="EM248" s="28"/>
      <c r="EN248" s="28"/>
      <c r="EO248" s="28"/>
      <c r="EP248" s="28"/>
      <c r="EQ248" s="28"/>
      <c r="ER248" s="28"/>
      <c r="ES248" s="28"/>
      <c r="ET248" s="28"/>
      <c r="EU248" s="28"/>
      <c r="EV248" s="28"/>
      <c r="EW248" s="28"/>
      <c r="EX248" s="28"/>
      <c r="EY248" s="28"/>
      <c r="EZ248" s="28"/>
      <c r="FA248" s="28"/>
      <c r="FB248" s="28"/>
      <c r="FC248" s="28"/>
      <c r="FD248" s="28"/>
      <c r="FE248" s="28"/>
      <c r="FF248" s="28"/>
      <c r="FG248" s="28"/>
      <c r="FH248" s="28"/>
      <c r="FI248" s="28"/>
      <c r="FJ248" s="28"/>
      <c r="FK248" s="28"/>
      <c r="FL248" s="28"/>
      <c r="FM248" s="28"/>
      <c r="FN248" s="28"/>
      <c r="FO248" s="28"/>
      <c r="FP248" s="28"/>
      <c r="FQ248" s="28"/>
      <c r="FR248" s="28"/>
      <c r="FS248" s="28"/>
      <c r="FT248" s="28"/>
      <c r="FU248" s="28"/>
      <c r="FV248" s="28"/>
      <c r="FW248" s="28"/>
      <c r="FX248" s="28"/>
      <c r="FY248" s="28"/>
      <c r="FZ248" s="28"/>
      <c r="GA248" s="28"/>
      <c r="GB248" s="28"/>
      <c r="GC248" s="28"/>
      <c r="GD248" s="28"/>
      <c r="GE248" s="28"/>
      <c r="GF248" s="28"/>
      <c r="GG248" s="28"/>
      <c r="GH248" s="28"/>
      <c r="GI248" s="28"/>
      <c r="GJ248" s="28"/>
      <c r="GK248" s="28"/>
      <c r="GL248" s="28"/>
      <c r="GM248" s="28"/>
      <c r="GN248" s="28"/>
      <c r="GO248" s="28"/>
      <c r="GP248" s="28"/>
      <c r="GQ248" s="28"/>
      <c r="GR248" s="28"/>
      <c r="GS248" s="28"/>
      <c r="GT248" s="28"/>
      <c r="GU248" s="28"/>
      <c r="GV248" s="28"/>
      <c r="GW248" s="28"/>
      <c r="GX248" s="28"/>
      <c r="GY248" s="28"/>
      <c r="GZ248" s="28"/>
      <c r="HA248" s="28"/>
      <c r="HB248" s="28"/>
      <c r="HC248" s="28"/>
      <c r="HD248" s="28"/>
      <c r="HE248" s="28"/>
      <c r="HF248" s="28"/>
      <c r="HG248" s="28"/>
      <c r="HH248" s="28"/>
      <c r="HI248" s="28"/>
      <c r="HJ248" s="28"/>
      <c r="HK248" s="28"/>
      <c r="HL248" s="28"/>
      <c r="HM248" s="28"/>
      <c r="HN248" s="28"/>
      <c r="HO248" s="28"/>
      <c r="HP248" s="28"/>
      <c r="HQ248" s="28"/>
      <c r="HR248" s="28"/>
      <c r="HS248" s="28"/>
      <c r="HT248" s="28"/>
      <c r="HU248" s="28"/>
      <c r="HV248" s="28"/>
      <c r="HW248" s="28"/>
      <c r="HX248" s="28"/>
      <c r="HY248" s="28"/>
      <c r="HZ248" s="28"/>
      <c r="IA248" s="28"/>
      <c r="IB248" s="28"/>
      <c r="IC248" s="28"/>
      <c r="ID248" s="28"/>
      <c r="IE248" s="28"/>
      <c r="IF248" s="28"/>
      <c r="IG248" s="28"/>
      <c r="IH248" s="28"/>
      <c r="II248" s="28"/>
      <c r="IJ248" s="28"/>
      <c r="IK248" s="28"/>
      <c r="IL248" s="28"/>
      <c r="IM248" s="28"/>
      <c r="IN248" s="28"/>
      <c r="IO248" s="28"/>
      <c r="IP248" s="28"/>
      <c r="IQ248" s="28"/>
      <c r="IR248" s="28"/>
      <c r="IS248" s="28"/>
      <c r="IT248" s="28"/>
      <c r="IU248" s="28"/>
      <c r="IV248" s="28"/>
      <c r="IW248" s="28"/>
    </row>
    <row r="249" spans="1:257" s="1" customFormat="1" hidden="1">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49"/>
      <c r="AC249" s="49"/>
      <c r="AD249" s="49"/>
      <c r="AE249" s="241" t="s">
        <v>510</v>
      </c>
      <c r="AF249" s="254" t="s">
        <v>389</v>
      </c>
      <c r="AG249" s="241">
        <v>15</v>
      </c>
      <c r="AH249" s="211" t="e">
        <f>NA()</f>
        <v>#N/A</v>
      </c>
      <c r="AI249" s="272">
        <v>15.2</v>
      </c>
      <c r="AJ249" s="272">
        <v>16.14</v>
      </c>
      <c r="AK249" s="274">
        <v>45.932261736178134</v>
      </c>
      <c r="AL249" s="275">
        <f t="shared" si="61"/>
        <v>34.449196302133601</v>
      </c>
      <c r="AM249" s="51"/>
      <c r="AN249" s="50"/>
      <c r="AO249" s="50"/>
      <c r="AP249" s="58"/>
      <c r="AQ249" s="58"/>
      <c r="AR249" s="58"/>
      <c r="AS249" s="58"/>
      <c r="AT249" s="58"/>
      <c r="AU249" s="49"/>
      <c r="AV249" s="49"/>
      <c r="AW249" s="55"/>
      <c r="AX249" s="55"/>
      <c r="AY249" s="55"/>
      <c r="AZ249" s="55"/>
      <c r="BA249" s="55"/>
      <c r="BB249" s="55"/>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c r="CH249" s="28"/>
      <c r="CI249" s="28"/>
      <c r="CJ249" s="28"/>
      <c r="CK249" s="28"/>
      <c r="CL249" s="28"/>
      <c r="CM249" s="28"/>
      <c r="CN249" s="28"/>
      <c r="CO249" s="28"/>
      <c r="CP249" s="28"/>
      <c r="CQ249" s="28"/>
      <c r="CR249" s="28"/>
      <c r="CS249" s="28"/>
      <c r="CT249" s="28"/>
      <c r="CU249" s="28"/>
      <c r="CV249" s="28"/>
      <c r="CW249" s="28"/>
      <c r="CX249" s="28"/>
      <c r="CY249" s="28"/>
      <c r="CZ249" s="28"/>
      <c r="DA249" s="28"/>
      <c r="DB249" s="28"/>
      <c r="DC249" s="28"/>
      <c r="DD249" s="28"/>
      <c r="DE249" s="28"/>
      <c r="DF249" s="28"/>
      <c r="DG249" s="28"/>
      <c r="DH249" s="28"/>
      <c r="DI249" s="28"/>
      <c r="DJ249" s="28"/>
      <c r="DK249" s="28"/>
      <c r="DL249" s="28"/>
      <c r="DM249" s="28"/>
      <c r="DN249" s="28"/>
      <c r="DO249" s="28"/>
      <c r="DP249" s="28"/>
      <c r="DQ249" s="28"/>
      <c r="DR249" s="28"/>
      <c r="DS249" s="28"/>
      <c r="DT249" s="28"/>
      <c r="DU249" s="28"/>
      <c r="DV249" s="28"/>
      <c r="DW249" s="28"/>
      <c r="DX249" s="28"/>
      <c r="DY249" s="28"/>
      <c r="DZ249" s="28"/>
      <c r="EA249" s="28"/>
      <c r="EB249" s="28"/>
      <c r="EC249" s="28"/>
      <c r="ED249" s="28"/>
      <c r="EE249" s="28"/>
      <c r="EF249" s="28"/>
      <c r="EG249" s="28"/>
      <c r="EH249" s="28"/>
      <c r="EI249" s="28"/>
      <c r="EJ249" s="28"/>
      <c r="EK249" s="28"/>
      <c r="EL249" s="28"/>
      <c r="EM249" s="28"/>
      <c r="EN249" s="28"/>
      <c r="EO249" s="28"/>
      <c r="EP249" s="28"/>
      <c r="EQ249" s="28"/>
      <c r="ER249" s="28"/>
      <c r="ES249" s="28"/>
      <c r="ET249" s="28"/>
      <c r="EU249" s="28"/>
      <c r="EV249" s="28"/>
      <c r="EW249" s="28"/>
      <c r="EX249" s="28"/>
      <c r="EY249" s="28"/>
      <c r="EZ249" s="28"/>
      <c r="FA249" s="28"/>
      <c r="FB249" s="28"/>
      <c r="FC249" s="28"/>
      <c r="FD249" s="28"/>
      <c r="FE249" s="28"/>
      <c r="FF249" s="28"/>
      <c r="FG249" s="28"/>
      <c r="FH249" s="28"/>
      <c r="FI249" s="28"/>
      <c r="FJ249" s="28"/>
      <c r="FK249" s="28"/>
      <c r="FL249" s="28"/>
      <c r="FM249" s="28"/>
      <c r="FN249" s="28"/>
      <c r="FO249" s="28"/>
      <c r="FP249" s="28"/>
      <c r="FQ249" s="28"/>
      <c r="FR249" s="28"/>
      <c r="FS249" s="28"/>
      <c r="FT249" s="28"/>
      <c r="FU249" s="28"/>
      <c r="FV249" s="28"/>
      <c r="FW249" s="28"/>
      <c r="FX249" s="28"/>
      <c r="FY249" s="28"/>
      <c r="FZ249" s="28"/>
      <c r="GA249" s="28"/>
      <c r="GB249" s="28"/>
      <c r="GC249" s="28"/>
      <c r="GD249" s="28"/>
      <c r="GE249" s="28"/>
      <c r="GF249" s="28"/>
      <c r="GG249" s="28"/>
      <c r="GH249" s="28"/>
      <c r="GI249" s="28"/>
      <c r="GJ249" s="28"/>
      <c r="GK249" s="28"/>
      <c r="GL249" s="28"/>
      <c r="GM249" s="28"/>
      <c r="GN249" s="28"/>
      <c r="GO249" s="28"/>
      <c r="GP249" s="28"/>
      <c r="GQ249" s="28"/>
      <c r="GR249" s="28"/>
      <c r="GS249" s="28"/>
      <c r="GT249" s="28"/>
      <c r="GU249" s="28"/>
      <c r="GV249" s="28"/>
      <c r="GW249" s="28"/>
      <c r="GX249" s="28"/>
      <c r="GY249" s="28"/>
      <c r="GZ249" s="28"/>
      <c r="HA249" s="28"/>
      <c r="HB249" s="28"/>
      <c r="HC249" s="28"/>
      <c r="HD249" s="28"/>
      <c r="HE249" s="28"/>
      <c r="HF249" s="28"/>
      <c r="HG249" s="28"/>
      <c r="HH249" s="28"/>
      <c r="HI249" s="28"/>
      <c r="HJ249" s="28"/>
      <c r="HK249" s="28"/>
      <c r="HL249" s="28"/>
      <c r="HM249" s="28"/>
      <c r="HN249" s="28"/>
      <c r="HO249" s="28"/>
      <c r="HP249" s="28"/>
      <c r="HQ249" s="28"/>
      <c r="HR249" s="28"/>
      <c r="HS249" s="28"/>
      <c r="HT249" s="28"/>
      <c r="HU249" s="28"/>
      <c r="HV249" s="28"/>
      <c r="HW249" s="28"/>
      <c r="HX249" s="28"/>
      <c r="HY249" s="28"/>
      <c r="HZ249" s="28"/>
      <c r="IA249" s="28"/>
      <c r="IB249" s="28"/>
      <c r="IC249" s="28"/>
      <c r="ID249" s="28"/>
      <c r="IE249" s="28"/>
      <c r="IF249" s="28"/>
      <c r="IG249" s="28"/>
      <c r="IH249" s="28"/>
      <c r="II249" s="28"/>
      <c r="IJ249" s="28"/>
      <c r="IK249" s="28"/>
      <c r="IL249" s="28"/>
      <c r="IM249" s="28"/>
      <c r="IN249" s="28"/>
      <c r="IO249" s="28"/>
      <c r="IP249" s="28"/>
      <c r="IQ249" s="28"/>
      <c r="IR249" s="28"/>
      <c r="IS249" s="28"/>
      <c r="IT249" s="28"/>
      <c r="IU249" s="28"/>
      <c r="IV249" s="28"/>
      <c r="IW249" s="28"/>
    </row>
    <row r="250" spans="1:257" s="1" customFormat="1" hidden="1">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49"/>
      <c r="AC250" s="49"/>
      <c r="AD250" s="49"/>
      <c r="AE250" s="241" t="s">
        <v>511</v>
      </c>
      <c r="AF250" s="254" t="s">
        <v>389</v>
      </c>
      <c r="AG250" s="241">
        <v>15</v>
      </c>
      <c r="AH250" s="211" t="e">
        <f>NA()</f>
        <v>#N/A</v>
      </c>
      <c r="AI250" s="272">
        <v>15.2</v>
      </c>
      <c r="AJ250" s="272">
        <v>16.14</v>
      </c>
      <c r="AK250" s="274">
        <v>45.932261736178134</v>
      </c>
      <c r="AL250" s="275">
        <f t="shared" si="61"/>
        <v>34.449196302133601</v>
      </c>
      <c r="AM250" s="51"/>
      <c r="AN250" s="50"/>
      <c r="AO250" s="50"/>
      <c r="AP250" s="58"/>
      <c r="AQ250" s="58"/>
      <c r="AR250" s="58"/>
      <c r="AS250" s="58"/>
      <c r="AT250" s="58"/>
      <c r="AU250" s="49"/>
      <c r="AV250" s="49"/>
      <c r="AW250" s="55"/>
      <c r="AX250" s="55"/>
      <c r="AY250" s="55"/>
      <c r="AZ250" s="55"/>
      <c r="BA250" s="55"/>
      <c r="BB250" s="55"/>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c r="CH250" s="28"/>
      <c r="CI250" s="28"/>
      <c r="CJ250" s="28"/>
      <c r="CK250" s="28"/>
      <c r="CL250" s="28"/>
      <c r="CM250" s="28"/>
      <c r="CN250" s="28"/>
      <c r="CO250" s="28"/>
      <c r="CP250" s="28"/>
      <c r="CQ250" s="28"/>
      <c r="CR250" s="28"/>
      <c r="CS250" s="28"/>
      <c r="CT250" s="28"/>
      <c r="CU250" s="28"/>
      <c r="CV250" s="28"/>
      <c r="CW250" s="28"/>
      <c r="CX250" s="28"/>
      <c r="CY250" s="28"/>
      <c r="CZ250" s="28"/>
      <c r="DA250" s="28"/>
      <c r="DB250" s="28"/>
      <c r="DC250" s="28"/>
      <c r="DD250" s="28"/>
      <c r="DE250" s="28"/>
      <c r="DF250" s="28"/>
      <c r="DG250" s="28"/>
      <c r="DH250" s="28"/>
      <c r="DI250" s="28"/>
      <c r="DJ250" s="28"/>
      <c r="DK250" s="28"/>
      <c r="DL250" s="28"/>
      <c r="DM250" s="28"/>
      <c r="DN250" s="28"/>
      <c r="DO250" s="28"/>
      <c r="DP250" s="28"/>
      <c r="DQ250" s="28"/>
      <c r="DR250" s="28"/>
      <c r="DS250" s="28"/>
      <c r="DT250" s="28"/>
      <c r="DU250" s="28"/>
      <c r="DV250" s="28"/>
      <c r="DW250" s="28"/>
      <c r="DX250" s="28"/>
      <c r="DY250" s="28"/>
      <c r="DZ250" s="28"/>
      <c r="EA250" s="28"/>
      <c r="EB250" s="28"/>
      <c r="EC250" s="28"/>
      <c r="ED250" s="28"/>
      <c r="EE250" s="28"/>
      <c r="EF250" s="28"/>
      <c r="EG250" s="28"/>
      <c r="EH250" s="28"/>
      <c r="EI250" s="28"/>
      <c r="EJ250" s="28"/>
      <c r="EK250" s="28"/>
      <c r="EL250" s="28"/>
      <c r="EM250" s="28"/>
      <c r="EN250" s="28"/>
      <c r="EO250" s="28"/>
      <c r="EP250" s="28"/>
      <c r="EQ250" s="28"/>
      <c r="ER250" s="28"/>
      <c r="ES250" s="28"/>
      <c r="ET250" s="28"/>
      <c r="EU250" s="28"/>
      <c r="EV250" s="28"/>
      <c r="EW250" s="28"/>
      <c r="EX250" s="28"/>
      <c r="EY250" s="28"/>
      <c r="EZ250" s="28"/>
      <c r="FA250" s="28"/>
      <c r="FB250" s="28"/>
      <c r="FC250" s="28"/>
      <c r="FD250" s="28"/>
      <c r="FE250" s="28"/>
      <c r="FF250" s="28"/>
      <c r="FG250" s="28"/>
      <c r="FH250" s="28"/>
      <c r="FI250" s="28"/>
      <c r="FJ250" s="28"/>
      <c r="FK250" s="28"/>
      <c r="FL250" s="28"/>
      <c r="FM250" s="28"/>
      <c r="FN250" s="28"/>
      <c r="FO250" s="28"/>
      <c r="FP250" s="28"/>
      <c r="FQ250" s="28"/>
      <c r="FR250" s="28"/>
      <c r="FS250" s="28"/>
      <c r="FT250" s="28"/>
      <c r="FU250" s="28"/>
      <c r="FV250" s="28"/>
      <c r="FW250" s="28"/>
      <c r="FX250" s="28"/>
      <c r="FY250" s="28"/>
      <c r="FZ250" s="28"/>
      <c r="GA250" s="28"/>
      <c r="GB250" s="28"/>
      <c r="GC250" s="28"/>
      <c r="GD250" s="28"/>
      <c r="GE250" s="28"/>
      <c r="GF250" s="28"/>
      <c r="GG250" s="28"/>
      <c r="GH250" s="28"/>
      <c r="GI250" s="28"/>
      <c r="GJ250" s="28"/>
      <c r="GK250" s="28"/>
      <c r="GL250" s="28"/>
      <c r="GM250" s="28"/>
      <c r="GN250" s="28"/>
      <c r="GO250" s="28"/>
      <c r="GP250" s="28"/>
      <c r="GQ250" s="28"/>
      <c r="GR250" s="28"/>
      <c r="GS250" s="28"/>
      <c r="GT250" s="28"/>
      <c r="GU250" s="28"/>
      <c r="GV250" s="28"/>
      <c r="GW250" s="28"/>
      <c r="GX250" s="28"/>
      <c r="GY250" s="28"/>
      <c r="GZ250" s="28"/>
      <c r="HA250" s="28"/>
      <c r="HB250" s="28"/>
      <c r="HC250" s="28"/>
      <c r="HD250" s="28"/>
      <c r="HE250" s="28"/>
      <c r="HF250" s="28"/>
      <c r="HG250" s="28"/>
      <c r="HH250" s="28"/>
      <c r="HI250" s="28"/>
      <c r="HJ250" s="28"/>
      <c r="HK250" s="28"/>
      <c r="HL250" s="28"/>
      <c r="HM250" s="28"/>
      <c r="HN250" s="28"/>
      <c r="HO250" s="28"/>
      <c r="HP250" s="28"/>
      <c r="HQ250" s="28"/>
      <c r="HR250" s="28"/>
      <c r="HS250" s="28"/>
      <c r="HT250" s="28"/>
      <c r="HU250" s="28"/>
      <c r="HV250" s="28"/>
      <c r="HW250" s="28"/>
      <c r="HX250" s="28"/>
      <c r="HY250" s="28"/>
      <c r="HZ250" s="28"/>
      <c r="IA250" s="28"/>
      <c r="IB250" s="28"/>
      <c r="IC250" s="28"/>
      <c r="ID250" s="28"/>
      <c r="IE250" s="28"/>
      <c r="IF250" s="28"/>
      <c r="IG250" s="28"/>
      <c r="IH250" s="28"/>
      <c r="II250" s="28"/>
      <c r="IJ250" s="28"/>
      <c r="IK250" s="28"/>
      <c r="IL250" s="28"/>
      <c r="IM250" s="28"/>
      <c r="IN250" s="28"/>
      <c r="IO250" s="28"/>
      <c r="IP250" s="28"/>
      <c r="IQ250" s="28"/>
      <c r="IR250" s="28"/>
      <c r="IS250" s="28"/>
      <c r="IT250" s="28"/>
      <c r="IU250" s="28"/>
      <c r="IV250" s="28"/>
      <c r="IW250" s="28"/>
    </row>
    <row r="251" spans="1:257" s="1" customFormat="1" hidden="1">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49"/>
      <c r="AC251" s="49"/>
      <c r="AD251" s="49"/>
      <c r="AE251" s="241" t="s">
        <v>512</v>
      </c>
      <c r="AF251" s="254" t="s">
        <v>389</v>
      </c>
      <c r="AG251" s="241">
        <v>15</v>
      </c>
      <c r="AH251" s="211" t="e">
        <f>NA()</f>
        <v>#N/A</v>
      </c>
      <c r="AI251" s="272">
        <v>15.2</v>
      </c>
      <c r="AJ251" s="272">
        <v>16.14</v>
      </c>
      <c r="AK251" s="274">
        <v>45.932261736178134</v>
      </c>
      <c r="AL251" s="275">
        <f t="shared" si="61"/>
        <v>34.449196302133601</v>
      </c>
      <c r="AM251" s="51"/>
      <c r="AN251" s="50"/>
      <c r="AO251" s="50"/>
      <c r="AP251" s="58"/>
      <c r="AQ251" s="58"/>
      <c r="AR251" s="58"/>
      <c r="AS251" s="58"/>
      <c r="AT251" s="58"/>
      <c r="AU251" s="49"/>
      <c r="AV251" s="49"/>
      <c r="AW251" s="55"/>
      <c r="AX251" s="55"/>
      <c r="AY251" s="55"/>
      <c r="AZ251" s="55"/>
      <c r="BA251" s="55"/>
      <c r="BB251" s="55"/>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c r="CH251" s="28"/>
      <c r="CI251" s="28"/>
      <c r="CJ251" s="28"/>
      <c r="CK251" s="28"/>
      <c r="CL251" s="28"/>
      <c r="CM251" s="28"/>
      <c r="CN251" s="28"/>
      <c r="CO251" s="28"/>
      <c r="CP251" s="28"/>
      <c r="CQ251" s="28"/>
      <c r="CR251" s="28"/>
      <c r="CS251" s="28"/>
      <c r="CT251" s="28"/>
      <c r="CU251" s="28"/>
      <c r="CV251" s="28"/>
      <c r="CW251" s="28"/>
      <c r="CX251" s="28"/>
      <c r="CY251" s="28"/>
      <c r="CZ251" s="28"/>
      <c r="DA251" s="28"/>
      <c r="DB251" s="28"/>
      <c r="DC251" s="28"/>
      <c r="DD251" s="28"/>
      <c r="DE251" s="28"/>
      <c r="DF251" s="28"/>
      <c r="DG251" s="28"/>
      <c r="DH251" s="28"/>
      <c r="DI251" s="28"/>
      <c r="DJ251" s="28"/>
      <c r="DK251" s="28"/>
      <c r="DL251" s="28"/>
      <c r="DM251" s="28"/>
      <c r="DN251" s="28"/>
      <c r="DO251" s="28"/>
      <c r="DP251" s="28"/>
      <c r="DQ251" s="28"/>
      <c r="DR251" s="28"/>
      <c r="DS251" s="28"/>
      <c r="DT251" s="28"/>
      <c r="DU251" s="28"/>
      <c r="DV251" s="28"/>
      <c r="DW251" s="28"/>
      <c r="DX251" s="28"/>
      <c r="DY251" s="28"/>
      <c r="DZ251" s="28"/>
      <c r="EA251" s="28"/>
      <c r="EB251" s="28"/>
      <c r="EC251" s="28"/>
      <c r="ED251" s="28"/>
      <c r="EE251" s="28"/>
      <c r="EF251" s="28"/>
      <c r="EG251" s="28"/>
      <c r="EH251" s="28"/>
      <c r="EI251" s="28"/>
      <c r="EJ251" s="28"/>
      <c r="EK251" s="28"/>
      <c r="EL251" s="28"/>
      <c r="EM251" s="28"/>
      <c r="EN251" s="28"/>
      <c r="EO251" s="28"/>
      <c r="EP251" s="28"/>
      <c r="EQ251" s="28"/>
      <c r="ER251" s="28"/>
      <c r="ES251" s="28"/>
      <c r="ET251" s="28"/>
      <c r="EU251" s="28"/>
      <c r="EV251" s="28"/>
      <c r="EW251" s="28"/>
      <c r="EX251" s="28"/>
      <c r="EY251" s="28"/>
      <c r="EZ251" s="28"/>
      <c r="FA251" s="28"/>
      <c r="FB251" s="28"/>
      <c r="FC251" s="28"/>
      <c r="FD251" s="28"/>
      <c r="FE251" s="28"/>
      <c r="FF251" s="28"/>
      <c r="FG251" s="28"/>
      <c r="FH251" s="28"/>
      <c r="FI251" s="28"/>
      <c r="FJ251" s="28"/>
      <c r="FK251" s="28"/>
      <c r="FL251" s="28"/>
      <c r="FM251" s="28"/>
      <c r="FN251" s="28"/>
      <c r="FO251" s="28"/>
      <c r="FP251" s="28"/>
      <c r="FQ251" s="28"/>
      <c r="FR251" s="28"/>
      <c r="FS251" s="28"/>
      <c r="FT251" s="28"/>
      <c r="FU251" s="28"/>
      <c r="FV251" s="28"/>
      <c r="FW251" s="28"/>
      <c r="FX251" s="28"/>
      <c r="FY251" s="28"/>
      <c r="FZ251" s="28"/>
      <c r="GA251" s="28"/>
      <c r="GB251" s="28"/>
      <c r="GC251" s="28"/>
      <c r="GD251" s="28"/>
      <c r="GE251" s="28"/>
      <c r="GF251" s="28"/>
      <c r="GG251" s="28"/>
      <c r="GH251" s="28"/>
      <c r="GI251" s="28"/>
      <c r="GJ251" s="28"/>
      <c r="GK251" s="28"/>
      <c r="GL251" s="28"/>
      <c r="GM251" s="28"/>
      <c r="GN251" s="28"/>
      <c r="GO251" s="28"/>
      <c r="GP251" s="28"/>
      <c r="GQ251" s="28"/>
      <c r="GR251" s="28"/>
      <c r="GS251" s="28"/>
      <c r="GT251" s="28"/>
      <c r="GU251" s="28"/>
      <c r="GV251" s="28"/>
      <c r="GW251" s="28"/>
      <c r="GX251" s="28"/>
      <c r="GY251" s="28"/>
      <c r="GZ251" s="28"/>
      <c r="HA251" s="28"/>
      <c r="HB251" s="28"/>
      <c r="HC251" s="28"/>
      <c r="HD251" s="28"/>
      <c r="HE251" s="28"/>
      <c r="HF251" s="28"/>
      <c r="HG251" s="28"/>
      <c r="HH251" s="28"/>
      <c r="HI251" s="28"/>
      <c r="HJ251" s="28"/>
      <c r="HK251" s="28"/>
      <c r="HL251" s="28"/>
      <c r="HM251" s="28"/>
      <c r="HN251" s="28"/>
      <c r="HO251" s="28"/>
      <c r="HP251" s="28"/>
      <c r="HQ251" s="28"/>
      <c r="HR251" s="28"/>
      <c r="HS251" s="28"/>
      <c r="HT251" s="28"/>
      <c r="HU251" s="28"/>
      <c r="HV251" s="28"/>
      <c r="HW251" s="28"/>
      <c r="HX251" s="28"/>
      <c r="HY251" s="28"/>
      <c r="HZ251" s="28"/>
      <c r="IA251" s="28"/>
      <c r="IB251" s="28"/>
      <c r="IC251" s="28"/>
      <c r="ID251" s="28"/>
      <c r="IE251" s="28"/>
      <c r="IF251" s="28"/>
      <c r="IG251" s="28"/>
      <c r="IH251" s="28"/>
      <c r="II251" s="28"/>
      <c r="IJ251" s="28"/>
      <c r="IK251" s="28"/>
      <c r="IL251" s="28"/>
      <c r="IM251" s="28"/>
      <c r="IN251" s="28"/>
      <c r="IO251" s="28"/>
      <c r="IP251" s="28"/>
      <c r="IQ251" s="28"/>
      <c r="IR251" s="28"/>
      <c r="IS251" s="28"/>
      <c r="IT251" s="28"/>
      <c r="IU251" s="28"/>
      <c r="IV251" s="28"/>
      <c r="IW251" s="28"/>
    </row>
    <row r="252" spans="1:257" hidden="1">
      <c r="AE252" s="241" t="s">
        <v>513</v>
      </c>
      <c r="AF252" s="254" t="s">
        <v>406</v>
      </c>
      <c r="AG252" s="241">
        <v>30</v>
      </c>
      <c r="AH252" s="211" t="e">
        <f>NA()</f>
        <v>#N/A</v>
      </c>
      <c r="AI252" s="272">
        <v>16.149999999999999</v>
      </c>
      <c r="AJ252" s="272">
        <v>17.09</v>
      </c>
      <c r="AK252" s="274">
        <v>94.416315791032957</v>
      </c>
      <c r="AL252" s="275">
        <f t="shared" si="61"/>
        <v>70.812236843274718</v>
      </c>
      <c r="AM252" s="51"/>
      <c r="AT252" s="28"/>
      <c r="AU252" s="28"/>
      <c r="AV252" s="28"/>
      <c r="AW252" s="28"/>
      <c r="AX252" s="28"/>
      <c r="AY252" s="28"/>
      <c r="AZ252" s="28"/>
      <c r="BA252" s="28"/>
      <c r="BB252" s="28"/>
    </row>
    <row r="253" spans="1:257" hidden="1">
      <c r="AE253" s="241" t="s">
        <v>514</v>
      </c>
      <c r="AF253" s="254" t="s">
        <v>406</v>
      </c>
      <c r="AG253" s="241">
        <v>30</v>
      </c>
      <c r="AH253" s="211" t="e">
        <f>NA()</f>
        <v>#N/A</v>
      </c>
      <c r="AI253" s="272">
        <v>16.149999999999999</v>
      </c>
      <c r="AJ253" s="272">
        <v>17.09</v>
      </c>
      <c r="AK253" s="274">
        <v>94.416315791032957</v>
      </c>
      <c r="AL253" s="275">
        <f t="shared" si="61"/>
        <v>70.812236843274718</v>
      </c>
      <c r="AM253" s="51"/>
      <c r="AT253" s="28"/>
      <c r="AU253" s="28"/>
      <c r="AV253" s="28"/>
      <c r="AW253" s="28"/>
      <c r="AX253" s="28"/>
      <c r="AY253" s="28"/>
      <c r="AZ253" s="28"/>
      <c r="BA253" s="28"/>
      <c r="BB253" s="28"/>
    </row>
    <row r="254" spans="1:257" hidden="1">
      <c r="AE254" s="241" t="s">
        <v>515</v>
      </c>
      <c r="AF254" s="254" t="s">
        <v>406</v>
      </c>
      <c r="AG254" s="241">
        <v>30</v>
      </c>
      <c r="AH254" s="211" t="e">
        <f>NA()</f>
        <v>#N/A</v>
      </c>
      <c r="AI254" s="272">
        <v>16.149999999999999</v>
      </c>
      <c r="AJ254" s="272">
        <v>17.09</v>
      </c>
      <c r="AK254" s="274">
        <v>94.416315791032957</v>
      </c>
      <c r="AL254" s="275">
        <f t="shared" si="61"/>
        <v>70.812236843274718</v>
      </c>
      <c r="AM254" s="51"/>
      <c r="AT254" s="28"/>
      <c r="AU254" s="28"/>
      <c r="AV254" s="28"/>
      <c r="AW254" s="28"/>
      <c r="AX254" s="28"/>
      <c r="AY254" s="28"/>
      <c r="AZ254" s="28"/>
      <c r="BA254" s="28"/>
      <c r="BB254" s="28"/>
    </row>
    <row r="255" spans="1:257" hidden="1">
      <c r="AE255" s="241" t="s">
        <v>516</v>
      </c>
      <c r="AF255" s="254" t="s">
        <v>406</v>
      </c>
      <c r="AG255" s="241">
        <v>30</v>
      </c>
      <c r="AH255" s="211" t="e">
        <f>NA()</f>
        <v>#N/A</v>
      </c>
      <c r="AI255" s="272">
        <v>16.149999999999999</v>
      </c>
      <c r="AJ255" s="272">
        <v>17.09</v>
      </c>
      <c r="AK255" s="274">
        <v>94.416315791032957</v>
      </c>
      <c r="AL255" s="275">
        <f t="shared" si="61"/>
        <v>70.812236843274718</v>
      </c>
      <c r="AM255" s="51"/>
      <c r="AT255" s="28"/>
      <c r="AU255" s="28"/>
      <c r="AV255" s="28"/>
      <c r="AW255" s="28"/>
      <c r="AX255" s="28"/>
      <c r="AY255" s="28"/>
      <c r="AZ255" s="28"/>
      <c r="BA255" s="28"/>
      <c r="BB255" s="28"/>
    </row>
    <row r="256" spans="1:257" hidden="1">
      <c r="AE256" s="241" t="s">
        <v>517</v>
      </c>
      <c r="AF256" s="254" t="s">
        <v>406</v>
      </c>
      <c r="AG256" s="241">
        <v>30</v>
      </c>
      <c r="AH256" s="211" t="e">
        <f>NA()</f>
        <v>#N/A</v>
      </c>
      <c r="AI256" s="272">
        <v>16.149999999999999</v>
      </c>
      <c r="AJ256" s="272">
        <v>17.09</v>
      </c>
      <c r="AK256" s="274">
        <v>94.416315791032957</v>
      </c>
      <c r="AL256" s="275">
        <f t="shared" si="61"/>
        <v>70.812236843274718</v>
      </c>
      <c r="AM256" s="51"/>
      <c r="AN256" s="97"/>
      <c r="AO256" s="97"/>
      <c r="AP256" s="97"/>
      <c r="AT256" s="28"/>
      <c r="AU256" s="28"/>
      <c r="AV256" s="28"/>
      <c r="AW256" s="28"/>
      <c r="AX256" s="28"/>
      <c r="AY256" s="28"/>
      <c r="AZ256" s="28"/>
      <c r="BA256" s="28"/>
      <c r="BB256" s="28"/>
    </row>
    <row r="257" spans="31:54" hidden="1">
      <c r="AE257" s="241" t="s">
        <v>518</v>
      </c>
      <c r="AF257" s="254" t="s">
        <v>406</v>
      </c>
      <c r="AG257" s="241">
        <v>30</v>
      </c>
      <c r="AH257" s="211" t="e">
        <f>NA()</f>
        <v>#N/A</v>
      </c>
      <c r="AI257" s="272">
        <v>16.149999999999999</v>
      </c>
      <c r="AJ257" s="272">
        <v>17.09</v>
      </c>
      <c r="AK257" s="274">
        <v>94.416315791032957</v>
      </c>
      <c r="AL257" s="275">
        <f t="shared" si="61"/>
        <v>70.812236843274718</v>
      </c>
      <c r="AM257" s="51"/>
      <c r="AT257" s="28"/>
      <c r="AU257" s="28"/>
      <c r="AV257" s="28"/>
      <c r="AW257" s="28"/>
      <c r="AX257" s="28"/>
      <c r="AY257" s="28"/>
      <c r="AZ257" s="28"/>
      <c r="BA257" s="28"/>
      <c r="BB257" s="28"/>
    </row>
    <row r="258" spans="31:54" hidden="1">
      <c r="AE258" s="241" t="s">
        <v>519</v>
      </c>
      <c r="AF258" s="254" t="s">
        <v>424</v>
      </c>
      <c r="AG258" s="241">
        <v>40</v>
      </c>
      <c r="AH258" s="211" t="e">
        <f>NA()</f>
        <v>#N/A</v>
      </c>
      <c r="AI258" s="272">
        <v>17.100000000000001</v>
      </c>
      <c r="AJ258" s="272">
        <v>30</v>
      </c>
      <c r="AK258" s="274">
        <v>142.90036984588778</v>
      </c>
      <c r="AL258" s="275">
        <f t="shared" si="61"/>
        <v>107.17527738441584</v>
      </c>
      <c r="AT258" s="28"/>
      <c r="AU258" s="28"/>
      <c r="AV258" s="28"/>
      <c r="AW258" s="28"/>
      <c r="AX258" s="28"/>
      <c r="AY258" s="28"/>
      <c r="AZ258" s="28"/>
      <c r="BA258" s="28"/>
      <c r="BB258" s="28"/>
    </row>
    <row r="259" spans="31:54" hidden="1">
      <c r="AE259" s="241" t="s">
        <v>520</v>
      </c>
      <c r="AF259" s="254" t="s">
        <v>424</v>
      </c>
      <c r="AG259" s="241">
        <v>40</v>
      </c>
      <c r="AH259" s="211" t="e">
        <f>NA()</f>
        <v>#N/A</v>
      </c>
      <c r="AI259" s="272">
        <v>17.100000000000001</v>
      </c>
      <c r="AJ259" s="272">
        <v>30</v>
      </c>
      <c r="AK259" s="274">
        <v>142.90036984588778</v>
      </c>
      <c r="AL259" s="275">
        <f t="shared" si="61"/>
        <v>107.17527738441584</v>
      </c>
      <c r="AT259" s="28"/>
      <c r="AU259" s="28"/>
      <c r="AV259" s="28"/>
      <c r="AW259" s="28"/>
      <c r="AX259" s="28"/>
      <c r="AY259" s="28"/>
      <c r="AZ259" s="28"/>
      <c r="BA259" s="28"/>
      <c r="BB259" s="28"/>
    </row>
    <row r="260" spans="31:54" hidden="1">
      <c r="AE260" s="241" t="s">
        <v>521</v>
      </c>
      <c r="AF260" s="254" t="s">
        <v>424</v>
      </c>
      <c r="AG260" s="241">
        <v>40</v>
      </c>
      <c r="AH260" s="211" t="e">
        <f>NA()</f>
        <v>#N/A</v>
      </c>
      <c r="AI260" s="272">
        <v>17.100000000000001</v>
      </c>
      <c r="AJ260" s="272">
        <v>30</v>
      </c>
      <c r="AK260" s="274">
        <v>142.90036984588778</v>
      </c>
      <c r="AL260" s="275">
        <f t="shared" si="61"/>
        <v>107.17527738441584</v>
      </c>
      <c r="AT260" s="28"/>
      <c r="AU260" s="28"/>
      <c r="AV260" s="28"/>
      <c r="AW260" s="28"/>
      <c r="AX260" s="28"/>
      <c r="AY260" s="28"/>
      <c r="AZ260" s="28"/>
      <c r="BA260" s="28"/>
      <c r="BB260" s="28"/>
    </row>
    <row r="261" spans="31:54" hidden="1">
      <c r="AE261" s="241" t="s">
        <v>522</v>
      </c>
      <c r="AF261" s="254" t="s">
        <v>424</v>
      </c>
      <c r="AG261" s="241">
        <v>40</v>
      </c>
      <c r="AH261" s="211" t="e">
        <f>NA()</f>
        <v>#N/A</v>
      </c>
      <c r="AI261" s="272">
        <v>17.100000000000001</v>
      </c>
      <c r="AJ261" s="276">
        <v>30</v>
      </c>
      <c r="AK261" s="274">
        <v>142.90036984588778</v>
      </c>
      <c r="AL261" s="275">
        <f t="shared" si="61"/>
        <v>107.17527738441584</v>
      </c>
      <c r="AT261" s="28"/>
      <c r="AU261" s="28"/>
      <c r="AV261" s="28"/>
      <c r="AW261" s="28"/>
      <c r="AX261" s="28"/>
      <c r="AY261" s="28"/>
      <c r="AZ261" s="28"/>
      <c r="BA261" s="28"/>
      <c r="BB261" s="28"/>
    </row>
    <row r="262" spans="31:54" hidden="1">
      <c r="AE262" s="241" t="s">
        <v>523</v>
      </c>
      <c r="AF262" s="254" t="s">
        <v>424</v>
      </c>
      <c r="AG262" s="241">
        <v>40</v>
      </c>
      <c r="AH262" s="211" t="e">
        <f>NA()</f>
        <v>#N/A</v>
      </c>
      <c r="AI262" s="272">
        <v>17.100000000000001</v>
      </c>
      <c r="AJ262" s="276">
        <v>30</v>
      </c>
      <c r="AK262" s="274">
        <v>142.90036984588778</v>
      </c>
      <c r="AL262" s="275">
        <f t="shared" si="61"/>
        <v>107.17527738441584</v>
      </c>
      <c r="AT262" s="28"/>
      <c r="AU262" s="28"/>
      <c r="AV262" s="28"/>
      <c r="AW262" s="28"/>
      <c r="AX262" s="28"/>
      <c r="AY262" s="28"/>
      <c r="AZ262" s="28"/>
      <c r="BA262" s="28"/>
      <c r="BB262" s="28"/>
    </row>
    <row r="263" spans="31:54" hidden="1">
      <c r="AE263" s="241" t="s">
        <v>524</v>
      </c>
      <c r="AF263" s="254" t="s">
        <v>424</v>
      </c>
      <c r="AG263" s="241">
        <v>40</v>
      </c>
      <c r="AH263" s="211" t="e">
        <f>NA()</f>
        <v>#N/A</v>
      </c>
      <c r="AI263" s="272">
        <v>17.100000000000001</v>
      </c>
      <c r="AJ263" s="276">
        <v>30</v>
      </c>
      <c r="AK263" s="274">
        <v>142.90036984588778</v>
      </c>
      <c r="AL263" s="275">
        <f t="shared" si="61"/>
        <v>107.17527738441584</v>
      </c>
      <c r="AT263" s="28"/>
      <c r="AU263" s="28"/>
      <c r="AV263" s="28"/>
      <c r="AW263" s="28"/>
      <c r="AX263" s="28"/>
      <c r="AY263" s="28"/>
      <c r="AZ263" s="28"/>
      <c r="BA263" s="28"/>
      <c r="BB263" s="28"/>
    </row>
    <row r="264" spans="31:54" hidden="1">
      <c r="AE264" s="280" t="str">
        <f>_xlfn.CONCAT(AZ$142,AZ143)</f>
        <v>Minisplit_AC_0.75_tons</v>
      </c>
      <c r="AF264" s="254" t="s">
        <v>525</v>
      </c>
      <c r="AG264" s="291">
        <v>16</v>
      </c>
      <c r="AH264" s="211" t="e">
        <f>NA()</f>
        <v>#N/A</v>
      </c>
      <c r="AI264" s="323">
        <v>0</v>
      </c>
      <c r="AJ264" s="323">
        <v>100</v>
      </c>
      <c r="AT264" s="28"/>
      <c r="AU264" s="28"/>
      <c r="AV264" s="28"/>
      <c r="AW264" s="28"/>
      <c r="AX264" s="28"/>
      <c r="AY264" s="28"/>
      <c r="AZ264" s="28"/>
      <c r="BA264" s="28"/>
      <c r="BB264" s="28"/>
    </row>
    <row r="265" spans="31:54" hidden="1">
      <c r="AE265" s="280" t="str">
        <f t="shared" ref="AE265:AE272" si="62">_xlfn.CONCAT(AZ$142,AZ144)</f>
        <v>Minisplit_AC_1.00_tons</v>
      </c>
      <c r="AF265" s="254" t="s">
        <v>525</v>
      </c>
      <c r="AG265" s="291">
        <v>16</v>
      </c>
      <c r="AH265" s="211" t="e">
        <f>NA()</f>
        <v>#N/A</v>
      </c>
      <c r="AI265" s="323">
        <v>0</v>
      </c>
      <c r="AJ265" s="323">
        <v>100</v>
      </c>
      <c r="AM265" s="51"/>
      <c r="AT265" s="28"/>
      <c r="AU265" s="28"/>
      <c r="AV265" s="28"/>
      <c r="AW265" s="28"/>
      <c r="AX265" s="28"/>
      <c r="AY265" s="28"/>
      <c r="AZ265" s="28"/>
      <c r="BA265" s="28"/>
      <c r="BB265" s="28"/>
    </row>
    <row r="266" spans="31:54" hidden="1">
      <c r="AE266" s="280" t="str">
        <f t="shared" si="62"/>
        <v>Minisplit_AC_1.25_tons</v>
      </c>
      <c r="AF266" s="254" t="s">
        <v>525</v>
      </c>
      <c r="AG266" s="291">
        <v>16</v>
      </c>
      <c r="AH266" s="211" t="e">
        <f>NA()</f>
        <v>#N/A</v>
      </c>
      <c r="AI266" s="323">
        <v>0</v>
      </c>
      <c r="AJ266" s="323">
        <v>100</v>
      </c>
      <c r="AM266" s="51"/>
      <c r="AT266" s="28"/>
      <c r="AU266" s="28"/>
      <c r="AV266" s="28"/>
      <c r="AW266" s="28"/>
      <c r="AX266" s="28"/>
      <c r="AY266" s="28"/>
      <c r="AZ266" s="28"/>
      <c r="BA266" s="28"/>
      <c r="BB266" s="28"/>
    </row>
    <row r="267" spans="31:54" hidden="1">
      <c r="AE267" s="280" t="str">
        <f t="shared" si="62"/>
        <v>Minisplit_AC_2.0_tons</v>
      </c>
      <c r="AF267" s="254" t="s">
        <v>525</v>
      </c>
      <c r="AG267" s="291">
        <v>16</v>
      </c>
      <c r="AH267" s="211" t="e">
        <f>NA()</f>
        <v>#N/A</v>
      </c>
      <c r="AI267" s="323">
        <v>0</v>
      </c>
      <c r="AJ267" s="323">
        <v>100</v>
      </c>
      <c r="AM267" s="51"/>
      <c r="AT267" s="28"/>
      <c r="AU267" s="28"/>
      <c r="AV267" s="28"/>
      <c r="AW267" s="28"/>
      <c r="AX267" s="28"/>
      <c r="AY267" s="28"/>
      <c r="AZ267" s="28"/>
      <c r="BA267" s="28"/>
      <c r="BB267" s="28"/>
    </row>
    <row r="268" spans="31:54" hidden="1">
      <c r="AE268" s="280" t="str">
        <f t="shared" si="62"/>
        <v>Minisplit_AC_2.5_tons</v>
      </c>
      <c r="AF268" s="254" t="s">
        <v>525</v>
      </c>
      <c r="AG268" s="291">
        <v>16</v>
      </c>
      <c r="AH268" s="211" t="e">
        <f>NA()</f>
        <v>#N/A</v>
      </c>
      <c r="AI268" s="323">
        <v>0</v>
      </c>
      <c r="AJ268" s="323">
        <v>100</v>
      </c>
      <c r="AM268" s="51"/>
      <c r="AT268" s="28"/>
      <c r="AU268" s="28"/>
      <c r="AV268" s="28"/>
      <c r="AW268" s="28"/>
      <c r="AX268" s="28"/>
      <c r="AY268" s="28"/>
      <c r="AZ268" s="28"/>
      <c r="BA268" s="28"/>
      <c r="BB268" s="28"/>
    </row>
    <row r="269" spans="31:54" hidden="1">
      <c r="AE269" s="280" t="str">
        <f t="shared" si="62"/>
        <v>Minisplit_AC_3.0_tons</v>
      </c>
      <c r="AF269" s="254" t="s">
        <v>525</v>
      </c>
      <c r="AG269" s="291">
        <v>16</v>
      </c>
      <c r="AH269" s="211" t="e">
        <f>NA()</f>
        <v>#N/A</v>
      </c>
      <c r="AI269" s="323">
        <v>0</v>
      </c>
      <c r="AJ269" s="323">
        <v>100</v>
      </c>
      <c r="AM269" s="51"/>
      <c r="AT269" s="28"/>
      <c r="AU269" s="28"/>
      <c r="AV269" s="28"/>
      <c r="AW269" s="28"/>
      <c r="AX269" s="28"/>
      <c r="AY269" s="28"/>
      <c r="AZ269" s="28"/>
      <c r="BA269" s="28"/>
      <c r="BB269" s="28"/>
    </row>
    <row r="270" spans="31:54" hidden="1">
      <c r="AE270" s="280" t="str">
        <f t="shared" si="62"/>
        <v>Minisplit_AC_3.5_tons</v>
      </c>
      <c r="AF270" s="254" t="s">
        <v>525</v>
      </c>
      <c r="AG270" s="291">
        <v>16</v>
      </c>
      <c r="AH270" s="211" t="e">
        <f>NA()</f>
        <v>#N/A</v>
      </c>
      <c r="AI270" s="323">
        <v>0</v>
      </c>
      <c r="AJ270" s="323">
        <v>100</v>
      </c>
      <c r="AN270" s="28"/>
      <c r="AO270" s="28"/>
      <c r="AP270" s="28"/>
      <c r="AQ270" s="28"/>
      <c r="AR270" s="28"/>
      <c r="AS270" s="28"/>
      <c r="AT270" s="28"/>
      <c r="AU270" s="28"/>
      <c r="AV270" s="28"/>
      <c r="AW270" s="28"/>
      <c r="AX270" s="28"/>
      <c r="AY270" s="28"/>
      <c r="AZ270" s="28"/>
      <c r="BA270" s="28"/>
      <c r="BB270" s="28"/>
    </row>
    <row r="271" spans="31:54" hidden="1">
      <c r="AE271" s="280" t="str">
        <f t="shared" si="62"/>
        <v>Minisplit_AC_4.0_tons</v>
      </c>
      <c r="AF271" s="254" t="s">
        <v>525</v>
      </c>
      <c r="AG271" s="291">
        <v>16</v>
      </c>
      <c r="AH271" s="211" t="e">
        <f>NA()</f>
        <v>#N/A</v>
      </c>
      <c r="AI271" s="323">
        <v>0</v>
      </c>
      <c r="AJ271" s="323">
        <v>100</v>
      </c>
      <c r="AN271" s="28"/>
      <c r="AO271" s="28"/>
      <c r="AP271" s="28"/>
      <c r="AQ271" s="28"/>
      <c r="AR271" s="28"/>
      <c r="AS271" s="28"/>
      <c r="AT271" s="28"/>
      <c r="AU271" s="28"/>
      <c r="AV271" s="28"/>
      <c r="AW271" s="28"/>
      <c r="AX271" s="28"/>
      <c r="AY271" s="28"/>
      <c r="AZ271" s="28"/>
      <c r="BA271" s="28"/>
      <c r="BB271" s="28"/>
    </row>
    <row r="272" spans="31:54" hidden="1">
      <c r="AE272" s="280" t="str">
        <f t="shared" si="62"/>
        <v>Minisplit_AC_5.0_tons</v>
      </c>
      <c r="AF272" s="254" t="s">
        <v>525</v>
      </c>
      <c r="AG272" s="291">
        <v>16</v>
      </c>
      <c r="AH272" s="211" t="e">
        <f>NA()</f>
        <v>#N/A</v>
      </c>
      <c r="AI272" s="323">
        <v>0</v>
      </c>
      <c r="AJ272" s="323">
        <v>100</v>
      </c>
      <c r="AN272" s="28"/>
      <c r="AO272" s="28"/>
      <c r="AP272" s="28"/>
      <c r="AQ272" s="28"/>
      <c r="AR272" s="28"/>
      <c r="AS272" s="28"/>
      <c r="AT272" s="28"/>
      <c r="AU272" s="28"/>
      <c r="AV272" s="28"/>
      <c r="AW272" s="28"/>
      <c r="AX272" s="28"/>
      <c r="AY272" s="28"/>
      <c r="AZ272" s="28"/>
      <c r="BA272" s="28"/>
      <c r="BB272" s="28"/>
    </row>
    <row r="273" spans="30:54" hidden="1">
      <c r="AE273" s="280" t="str">
        <f>_xlfn.CONCAT(BA$142,BA143)</f>
        <v>Minisplit_HP_0.75_tons</v>
      </c>
      <c r="AF273" s="254" t="s">
        <v>526</v>
      </c>
      <c r="AG273" s="291">
        <v>12</v>
      </c>
      <c r="AH273" s="211" t="e">
        <f>NA()</f>
        <v>#N/A</v>
      </c>
      <c r="AI273" s="323">
        <v>0</v>
      </c>
      <c r="AJ273" s="323">
        <v>100</v>
      </c>
      <c r="AN273" s="28"/>
      <c r="AO273" s="28"/>
      <c r="AP273" s="28"/>
      <c r="AQ273" s="28"/>
      <c r="AR273" s="28"/>
      <c r="AS273" s="28"/>
      <c r="AT273" s="28"/>
      <c r="AU273" s="28"/>
      <c r="AV273" s="28"/>
      <c r="AW273" s="28"/>
      <c r="AX273" s="28"/>
      <c r="AY273" s="28"/>
      <c r="AZ273" s="28"/>
      <c r="BA273" s="28"/>
      <c r="BB273" s="28"/>
    </row>
    <row r="274" spans="30:54" hidden="1">
      <c r="AE274" s="280" t="str">
        <f t="shared" ref="AE274:AE281" si="63">_xlfn.CONCAT(BA$142,BA144)</f>
        <v>Minisplit_HP_1.00_tons</v>
      </c>
      <c r="AF274" s="254" t="s">
        <v>526</v>
      </c>
      <c r="AG274" s="291">
        <v>12</v>
      </c>
      <c r="AH274" s="211" t="e">
        <f>NA()</f>
        <v>#N/A</v>
      </c>
      <c r="AI274" s="323">
        <v>0</v>
      </c>
      <c r="AJ274" s="323">
        <v>100</v>
      </c>
      <c r="AN274" s="28"/>
      <c r="AO274" s="28"/>
      <c r="AP274" s="28"/>
      <c r="AQ274" s="28"/>
      <c r="AR274" s="28"/>
      <c r="AS274" s="28"/>
      <c r="AT274" s="28"/>
      <c r="AU274" s="28"/>
      <c r="AV274" s="28"/>
      <c r="AW274" s="28"/>
      <c r="AX274" s="28"/>
      <c r="AY274" s="28"/>
      <c r="AZ274" s="28"/>
      <c r="BA274" s="28"/>
      <c r="BB274" s="28"/>
    </row>
    <row r="275" spans="30:54" hidden="1">
      <c r="AE275" s="280" t="str">
        <f t="shared" si="63"/>
        <v>Minisplit_HP_1.25_tons</v>
      </c>
      <c r="AF275" s="254" t="s">
        <v>526</v>
      </c>
      <c r="AG275" s="291">
        <v>12</v>
      </c>
      <c r="AH275" s="211" t="e">
        <f>NA()</f>
        <v>#N/A</v>
      </c>
      <c r="AI275" s="323">
        <v>0</v>
      </c>
      <c r="AJ275" s="323">
        <v>100</v>
      </c>
      <c r="AN275" s="28"/>
      <c r="AO275" s="28"/>
      <c r="AP275" s="28"/>
      <c r="AQ275" s="28"/>
      <c r="AR275" s="28"/>
      <c r="AS275" s="28"/>
      <c r="AT275" s="28"/>
      <c r="AU275" s="28"/>
      <c r="AV275" s="28"/>
      <c r="AW275" s="28"/>
      <c r="AX275" s="28"/>
      <c r="AY275" s="28"/>
      <c r="AZ275" s="28"/>
      <c r="BA275" s="28"/>
      <c r="BB275" s="28"/>
    </row>
    <row r="276" spans="30:54" hidden="1">
      <c r="AE276" s="280" t="str">
        <f t="shared" si="63"/>
        <v>Minisplit_HP_2.0_tons</v>
      </c>
      <c r="AF276" s="254" t="s">
        <v>526</v>
      </c>
      <c r="AG276" s="291">
        <v>12</v>
      </c>
      <c r="AH276" s="211" t="e">
        <f>NA()</f>
        <v>#N/A</v>
      </c>
      <c r="AI276" s="323">
        <v>0</v>
      </c>
      <c r="AJ276" s="323">
        <v>100</v>
      </c>
      <c r="AN276" s="28"/>
      <c r="AO276" s="28"/>
      <c r="AP276" s="28"/>
      <c r="AQ276" s="28"/>
      <c r="AR276" s="28"/>
      <c r="AS276" s="28"/>
      <c r="AT276" s="28"/>
      <c r="AU276" s="28"/>
      <c r="AV276" s="28"/>
      <c r="AW276" s="28"/>
      <c r="AX276" s="28"/>
      <c r="AY276" s="28"/>
      <c r="AZ276" s="28"/>
      <c r="BA276" s="28"/>
      <c r="BB276" s="28"/>
    </row>
    <row r="277" spans="30:54" hidden="1">
      <c r="AE277" s="280" t="str">
        <f t="shared" si="63"/>
        <v>Minisplit_HP_2.5_tons</v>
      </c>
      <c r="AF277" s="254" t="s">
        <v>526</v>
      </c>
      <c r="AG277" s="291">
        <v>12</v>
      </c>
      <c r="AH277" s="211" t="e">
        <f>NA()</f>
        <v>#N/A</v>
      </c>
      <c r="AI277" s="323">
        <v>0</v>
      </c>
      <c r="AJ277" s="323">
        <v>100</v>
      </c>
      <c r="AN277" s="28"/>
      <c r="AO277" s="28"/>
      <c r="AP277" s="28"/>
      <c r="AQ277" s="28"/>
      <c r="AR277" s="28"/>
      <c r="AS277" s="28"/>
      <c r="AT277" s="28"/>
      <c r="AU277" s="28"/>
      <c r="AV277" s="28"/>
      <c r="AW277" s="28"/>
      <c r="AX277" s="28"/>
      <c r="AY277" s="28"/>
      <c r="AZ277" s="28"/>
      <c r="BA277" s="28"/>
      <c r="BB277" s="28"/>
    </row>
    <row r="278" spans="30:54" hidden="1">
      <c r="AE278" s="280" t="str">
        <f t="shared" si="63"/>
        <v>Minisplit_HP_3.0_tons</v>
      </c>
      <c r="AF278" s="254" t="s">
        <v>526</v>
      </c>
      <c r="AG278" s="291">
        <v>12</v>
      </c>
      <c r="AH278" s="211" t="e">
        <f>NA()</f>
        <v>#N/A</v>
      </c>
      <c r="AI278" s="323">
        <v>0</v>
      </c>
      <c r="AJ278" s="323">
        <v>100</v>
      </c>
      <c r="AN278" s="28"/>
      <c r="AO278" s="28"/>
      <c r="AP278" s="28"/>
      <c r="AQ278" s="28"/>
      <c r="AR278" s="28"/>
      <c r="AS278" s="28"/>
      <c r="AT278" s="28"/>
      <c r="AU278" s="28"/>
      <c r="AV278" s="28"/>
      <c r="AW278" s="28"/>
      <c r="AX278" s="28"/>
      <c r="AY278" s="28"/>
      <c r="AZ278" s="28"/>
      <c r="BA278" s="28"/>
      <c r="BB278" s="28"/>
    </row>
    <row r="279" spans="30:54" hidden="1">
      <c r="AE279" s="280" t="str">
        <f t="shared" si="63"/>
        <v>Minisplit_HP_3.5_tons</v>
      </c>
      <c r="AF279" s="254" t="s">
        <v>526</v>
      </c>
      <c r="AG279" s="291">
        <v>12</v>
      </c>
      <c r="AH279" s="211" t="e">
        <f>NA()</f>
        <v>#N/A</v>
      </c>
      <c r="AI279" s="323">
        <v>0</v>
      </c>
      <c r="AJ279" s="323">
        <v>100</v>
      </c>
      <c r="AN279" s="28"/>
      <c r="AO279" s="28"/>
      <c r="AP279" s="28"/>
      <c r="AQ279" s="28"/>
      <c r="AR279" s="28"/>
      <c r="AS279" s="28"/>
      <c r="AT279" s="28"/>
      <c r="AU279" s="28"/>
      <c r="AV279" s="28"/>
      <c r="AW279" s="28"/>
      <c r="AX279" s="28"/>
      <c r="AY279" s="28"/>
      <c r="AZ279" s="28"/>
      <c r="BA279" s="28"/>
      <c r="BB279" s="28"/>
    </row>
    <row r="280" spans="30:54" hidden="1">
      <c r="AE280" s="280" t="str">
        <f t="shared" si="63"/>
        <v>Minisplit_HP_4.0_tons</v>
      </c>
      <c r="AF280" s="254" t="s">
        <v>526</v>
      </c>
      <c r="AG280" s="291">
        <v>12</v>
      </c>
      <c r="AH280" s="211" t="e">
        <f>NA()</f>
        <v>#N/A</v>
      </c>
      <c r="AI280" s="323">
        <v>0</v>
      </c>
      <c r="AJ280" s="323">
        <v>100</v>
      </c>
      <c r="AN280" s="28"/>
      <c r="AO280" s="28"/>
      <c r="AP280" s="28"/>
      <c r="AQ280" s="28"/>
      <c r="AR280" s="28"/>
      <c r="AS280" s="28"/>
      <c r="AT280" s="28"/>
      <c r="AU280" s="28"/>
      <c r="AV280" s="28"/>
      <c r="AW280" s="28"/>
      <c r="AX280" s="28"/>
      <c r="AY280" s="28"/>
      <c r="AZ280" s="28"/>
      <c r="BA280" s="28"/>
      <c r="BB280" s="28"/>
    </row>
    <row r="281" spans="30:54" hidden="1">
      <c r="AE281" s="280" t="str">
        <f t="shared" si="63"/>
        <v>Minisplit_HP_5.0_tons</v>
      </c>
      <c r="AF281" s="254" t="s">
        <v>526</v>
      </c>
      <c r="AG281" s="291">
        <v>12</v>
      </c>
      <c r="AH281" s="211" t="e">
        <f>NA()</f>
        <v>#N/A</v>
      </c>
      <c r="AI281" s="323">
        <v>0</v>
      </c>
      <c r="AJ281" s="323">
        <v>100</v>
      </c>
      <c r="AN281" s="28"/>
      <c r="AO281" s="28"/>
      <c r="AP281" s="28"/>
      <c r="AQ281" s="28"/>
      <c r="AR281" s="28"/>
      <c r="AS281" s="28"/>
    </row>
    <row r="282" spans="30:54" hidden="1">
      <c r="AD282" s="49" t="s">
        <v>527</v>
      </c>
      <c r="AE282" s="323" t="s">
        <v>265</v>
      </c>
      <c r="AF282" s="272" t="e">
        <f>NA()</f>
        <v>#N/A</v>
      </c>
      <c r="AG282" s="323">
        <v>0.2</v>
      </c>
      <c r="AH282" s="211" t="e">
        <f>NA()</f>
        <v>#N/A</v>
      </c>
      <c r="AN282" s="28"/>
      <c r="AO282" s="28"/>
      <c r="AP282" s="28"/>
      <c r="AQ282" s="28"/>
      <c r="AR282" s="28"/>
      <c r="AS282" s="28"/>
    </row>
    <row r="283" spans="30:54" hidden="1">
      <c r="AD283" s="49" t="s">
        <v>334</v>
      </c>
      <c r="AE283" s="320" t="s">
        <v>267</v>
      </c>
      <c r="AF283" s="321" t="e">
        <f>NA()</f>
        <v>#N/A</v>
      </c>
      <c r="AG283" s="322">
        <v>235</v>
      </c>
      <c r="AN283" s="28"/>
      <c r="AO283" s="28"/>
      <c r="AP283" s="28"/>
      <c r="AQ283" s="28"/>
      <c r="AR283" s="28"/>
      <c r="AS283" s="28"/>
    </row>
    <row r="284" spans="30:54" hidden="1">
      <c r="AN284" s="28"/>
      <c r="AO284" s="28"/>
      <c r="AP284" s="28"/>
      <c r="AQ284" s="28"/>
      <c r="AR284" s="28"/>
      <c r="AS284" s="28"/>
    </row>
    <row r="285" spans="30:54" hidden="1">
      <c r="AN285" s="28"/>
      <c r="AO285" s="28"/>
      <c r="AP285" s="28"/>
      <c r="AQ285" s="28"/>
      <c r="AR285" s="28"/>
      <c r="AS285" s="28"/>
    </row>
    <row r="286" spans="30:54" hidden="1">
      <c r="AN286" s="28"/>
      <c r="AO286" s="28"/>
      <c r="AP286" s="28"/>
      <c r="AQ286" s="28"/>
      <c r="AR286" s="28"/>
      <c r="AS286" s="28"/>
    </row>
    <row r="287" spans="30:54" hidden="1">
      <c r="AN287" s="28"/>
      <c r="AO287" s="28"/>
      <c r="AP287" s="28"/>
      <c r="AQ287" s="28"/>
      <c r="AR287" s="28"/>
      <c r="AS287" s="28"/>
    </row>
    <row r="288" spans="30:54" hidden="1">
      <c r="AE288" s="270"/>
      <c r="AF288" s="239"/>
      <c r="AG288" s="238"/>
      <c r="AH288" s="240"/>
      <c r="AI288" s="271"/>
      <c r="AJ288" s="271"/>
      <c r="AK288" s="28"/>
      <c r="AL288" s="24"/>
      <c r="AM288" s="51"/>
      <c r="AN288" s="28"/>
      <c r="AO288" s="28"/>
      <c r="AP288" s="28"/>
      <c r="AQ288" s="28"/>
      <c r="AR288" s="28"/>
      <c r="AS288" s="28"/>
    </row>
    <row r="289" spans="31:45" hidden="1">
      <c r="AE289" s="270"/>
      <c r="AF289" s="239"/>
      <c r="AG289" s="238"/>
      <c r="AH289" s="240"/>
      <c r="AI289" s="271"/>
      <c r="AJ289" s="271"/>
      <c r="AK289" s="28"/>
      <c r="AM289" s="51"/>
      <c r="AN289" s="28"/>
      <c r="AO289" s="28"/>
      <c r="AP289" s="28"/>
      <c r="AQ289" s="28"/>
      <c r="AR289" s="28"/>
      <c r="AS289" s="28"/>
    </row>
    <row r="290" spans="31:45" hidden="1">
      <c r="AE290" s="270"/>
      <c r="AF290" s="239"/>
      <c r="AG290" s="238"/>
      <c r="AH290" s="240"/>
      <c r="AI290" s="271"/>
      <c r="AJ290" s="271"/>
      <c r="AK290" s="28"/>
      <c r="AL290" s="24"/>
      <c r="AM290" s="51"/>
      <c r="AN290" s="28"/>
      <c r="AO290" s="28"/>
      <c r="AP290" s="28"/>
      <c r="AQ290" s="28"/>
      <c r="AR290" s="28"/>
      <c r="AS290" s="28"/>
    </row>
    <row r="291" spans="31:45" hidden="1">
      <c r="AE291" s="270"/>
      <c r="AF291" s="239"/>
      <c r="AG291" s="238"/>
      <c r="AH291" s="240"/>
      <c r="AI291" s="271"/>
      <c r="AJ291" s="271"/>
      <c r="AK291" s="28"/>
      <c r="AM291" s="51"/>
      <c r="AN291" s="28"/>
      <c r="AO291" s="28"/>
      <c r="AP291" s="28"/>
      <c r="AQ291" s="28"/>
      <c r="AR291" s="28"/>
      <c r="AS291" s="28"/>
    </row>
    <row r="292" spans="31:45" hidden="1">
      <c r="AE292" s="270"/>
      <c r="AF292" s="239"/>
      <c r="AG292" s="238"/>
      <c r="AH292" s="240"/>
      <c r="AI292" s="271"/>
      <c r="AJ292" s="271"/>
      <c r="AK292" s="28"/>
      <c r="AL292" s="24"/>
      <c r="AM292" s="51"/>
      <c r="AN292" s="28"/>
      <c r="AO292" s="28"/>
      <c r="AP292" s="28"/>
      <c r="AQ292" s="28"/>
      <c r="AR292" s="28"/>
      <c r="AS292" s="28"/>
    </row>
    <row r="293" spans="31:45" hidden="1">
      <c r="AE293" s="270"/>
      <c r="AF293" s="239"/>
      <c r="AG293" s="238"/>
      <c r="AH293" s="240"/>
      <c r="AI293" s="271"/>
      <c r="AJ293" s="271"/>
      <c r="AK293" s="28"/>
      <c r="AM293" s="51"/>
      <c r="AN293" s="28"/>
      <c r="AO293" s="28"/>
      <c r="AP293" s="28"/>
      <c r="AQ293" s="28"/>
      <c r="AR293" s="28"/>
      <c r="AS293" s="28"/>
    </row>
    <row r="294" spans="31:45" hidden="1">
      <c r="AN294" s="28"/>
      <c r="AO294" s="28"/>
      <c r="AP294" s="28"/>
      <c r="AQ294" s="28"/>
      <c r="AR294" s="28"/>
      <c r="AS294" s="28"/>
    </row>
    <row r="295" spans="31:45" hidden="1">
      <c r="AN295" s="28"/>
      <c r="AO295" s="28"/>
      <c r="AP295" s="28"/>
      <c r="AQ295" s="28"/>
      <c r="AR295" s="28"/>
      <c r="AS295" s="28"/>
    </row>
    <row r="296" spans="31:45" hidden="1">
      <c r="AN296" s="28"/>
      <c r="AO296" s="28"/>
      <c r="AP296" s="28"/>
      <c r="AQ296" s="28"/>
      <c r="AR296" s="28"/>
      <c r="AS296" s="28"/>
    </row>
    <row r="297" spans="31:45" hidden="1">
      <c r="AN297" s="28"/>
      <c r="AO297" s="28"/>
      <c r="AP297" s="28"/>
      <c r="AQ297" s="28"/>
      <c r="AR297" s="28"/>
      <c r="AS297" s="28"/>
    </row>
    <row r="298" spans="31:45" hidden="1">
      <c r="AN298" s="28"/>
      <c r="AO298" s="28"/>
      <c r="AP298" s="28"/>
      <c r="AQ298" s="28"/>
      <c r="AR298" s="28"/>
      <c r="AS298" s="28"/>
    </row>
    <row r="311" spans="30:39" hidden="1">
      <c r="AD311" s="288"/>
      <c r="AE311" s="289"/>
      <c r="AF311" s="289"/>
      <c r="AG311" s="289"/>
      <c r="AH311" s="289"/>
      <c r="AI311" s="289"/>
      <c r="AJ311" s="289"/>
      <c r="AK311" s="290"/>
      <c r="AL311" s="290"/>
      <c r="AM311" s="289"/>
    </row>
    <row r="312" spans="30:39" hidden="1">
      <c r="AE312" s="238" t="s">
        <v>528</v>
      </c>
      <c r="AF312" s="278"/>
      <c r="AG312" s="278"/>
      <c r="AH312" s="278"/>
      <c r="AI312" s="278"/>
      <c r="AJ312" s="278"/>
    </row>
    <row r="313" spans="30:39" hidden="1">
      <c r="AE313" s="238" t="s">
        <v>529</v>
      </c>
      <c r="AF313" s="278"/>
      <c r="AG313" s="278"/>
      <c r="AH313" s="278"/>
      <c r="AI313" s="278"/>
      <c r="AJ313" s="278"/>
    </row>
    <row r="314" spans="30:39" hidden="1">
      <c r="AE314" s="238" t="s">
        <v>530</v>
      </c>
      <c r="AF314" s="278"/>
      <c r="AG314" s="278"/>
      <c r="AH314" s="278"/>
      <c r="AI314" s="278"/>
      <c r="AJ314" s="278"/>
    </row>
    <row r="315" spans="30:39" hidden="1">
      <c r="AE315" s="238" t="s">
        <v>531</v>
      </c>
      <c r="AF315" s="278"/>
      <c r="AG315" s="278"/>
      <c r="AH315" s="278"/>
      <c r="AI315" s="278"/>
      <c r="AJ315" s="278"/>
    </row>
    <row r="316" spans="30:39" hidden="1">
      <c r="AE316" s="238" t="s">
        <v>532</v>
      </c>
      <c r="AF316" s="278"/>
      <c r="AG316" s="278"/>
      <c r="AH316" s="278"/>
      <c r="AI316" s="278"/>
      <c r="AJ316" s="278"/>
    </row>
    <row r="317" spans="30:39" hidden="1">
      <c r="AE317" s="238" t="s">
        <v>533</v>
      </c>
      <c r="AF317" s="278"/>
      <c r="AG317" s="278"/>
      <c r="AH317" s="278"/>
      <c r="AI317" s="278"/>
      <c r="AJ317" s="278"/>
    </row>
    <row r="318" spans="30:39" hidden="1">
      <c r="AE318" s="277" t="s">
        <v>534</v>
      </c>
      <c r="AF318" s="278"/>
      <c r="AG318" s="278"/>
      <c r="AH318" s="278"/>
      <c r="AI318" s="278"/>
      <c r="AJ318" s="278"/>
    </row>
    <row r="319" spans="30:39" hidden="1">
      <c r="AE319" s="277" t="s">
        <v>535</v>
      </c>
      <c r="AF319" s="278"/>
      <c r="AG319" s="278"/>
      <c r="AH319" s="278"/>
      <c r="AI319" s="278"/>
      <c r="AJ319" s="278"/>
    </row>
    <row r="320" spans="30:39" hidden="1">
      <c r="AE320" s="277" t="s">
        <v>536</v>
      </c>
      <c r="AF320" s="278"/>
      <c r="AG320" s="278"/>
      <c r="AH320" s="278"/>
      <c r="AI320" s="278"/>
      <c r="AJ320" s="278"/>
    </row>
    <row r="321" spans="31:36" hidden="1">
      <c r="AE321" s="277" t="s">
        <v>537</v>
      </c>
      <c r="AF321" s="278"/>
      <c r="AG321" s="278"/>
      <c r="AH321" s="278"/>
      <c r="AI321" s="278"/>
      <c r="AJ321" s="278"/>
    </row>
    <row r="322" spans="31:36" hidden="1">
      <c r="AE322" s="277" t="s">
        <v>538</v>
      </c>
      <c r="AF322" s="278"/>
      <c r="AG322" s="278"/>
      <c r="AH322" s="278"/>
      <c r="AI322" s="278"/>
      <c r="AJ322" s="278"/>
    </row>
    <row r="323" spans="31:36" hidden="1">
      <c r="AE323" s="279" t="s">
        <v>539</v>
      </c>
      <c r="AF323" s="278"/>
      <c r="AG323" s="278"/>
      <c r="AH323" s="278"/>
      <c r="AI323" s="278"/>
      <c r="AJ323" s="278"/>
    </row>
    <row r="324" spans="31:36" hidden="1">
      <c r="AE324" s="238" t="s">
        <v>540</v>
      </c>
      <c r="AF324" s="278"/>
      <c r="AG324" s="278"/>
      <c r="AH324" s="278"/>
      <c r="AI324" s="278"/>
      <c r="AJ324" s="278"/>
    </row>
    <row r="325" spans="31:36" hidden="1">
      <c r="AE325" s="238" t="s">
        <v>541</v>
      </c>
      <c r="AF325" s="278"/>
      <c r="AG325" s="278"/>
      <c r="AH325" s="278"/>
      <c r="AI325" s="278"/>
      <c r="AJ325" s="278"/>
    </row>
    <row r="326" spans="31:36" hidden="1">
      <c r="AE326" s="238" t="s">
        <v>542</v>
      </c>
      <c r="AF326" s="278"/>
      <c r="AG326" s="278"/>
      <c r="AH326" s="278"/>
      <c r="AI326" s="278"/>
      <c r="AJ326" s="278"/>
    </row>
    <row r="327" spans="31:36" hidden="1">
      <c r="AE327" s="238" t="s">
        <v>543</v>
      </c>
      <c r="AF327" s="278"/>
      <c r="AG327" s="278"/>
      <c r="AH327" s="278"/>
      <c r="AI327" s="278"/>
      <c r="AJ327" s="278"/>
    </row>
    <row r="328" spans="31:36" hidden="1">
      <c r="AE328" s="238" t="s">
        <v>544</v>
      </c>
      <c r="AF328" s="278"/>
      <c r="AG328" s="278"/>
      <c r="AH328" s="278"/>
      <c r="AI328" s="278"/>
      <c r="AJ328" s="278"/>
    </row>
    <row r="329" spans="31:36" hidden="1">
      <c r="AE329" s="238" t="s">
        <v>545</v>
      </c>
      <c r="AF329" s="278"/>
      <c r="AG329" s="278"/>
      <c r="AH329" s="278"/>
      <c r="AI329" s="278"/>
      <c r="AJ329" s="278"/>
    </row>
    <row r="330" spans="31:36" hidden="1">
      <c r="AE330" s="277" t="s">
        <v>546</v>
      </c>
      <c r="AF330" s="278"/>
      <c r="AG330" s="278"/>
      <c r="AH330" s="278"/>
      <c r="AI330" s="278"/>
      <c r="AJ330" s="278"/>
    </row>
    <row r="331" spans="31:36" hidden="1">
      <c r="AE331" s="277" t="s">
        <v>547</v>
      </c>
      <c r="AF331" s="278"/>
      <c r="AG331" s="278"/>
      <c r="AH331" s="278"/>
      <c r="AI331" s="278"/>
      <c r="AJ331" s="278"/>
    </row>
    <row r="332" spans="31:36" hidden="1">
      <c r="AE332" s="277" t="s">
        <v>548</v>
      </c>
      <c r="AF332" s="278"/>
      <c r="AG332" s="278"/>
      <c r="AH332" s="278"/>
      <c r="AI332" s="278"/>
      <c r="AJ332" s="278"/>
    </row>
    <row r="333" spans="31:36" hidden="1">
      <c r="AE333" s="277" t="s">
        <v>549</v>
      </c>
      <c r="AF333" s="278"/>
      <c r="AG333" s="278"/>
      <c r="AH333" s="278"/>
      <c r="AI333" s="278"/>
      <c r="AJ333" s="278"/>
    </row>
    <row r="334" spans="31:36" hidden="1">
      <c r="AE334" s="277" t="s">
        <v>550</v>
      </c>
      <c r="AF334" s="278"/>
      <c r="AG334" s="278"/>
      <c r="AH334" s="278"/>
      <c r="AI334" s="278"/>
      <c r="AJ334" s="278"/>
    </row>
    <row r="335" spans="31:36" hidden="1">
      <c r="AE335" s="277" t="s">
        <v>551</v>
      </c>
      <c r="AF335" s="278"/>
      <c r="AG335" s="278"/>
      <c r="AH335" s="278"/>
      <c r="AI335" s="278"/>
      <c r="AJ335" s="278"/>
    </row>
  </sheetData>
  <sheetProtection algorithmName="SHA-512" hashValue="P1Q4Bmc/vVTrZ2I1KRne1woD3ub91VjXqAiCNS8tu07fb1Fc3uLCiv4rt1tiDmWRxsrITVUJc/6utb1TbH7FHw==" saltValue="7izWRiXkQ4xSbmfahtv7kQ==" spinCount="100000" sheet="1" selectLockedCells="1"/>
  <sortState xmlns:xlrd2="http://schemas.microsoft.com/office/spreadsheetml/2017/richdata2" ref="BB28:BD69">
    <sortCondition ref="BB28:BB69"/>
  </sortState>
  <mergeCells count="451">
    <mergeCell ref="G50:T50"/>
    <mergeCell ref="A121:AA121"/>
    <mergeCell ref="A86:G86"/>
    <mergeCell ref="U86:AA86"/>
    <mergeCell ref="A83:G83"/>
    <mergeCell ref="U83:AA83"/>
    <mergeCell ref="A84:G84"/>
    <mergeCell ref="U84:AA84"/>
    <mergeCell ref="A85:G85"/>
    <mergeCell ref="U85:AA85"/>
    <mergeCell ref="H85:L85"/>
    <mergeCell ref="H86:L86"/>
    <mergeCell ref="M85:P85"/>
    <mergeCell ref="M86:P86"/>
    <mergeCell ref="A119:AA119"/>
    <mergeCell ref="A107:AA107"/>
    <mergeCell ref="A117:AA117"/>
    <mergeCell ref="A103:AA103"/>
    <mergeCell ref="A108:AA108"/>
    <mergeCell ref="A109:AA109"/>
    <mergeCell ref="U113:AA113"/>
    <mergeCell ref="A112:AA112"/>
    <mergeCell ref="A110:AA110"/>
    <mergeCell ref="G113:T113"/>
    <mergeCell ref="G57:H57"/>
    <mergeCell ref="O48:P48"/>
    <mergeCell ref="Q48:R48"/>
    <mergeCell ref="Q53:R53"/>
    <mergeCell ref="S53:V53"/>
    <mergeCell ref="U48:V48"/>
    <mergeCell ref="A75:AA75"/>
    <mergeCell ref="O40:P40"/>
    <mergeCell ref="O41:P41"/>
    <mergeCell ref="O42:P42"/>
    <mergeCell ref="O43:P43"/>
    <mergeCell ref="O44:P44"/>
    <mergeCell ref="W44:X44"/>
    <mergeCell ref="Y44:AA44"/>
    <mergeCell ref="K45:L45"/>
    <mergeCell ref="G44:J44"/>
    <mergeCell ref="K44:L44"/>
    <mergeCell ref="S45:T45"/>
    <mergeCell ref="U44:V44"/>
    <mergeCell ref="M47:N47"/>
    <mergeCell ref="M46:N46"/>
    <mergeCell ref="Q44:R44"/>
    <mergeCell ref="U64:AA64"/>
    <mergeCell ref="U65:AA65"/>
    <mergeCell ref="O36:P36"/>
    <mergeCell ref="O37:P37"/>
    <mergeCell ref="O38:P38"/>
    <mergeCell ref="O39:P39"/>
    <mergeCell ref="O30:P30"/>
    <mergeCell ref="O31:P31"/>
    <mergeCell ref="O32:P32"/>
    <mergeCell ref="O33:P33"/>
    <mergeCell ref="O34:P34"/>
    <mergeCell ref="A122:AA122"/>
    <mergeCell ref="A89:G89"/>
    <mergeCell ref="H89:R90"/>
    <mergeCell ref="A90:G90"/>
    <mergeCell ref="A71:G71"/>
    <mergeCell ref="A64:G64"/>
    <mergeCell ref="A66:G66"/>
    <mergeCell ref="G59:H59"/>
    <mergeCell ref="O58:P58"/>
    <mergeCell ref="S58:V58"/>
    <mergeCell ref="O59:P59"/>
    <mergeCell ref="H68:N68"/>
    <mergeCell ref="H69:N69"/>
    <mergeCell ref="A118:AA118"/>
    <mergeCell ref="A114:AA114"/>
    <mergeCell ref="A111:AA111"/>
    <mergeCell ref="A115:AA115"/>
    <mergeCell ref="G58:H58"/>
    <mergeCell ref="L58:N58"/>
    <mergeCell ref="A76:G76"/>
    <mergeCell ref="U76:AA76"/>
    <mergeCell ref="A77:G77"/>
    <mergeCell ref="U77:AA77"/>
    <mergeCell ref="H71:N71"/>
    <mergeCell ref="U71:AA71"/>
    <mergeCell ref="H70:N70"/>
    <mergeCell ref="O66:T66"/>
    <mergeCell ref="W48:X48"/>
    <mergeCell ref="Y48:AA48"/>
    <mergeCell ref="O45:P45"/>
    <mergeCell ref="G48:J48"/>
    <mergeCell ref="K48:L48"/>
    <mergeCell ref="G47:J47"/>
    <mergeCell ref="K47:L47"/>
    <mergeCell ref="Y46:AA46"/>
    <mergeCell ref="Y47:AA47"/>
    <mergeCell ref="S47:T47"/>
    <mergeCell ref="L53:N53"/>
    <mergeCell ref="I54:K54"/>
    <mergeCell ref="G53:H53"/>
    <mergeCell ref="O57:P57"/>
    <mergeCell ref="I56:K56"/>
    <mergeCell ref="I57:K57"/>
    <mergeCell ref="L57:N57"/>
    <mergeCell ref="L56:N56"/>
    <mergeCell ref="I52:K52"/>
    <mergeCell ref="U66:AA66"/>
    <mergeCell ref="U67:AA67"/>
    <mergeCell ref="U68:AA68"/>
    <mergeCell ref="U69:AA69"/>
    <mergeCell ref="U70:AA70"/>
    <mergeCell ref="A113:F113"/>
    <mergeCell ref="A60:F60"/>
    <mergeCell ref="O73:T73"/>
    <mergeCell ref="H63:N63"/>
    <mergeCell ref="H64:N64"/>
    <mergeCell ref="H65:N65"/>
    <mergeCell ref="H66:N66"/>
    <mergeCell ref="A65:G65"/>
    <mergeCell ref="O64:T64"/>
    <mergeCell ref="O65:T65"/>
    <mergeCell ref="S60:V60"/>
    <mergeCell ref="L60:N60"/>
    <mergeCell ref="H67:N67"/>
    <mergeCell ref="A67:G67"/>
    <mergeCell ref="H81:L81"/>
    <mergeCell ref="H73:N73"/>
    <mergeCell ref="O63:T63"/>
    <mergeCell ref="U73:AA73"/>
    <mergeCell ref="U63:AA63"/>
    <mergeCell ref="A102:AA102"/>
    <mergeCell ref="U72:AA72"/>
    <mergeCell ref="X96:Y96"/>
    <mergeCell ref="A99:AA99"/>
    <mergeCell ref="U78:AA78"/>
    <mergeCell ref="H84:L84"/>
    <mergeCell ref="M81:P81"/>
    <mergeCell ref="M82:P82"/>
    <mergeCell ref="M83:P83"/>
    <mergeCell ref="M84:P84"/>
    <mergeCell ref="H82:L82"/>
    <mergeCell ref="U81:AA81"/>
    <mergeCell ref="H83:L83"/>
    <mergeCell ref="H77:L77"/>
    <mergeCell ref="H78:L78"/>
    <mergeCell ref="H79:L79"/>
    <mergeCell ref="H80:L80"/>
    <mergeCell ref="Q76:T76"/>
    <mergeCell ref="M80:P80"/>
    <mergeCell ref="H72:N72"/>
    <mergeCell ref="U79:AA79"/>
    <mergeCell ref="A80:G80"/>
    <mergeCell ref="A104:AA104"/>
    <mergeCell ref="O60:P60"/>
    <mergeCell ref="Q52:R52"/>
    <mergeCell ref="O52:P52"/>
    <mergeCell ref="O54:P54"/>
    <mergeCell ref="Q55:R55"/>
    <mergeCell ref="Q57:R57"/>
    <mergeCell ref="A57:F57"/>
    <mergeCell ref="A54:F54"/>
    <mergeCell ref="L54:N54"/>
    <mergeCell ref="G60:H60"/>
    <mergeCell ref="A70:G70"/>
    <mergeCell ref="A68:G68"/>
    <mergeCell ref="A59:F59"/>
    <mergeCell ref="A78:G78"/>
    <mergeCell ref="U80:AA80"/>
    <mergeCell ref="A79:G79"/>
    <mergeCell ref="A81:G81"/>
    <mergeCell ref="S57:V57"/>
    <mergeCell ref="Q60:R60"/>
    <mergeCell ref="A82:G82"/>
    <mergeCell ref="U82:AA82"/>
    <mergeCell ref="H76:L76"/>
    <mergeCell ref="A100:AA100"/>
    <mergeCell ref="W43:X43"/>
    <mergeCell ref="W45:X45"/>
    <mergeCell ref="W47:X47"/>
    <mergeCell ref="M42:N42"/>
    <mergeCell ref="W59:AA59"/>
    <mergeCell ref="S59:V59"/>
    <mergeCell ref="W58:AA58"/>
    <mergeCell ref="A58:F58"/>
    <mergeCell ref="G56:H56"/>
    <mergeCell ref="I59:K59"/>
    <mergeCell ref="L59:N59"/>
    <mergeCell ref="Q58:R58"/>
    <mergeCell ref="S56:V56"/>
    <mergeCell ref="Q56:R56"/>
    <mergeCell ref="W56:AA56"/>
    <mergeCell ref="A46:F46"/>
    <mergeCell ref="G46:J46"/>
    <mergeCell ref="K46:L46"/>
    <mergeCell ref="A47:F47"/>
    <mergeCell ref="A48:F48"/>
    <mergeCell ref="Y43:AA43"/>
    <mergeCell ref="G45:J45"/>
    <mergeCell ref="O46:P46"/>
    <mergeCell ref="O47:P47"/>
    <mergeCell ref="U47:V47"/>
    <mergeCell ref="G38:J38"/>
    <mergeCell ref="M38:N38"/>
    <mergeCell ref="K43:L43"/>
    <mergeCell ref="S43:T43"/>
    <mergeCell ref="U43:V43"/>
    <mergeCell ref="M44:N44"/>
    <mergeCell ref="Q46:R46"/>
    <mergeCell ref="Q47:R47"/>
    <mergeCell ref="A37:F37"/>
    <mergeCell ref="G37:J37"/>
    <mergeCell ref="A42:F42"/>
    <mergeCell ref="A52:F52"/>
    <mergeCell ref="A56:F56"/>
    <mergeCell ref="I58:K58"/>
    <mergeCell ref="I60:K60"/>
    <mergeCell ref="M78:P78"/>
    <mergeCell ref="M79:P79"/>
    <mergeCell ref="O53:P53"/>
    <mergeCell ref="I53:K53"/>
    <mergeCell ref="M48:N48"/>
    <mergeCell ref="K42:L42"/>
    <mergeCell ref="G43:J43"/>
    <mergeCell ref="G42:J42"/>
    <mergeCell ref="O67:T67"/>
    <mergeCell ref="O68:T68"/>
    <mergeCell ref="O69:T69"/>
    <mergeCell ref="G52:H52"/>
    <mergeCell ref="S48:T48"/>
    <mergeCell ref="S54:V54"/>
    <mergeCell ref="S55:V55"/>
    <mergeCell ref="Q54:R54"/>
    <mergeCell ref="O55:P55"/>
    <mergeCell ref="W60:AA60"/>
    <mergeCell ref="A73:G73"/>
    <mergeCell ref="A72:G72"/>
    <mergeCell ref="A69:G69"/>
    <mergeCell ref="O70:T70"/>
    <mergeCell ref="O71:T71"/>
    <mergeCell ref="O72:T72"/>
    <mergeCell ref="Q77:T77"/>
    <mergeCell ref="M33:N33"/>
    <mergeCell ref="M35:N35"/>
    <mergeCell ref="M76:P76"/>
    <mergeCell ref="M77:P77"/>
    <mergeCell ref="L52:N52"/>
    <mergeCell ref="A50:F50"/>
    <mergeCell ref="A55:F55"/>
    <mergeCell ref="G55:H55"/>
    <mergeCell ref="S52:V52"/>
    <mergeCell ref="Q43:R43"/>
    <mergeCell ref="A51:AA51"/>
    <mergeCell ref="I55:K55"/>
    <mergeCell ref="L55:N55"/>
    <mergeCell ref="G54:H54"/>
    <mergeCell ref="Y45:AA45"/>
    <mergeCell ref="Q45:R45"/>
    <mergeCell ref="M34:N34"/>
    <mergeCell ref="W35:X35"/>
    <mergeCell ref="U35:V35"/>
    <mergeCell ref="S35:T35"/>
    <mergeCell ref="Y41:AA41"/>
    <mergeCell ref="U42:V42"/>
    <mergeCell ref="W42:X42"/>
    <mergeCell ref="Y42:AA42"/>
    <mergeCell ref="S42:T42"/>
    <mergeCell ref="Y35:AA35"/>
    <mergeCell ref="Q37:R37"/>
    <mergeCell ref="Q38:R38"/>
    <mergeCell ref="Q39:R39"/>
    <mergeCell ref="Q40:R40"/>
    <mergeCell ref="Q41:R41"/>
    <mergeCell ref="Q42:R42"/>
    <mergeCell ref="U36:V36"/>
    <mergeCell ref="W41:X41"/>
    <mergeCell ref="Q35:R35"/>
    <mergeCell ref="Q36:R36"/>
    <mergeCell ref="M36:N36"/>
    <mergeCell ref="S34:T34"/>
    <mergeCell ref="W34:X34"/>
    <mergeCell ref="O35:P35"/>
    <mergeCell ref="AV141:BF141"/>
    <mergeCell ref="A63:G63"/>
    <mergeCell ref="D125:F125"/>
    <mergeCell ref="H124:J124"/>
    <mergeCell ref="X90:AA90"/>
    <mergeCell ref="A39:F39"/>
    <mergeCell ref="Y36:AA36"/>
    <mergeCell ref="S38:T38"/>
    <mergeCell ref="W55:AA55"/>
    <mergeCell ref="G40:J40"/>
    <mergeCell ref="M37:N37"/>
    <mergeCell ref="Y37:AA37"/>
    <mergeCell ref="W38:X38"/>
    <mergeCell ref="Y38:AA38"/>
    <mergeCell ref="U41:V41"/>
    <mergeCell ref="Y39:AA39"/>
    <mergeCell ref="A40:F40"/>
    <mergeCell ref="A36:F36"/>
    <mergeCell ref="G36:J36"/>
    <mergeCell ref="W46:X46"/>
    <mergeCell ref="S39:T39"/>
    <mergeCell ref="W40:X40"/>
    <mergeCell ref="S46:T46"/>
    <mergeCell ref="U46:V46"/>
    <mergeCell ref="A124:C124"/>
    <mergeCell ref="M45:N45"/>
    <mergeCell ref="G41:J41"/>
    <mergeCell ref="K41:L41"/>
    <mergeCell ref="A43:F43"/>
    <mergeCell ref="A45:F45"/>
    <mergeCell ref="A44:F44"/>
    <mergeCell ref="A38:F38"/>
    <mergeCell ref="H125:J125"/>
    <mergeCell ref="A53:F53"/>
    <mergeCell ref="A105:AA105"/>
    <mergeCell ref="A106:AA106"/>
    <mergeCell ref="M40:N40"/>
    <mergeCell ref="A41:F41"/>
    <mergeCell ref="K39:L39"/>
    <mergeCell ref="W57:AA57"/>
    <mergeCell ref="W52:AA52"/>
    <mergeCell ref="D124:F124"/>
    <mergeCell ref="M43:N43"/>
    <mergeCell ref="U45:V45"/>
    <mergeCell ref="S44:T44"/>
    <mergeCell ref="W54:AA54"/>
    <mergeCell ref="W53:AA53"/>
    <mergeCell ref="O56:P56"/>
    <mergeCell ref="A197:A199"/>
    <mergeCell ref="W36:X36"/>
    <mergeCell ref="S37:T37"/>
    <mergeCell ref="U38:V38"/>
    <mergeCell ref="S36:T36"/>
    <mergeCell ref="F140:AA140"/>
    <mergeCell ref="W37:X37"/>
    <mergeCell ref="K40:L40"/>
    <mergeCell ref="U39:V39"/>
    <mergeCell ref="S41:T41"/>
    <mergeCell ref="U50:AA50"/>
    <mergeCell ref="A62:AA62"/>
    <mergeCell ref="Q59:R59"/>
    <mergeCell ref="M39:N39"/>
    <mergeCell ref="U40:V40"/>
    <mergeCell ref="S40:T40"/>
    <mergeCell ref="Y40:AA40"/>
    <mergeCell ref="U37:V37"/>
    <mergeCell ref="W39:X39"/>
    <mergeCell ref="G39:J39"/>
    <mergeCell ref="M41:N41"/>
    <mergeCell ref="K37:L37"/>
    <mergeCell ref="K38:L38"/>
    <mergeCell ref="A125:C125"/>
    <mergeCell ref="I2:N2"/>
    <mergeCell ref="W1:AA2"/>
    <mergeCell ref="O1:V2"/>
    <mergeCell ref="A1:N1"/>
    <mergeCell ref="A2:H2"/>
    <mergeCell ref="A3:C3"/>
    <mergeCell ref="Q3:T3"/>
    <mergeCell ref="D3:P3"/>
    <mergeCell ref="S30:T30"/>
    <mergeCell ref="S27:AA27"/>
    <mergeCell ref="U30:V30"/>
    <mergeCell ref="W30:X30"/>
    <mergeCell ref="G30:J30"/>
    <mergeCell ref="G22:J22"/>
    <mergeCell ref="M30:N30"/>
    <mergeCell ref="A30:F30"/>
    <mergeCell ref="K30:L30"/>
    <mergeCell ref="U3:AA3"/>
    <mergeCell ref="G9:H9"/>
    <mergeCell ref="G14:H14"/>
    <mergeCell ref="G19:H19"/>
    <mergeCell ref="G15:H15"/>
    <mergeCell ref="A27:K27"/>
    <mergeCell ref="L27:R27"/>
    <mergeCell ref="K35:L35"/>
    <mergeCell ref="K36:L36"/>
    <mergeCell ref="K33:L33"/>
    <mergeCell ref="K34:L34"/>
    <mergeCell ref="A31:F31"/>
    <mergeCell ref="G31:J31"/>
    <mergeCell ref="A34:F34"/>
    <mergeCell ref="G32:J32"/>
    <mergeCell ref="G33:J33"/>
    <mergeCell ref="G34:J34"/>
    <mergeCell ref="A35:F35"/>
    <mergeCell ref="A33:F33"/>
    <mergeCell ref="G35:J35"/>
    <mergeCell ref="A32:F32"/>
    <mergeCell ref="A29:AA29"/>
    <mergeCell ref="K32:L32"/>
    <mergeCell ref="M31:N31"/>
    <mergeCell ref="Y30:AA30"/>
    <mergeCell ref="S31:T31"/>
    <mergeCell ref="U32:V32"/>
    <mergeCell ref="U33:V33"/>
    <mergeCell ref="Y31:AA31"/>
    <mergeCell ref="U31:V31"/>
    <mergeCell ref="S32:T32"/>
    <mergeCell ref="W31:X31"/>
    <mergeCell ref="W33:X33"/>
    <mergeCell ref="S33:T33"/>
    <mergeCell ref="Q30:R30"/>
    <mergeCell ref="Q31:R31"/>
    <mergeCell ref="Q32:R32"/>
    <mergeCell ref="Q33:R33"/>
    <mergeCell ref="M32:N32"/>
    <mergeCell ref="Q34:R34"/>
    <mergeCell ref="Y32:AA32"/>
    <mergeCell ref="Y33:AA33"/>
    <mergeCell ref="Y34:AA34"/>
    <mergeCell ref="U34:V34"/>
    <mergeCell ref="W32:X32"/>
    <mergeCell ref="A7:F7"/>
    <mergeCell ref="A22:F22"/>
    <mergeCell ref="G8:H8"/>
    <mergeCell ref="A9:F9"/>
    <mergeCell ref="L8:Q8"/>
    <mergeCell ref="L9:Q9"/>
    <mergeCell ref="A17:F17"/>
    <mergeCell ref="G17:H17"/>
    <mergeCell ref="A16:F16"/>
    <mergeCell ref="G16:H16"/>
    <mergeCell ref="A18:F18"/>
    <mergeCell ref="G18:H18"/>
    <mergeCell ref="K31:L31"/>
    <mergeCell ref="A21:F21"/>
    <mergeCell ref="G21:J21"/>
    <mergeCell ref="Q21:AA21"/>
    <mergeCell ref="Q22:AA22"/>
    <mergeCell ref="Q23:AA23"/>
    <mergeCell ref="A15:F15"/>
    <mergeCell ref="A14:F14"/>
    <mergeCell ref="A19:F19"/>
    <mergeCell ref="A4:AA4"/>
    <mergeCell ref="G7:H7"/>
    <mergeCell ref="I5:AA5"/>
    <mergeCell ref="A10:F10"/>
    <mergeCell ref="A11:F11"/>
    <mergeCell ref="A12:F12"/>
    <mergeCell ref="A13:F13"/>
    <mergeCell ref="G10:H10"/>
    <mergeCell ref="G11:H11"/>
    <mergeCell ref="G12:H12"/>
    <mergeCell ref="G13:H13"/>
    <mergeCell ref="L10:Q10"/>
    <mergeCell ref="L11:Q11"/>
    <mergeCell ref="L12:Q12"/>
    <mergeCell ref="G5:H6"/>
    <mergeCell ref="A8:F8"/>
    <mergeCell ref="L7:Q7"/>
    <mergeCell ref="A5:F6"/>
  </mergeCells>
  <phoneticPr fontId="15" type="noConversion"/>
  <conditionalFormatting sqref="K31:K48">
    <cfRule type="expression" dxfId="24" priority="145" stopIfTrue="1">
      <formula>NOT(OR(A31="",AB31="AC1",AB31="X",AB31="AC3U5",AB31="HP3U5"))</formula>
    </cfRule>
  </conditionalFormatting>
  <conditionalFormatting sqref="M77:M86">
    <cfRule type="expression" dxfId="23" priority="8" stopIfTrue="1">
      <formula>(XFD77="VRF_Air_Conditioners_Air_Cooled")</formula>
    </cfRule>
  </conditionalFormatting>
  <conditionalFormatting sqref="M31:N48">
    <cfRule type="expression" dxfId="22" priority="70" stopIfTrue="1">
      <formula>OR(AB31="E",AB31="AC1",AB31="AC3",AB31="C",AB31="T",AB31="AC3U5",AB31="MAC")</formula>
    </cfRule>
  </conditionalFormatting>
  <conditionalFormatting sqref="O64:O73">
    <cfRule type="expression" dxfId="21" priority="153" stopIfTrue="1">
      <formula>(XFD64="VRF_Air_Conditioners_Air_Cooled")</formula>
    </cfRule>
  </conditionalFormatting>
  <conditionalFormatting sqref="O31:P48">
    <cfRule type="expression" dxfId="20" priority="5">
      <formula>AB31="T"</formula>
    </cfRule>
  </conditionalFormatting>
  <conditionalFormatting sqref="O87:P88">
    <cfRule type="expression" dxfId="19" priority="25" stopIfTrue="1">
      <formula>"O67&lt;AD67"</formula>
    </cfRule>
  </conditionalFormatting>
  <conditionalFormatting sqref="P49:Q49 P61:Q61">
    <cfRule type="expression" dxfId="18" priority="92" stopIfTrue="1">
      <formula>OR(B49="Hotel_Room_Control",B49="Heat_Pump_Water_Heater",B49="System_Test_And_Repair",$A49="AC_Unit_Three_Phase",$A49="HP_Unit_Three_Phase",$A49="Programable_Thermostat",$A49="Chiller_Centrifugal",$A49="Chiller_Screw",$A49="Chiller_Reciprocating",$A49="Chiller_Air_Cooled")</formula>
    </cfRule>
  </conditionalFormatting>
  <conditionalFormatting sqref="P74:Q74">
    <cfRule type="expression" dxfId="17" priority="4" stopIfTrue="1">
      <formula>OR(B74="Hotel_Room_Control",B74="Heat_Pump_Water_Heater",B74="System_Test_And_Repair",$A74="AC_Unit_Three_Phase",$A74="HP_Unit_Three_Phase",$A74="Programable_Thermostat",$A74="Chiller_Centrifugal",$A74="Chiller_Screw",$A74="Chiller_Reciprocating",$A74="Chiller_Air_Cooled")</formula>
    </cfRule>
  </conditionalFormatting>
  <conditionalFormatting sqref="Q31:Q48">
    <cfRule type="expression" dxfId="16" priority="152" stopIfTrue="1">
      <formula>AB31="T"</formula>
    </cfRule>
  </conditionalFormatting>
  <conditionalFormatting sqref="Q53:R60">
    <cfRule type="expression" dxfId="15" priority="27" stopIfTrue="1">
      <formula>"Q53&gt;O53"</formula>
    </cfRule>
  </conditionalFormatting>
  <conditionalFormatting sqref="Q87:Z87">
    <cfRule type="expression" dxfId="14" priority="24" stopIfTrue="1">
      <formula>"O67&lt;AD67"</formula>
    </cfRule>
  </conditionalFormatting>
  <conditionalFormatting sqref="Q88:AA88">
    <cfRule type="expression" dxfId="13" priority="23" stopIfTrue="1">
      <formula>"O67&lt;AD67"</formula>
    </cfRule>
  </conditionalFormatting>
  <conditionalFormatting sqref="R49:S49">
    <cfRule type="expression" dxfId="12" priority="59" stopIfTrue="1">
      <formula>OR(B49="Hotel_Room_Control",B49="System_Test_And_Repair",$A49="AC_Unit_Single_Phase",$A49="HP_Unit_Single_Phase",$A49="Programable_Thermostat")</formula>
    </cfRule>
  </conditionalFormatting>
  <conditionalFormatting sqref="R61:S61">
    <cfRule type="expression" dxfId="11" priority="36" stopIfTrue="1">
      <formula>OR(B61="Hotel_Room_Control",B61="System_Test_And_Repair",$A61="AC_Unit_Single_Phase",$A61="HP_Unit_Single_Phase",$A61="Programable_Thermostat")</formula>
    </cfRule>
  </conditionalFormatting>
  <conditionalFormatting sqref="R74:S74">
    <cfRule type="expression" dxfId="10" priority="3" stopIfTrue="1">
      <formula>OR(B74="Hotel_Room_Control",B74="System_Test_And_Repair",$A74="AC_Unit_Single_Phase",$A74="HP_Unit_Single_Phase",$A74="Programable_Thermostat")</formula>
    </cfRule>
  </conditionalFormatting>
  <conditionalFormatting sqref="S53:S60">
    <cfRule type="expression" dxfId="9" priority="49" stopIfTrue="1">
      <formula>(A53="VRF_Air_Conditioners_Air_Cooled")</formula>
    </cfRule>
  </conditionalFormatting>
  <conditionalFormatting sqref="S31:T48">
    <cfRule type="expression" dxfId="8" priority="10" stopIfTrue="1">
      <formula>OR(S31="CK CAT",S31="CK SEER Rating",S31="SELECT SEER",S31="ENTER SEER")</formula>
    </cfRule>
  </conditionalFormatting>
  <conditionalFormatting sqref="U64:U73 U77:U86">
    <cfRule type="expression" dxfId="7" priority="16" stopIfTrue="1">
      <formula>OR($AC64="Incomplete",U64="Check Efficiency")</formula>
    </cfRule>
  </conditionalFormatting>
  <conditionalFormatting sqref="U31:V48">
    <cfRule type="expression" dxfId="6" priority="148" stopIfTrue="1">
      <formula>$AB31="T"</formula>
    </cfRule>
  </conditionalFormatting>
  <conditionalFormatting sqref="V49:W49">
    <cfRule type="expression" dxfId="5" priority="57" stopIfTrue="1">
      <formula>OR(B49="Hotel_Room_Control",B49="System_Test_And_Repair",$A49="AC_Unit_Single_Phase",$A49="HP_Unit_Single_Phase",$A49="Programable_Thermostat")</formula>
    </cfRule>
  </conditionalFormatting>
  <conditionalFormatting sqref="V61:W61">
    <cfRule type="expression" dxfId="4" priority="34" stopIfTrue="1">
      <formula>OR(B61="Hotel_Room_Control",B61="System_Test_And_Repair",$A61="AC_Unit_Single_Phase",$A61="HP_Unit_Single_Phase",$A61="Programable_Thermostat")</formula>
    </cfRule>
  </conditionalFormatting>
  <conditionalFormatting sqref="V74:W74">
    <cfRule type="expression" dxfId="3" priority="2" stopIfTrue="1">
      <formula>OR(B74="Hotel_Room_Control",B74="System_Test_And_Repair",$A74="AC_Unit_Single_Phase",$A74="HP_Unit_Single_Phase",$A74="Programable_Thermostat")</formula>
    </cfRule>
  </conditionalFormatting>
  <conditionalFormatting sqref="W53:W60">
    <cfRule type="expression" dxfId="2" priority="149" stopIfTrue="1">
      <formula>OR($AB53="Incomplete",AD53=1)</formula>
    </cfRule>
  </conditionalFormatting>
  <conditionalFormatting sqref="Y31:Z48">
    <cfRule type="expression" dxfId="1" priority="146" stopIfTrue="1">
      <formula>OR(AD31=1,Y31="Incomplete",Y31="CK or Delete SEER")</formula>
    </cfRule>
  </conditionalFormatting>
  <conditionalFormatting sqref="AA31:AA48">
    <cfRule type="expression" dxfId="0" priority="48" stopIfTrue="1">
      <formula>OR(AE31=1,AA31="Incomplete",AA31="CK or Delete SEER")</formula>
    </cfRule>
  </conditionalFormatting>
  <dataValidations xWindow="1009" yWindow="538" count="18">
    <dataValidation type="list" allowBlank="1" showInputMessage="1" showErrorMessage="1" sqref="H77:H86 H64:N64 H65:H73 G31:G48" xr:uid="{2D18B77F-0C68-4AF1-BC23-54A0DF89B908}">
      <formula1>INDIRECT($A31)</formula1>
    </dataValidation>
    <dataValidation type="list" allowBlank="1" showInputMessage="1" showErrorMessage="1" sqref="A31:A48" xr:uid="{8F8DDB27-F03C-429C-8C5B-7D7D58EE1087}">
      <formula1>Measure</formula1>
    </dataValidation>
    <dataValidation allowBlank="1" showDropDown="1" showInputMessage="1" showErrorMessage="1" error="Reselect a &quot;Size/Catagory&quot;" sqref="S31:T48" xr:uid="{6CB981EB-F306-42EC-8984-B37639B291A3}"/>
    <dataValidation type="list" allowBlank="1" showInputMessage="1" showErrorMessage="1" sqref="K31:L48" xr:uid="{0CA4AFB8-063C-46B4-89EE-E54864FB5FDD}">
      <formula1>INDIRECT(G31)</formula1>
    </dataValidation>
    <dataValidation type="decimal" operator="greaterThanOrEqual" allowBlank="1" showInputMessage="1" showErrorMessage="1" sqref="S53:S60" xr:uid="{F8608831-C78D-4DFB-B778-76BF81FEDB9F}">
      <formula1>AG52</formula1>
    </dataValidation>
    <dataValidation type="list" allowBlank="1" showInputMessage="1" showErrorMessage="1" sqref="I53:K60" xr:uid="{FEE87AEE-798E-4863-B755-8EAD0166EAB9}">
      <formula1>INDIRECT(A53)</formula1>
    </dataValidation>
    <dataValidation type="decimal" allowBlank="1" showInputMessage="1" showErrorMessage="1" sqref="M31:N48" xr:uid="{46654D90-2EAF-4874-B58F-8D7741F8B6B0}">
      <formula1>0.01</formula1>
      <formula2>14</formula2>
    </dataValidation>
    <dataValidation type="list" allowBlank="1" showInputMessage="1" showErrorMessage="1" sqref="A64:G73" xr:uid="{E4451000-89A4-4708-979D-6C53DF5FF55D}">
      <formula1>$AU$161</formula1>
    </dataValidation>
    <dataValidation type="whole" operator="greaterThanOrEqual" allowBlank="1" showInputMessage="1" showErrorMessage="1" errorTitle="Invalid entry" error="Please enter whole number greater than zero" promptTitle="Quantity" prompt="Please enter quantity of units" sqref="U176:U178" xr:uid="{2050AAB6-0906-4E24-89B0-A2C78A3CDC80}">
      <formula1>0</formula1>
    </dataValidation>
    <dataValidation type="list" allowBlank="1" showInputMessage="1" showErrorMessage="1" promptTitle="Location" prompt="Please select location type that best identifies usage" sqref="S176:S178" xr:uid="{07A4803E-7F21-41C1-9A19-BCB5D5D47FB5}">
      <formula1>#REF!</formula1>
    </dataValidation>
    <dataValidation type="list" allowBlank="1" showInputMessage="1" showErrorMessage="1" sqref="A53:F60" xr:uid="{CF7D8698-5E0E-496B-8A3A-8D7CB21EE835}">
      <formula1>$AU$169:$AU$169</formula1>
    </dataValidation>
    <dataValidation type="list" allowBlank="1" showInputMessage="1" showErrorMessage="1" sqref="G53:G60" xr:uid="{BB9B88FD-7310-49DE-BFF2-129DB8742212}">
      <formula1>$BO$143:$BO$144</formula1>
    </dataValidation>
    <dataValidation type="list" allowBlank="1" showInputMessage="1" showErrorMessage="1" sqref="L53:N60" xr:uid="{FD4EDCDF-3D51-46F5-B95A-A45FD6E3958B}">
      <formula1>$BT$143:$BT$147</formula1>
    </dataValidation>
    <dataValidation type="decimal" operator="lessThanOrEqual" allowBlank="1" showInputMessage="1" showErrorMessage="1" sqref="Q53:R60" xr:uid="{7AE96CCC-3BCD-45E7-A41F-7EAE52B79355}">
      <formula1>VLOOKUP(A53,$AE$227:$AJ$227,6,FALSE)</formula1>
    </dataValidation>
    <dataValidation type="decimal" allowBlank="1" showInputMessage="1" showErrorMessage="1" sqref="U31:V48" xr:uid="{6CA22832-C042-4D9E-8E7F-B1218E62968C}">
      <formula1>VLOOKUP(S31,$AF$143:$AJ$281,4,FALSE)</formula1>
      <formula2>TRUNC(VLOOKUP(S31,$AF$143:$AJ$281,5,FALSE),3)</formula2>
    </dataValidation>
    <dataValidation type="decimal" operator="greaterThanOrEqual" allowBlank="1" showInputMessage="1" showErrorMessage="1" sqref="O64:O73" xr:uid="{0993B420-B0AB-42A7-94B3-217C73717C2D}">
      <formula1>AF63</formula1>
    </dataValidation>
    <dataValidation type="list" allowBlank="1" showInputMessage="1" showErrorMessage="1" sqref="A77:G86" xr:uid="{0A0A3022-01D3-498A-AC61-F4203D2EE3A1}">
      <formula1>$AU$162</formula1>
    </dataValidation>
    <dataValidation type="decimal" allowBlank="1" showInputMessage="1" showErrorMessage="1" sqref="O31:P48" xr:uid="{9478CAE2-CDFA-4094-B436-B521CCCCEB0D}">
      <formula1>VLOOKUP(G31,$BB$28:$BF$70,4,FALSE)</formula1>
      <formula2>VLOOKUP(G31,$BB$28:$BF$70,5,FALSE)</formula2>
    </dataValidation>
  </dataValidations>
  <printOptions horizontalCentered="1"/>
  <pageMargins left="0.25" right="0.25" top="0.4" bottom="0.65" header="0.5" footer="0.34"/>
  <pageSetup scale="61" fitToHeight="0" orientation="portrait" useFirstPageNumber="1" r:id="rId1"/>
  <headerFooter scaleWithDoc="0">
    <oddFooter>&amp;L&amp;8EasySave Plus Prescriptive Application&amp;R&amp;8Application Version:2/14/2020</oddFooter>
  </headerFooter>
  <rowBreaks count="2" manualBreakCount="2">
    <brk id="49" max="25" man="1"/>
    <brk id="112" max="25"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8346A-2D76-4556-AD81-336AC9BA05CB}">
  <dimension ref="A1:B4"/>
  <sheetViews>
    <sheetView workbookViewId="0">
      <selection activeCell="A4" sqref="A4"/>
    </sheetView>
  </sheetViews>
  <sheetFormatPr defaultColWidth="8.85546875" defaultRowHeight="12.75"/>
  <cols>
    <col min="1" max="2" width="28.85546875" style="345" customWidth="1"/>
    <col min="3" max="16384" width="8.85546875" style="345"/>
  </cols>
  <sheetData>
    <row r="1" spans="1:2">
      <c r="A1" s="344" t="s">
        <v>552</v>
      </c>
      <c r="B1" s="344" t="s">
        <v>553</v>
      </c>
    </row>
    <row r="2" spans="1:2" ht="25.5">
      <c r="A2" s="346">
        <v>45750</v>
      </c>
      <c r="B2" s="347" t="s">
        <v>554</v>
      </c>
    </row>
    <row r="3" spans="1:2">
      <c r="A3" s="346">
        <v>46098</v>
      </c>
      <c r="B3" s="345" t="s">
        <v>555</v>
      </c>
    </row>
    <row r="4" spans="1:2">
      <c r="A4" s="346">
        <v>46140</v>
      </c>
      <c r="B4" t="s">
        <v>556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0b2fde8-f4e7-42c5-9e82-efb2024aeaa6">
      <UserInfo>
        <DisplayName>Nicholas Dombrosky</DisplayName>
        <AccountId>1836</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EB437FE3A37BC4BBF404129643E5483" ma:contentTypeVersion="" ma:contentTypeDescription="Create a new document." ma:contentTypeScope="" ma:versionID="a07f0f518b9b60463cac6a835bc3f53a">
  <xsd:schema xmlns:xsd="http://www.w3.org/2001/XMLSchema" xmlns:xs="http://www.w3.org/2001/XMLSchema" xmlns:p="http://schemas.microsoft.com/office/2006/metadata/properties" xmlns:ns2="bc44185e-b1c7-4c61-8730-06d3a76c808c" xmlns:ns3="10b2fde8-f4e7-42c5-9e82-efb2024aeaa6" targetNamespace="http://schemas.microsoft.com/office/2006/metadata/properties" ma:root="true" ma:fieldsID="8f705d48335bffb08aad66dbbebff750" ns2:_="" ns3:_="">
    <xsd:import namespace="bc44185e-b1c7-4c61-8730-06d3a76c808c"/>
    <xsd:import namespace="10b2fde8-f4e7-42c5-9e82-efb2024aea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44185e-b1c7-4c61-8730-06d3a76c80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BillingMetadata" ma:index="1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b2fde8-f4e7-42c5-9e82-efb2024aeaa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5FE823-32F0-49CF-AB59-9C2DF21AFE81}"/>
</file>

<file path=customXml/itemProps2.xml><?xml version="1.0" encoding="utf-8"?>
<ds:datastoreItem xmlns:ds="http://schemas.openxmlformats.org/officeDocument/2006/customXml" ds:itemID="{D9CF5BFD-D287-49B6-B11E-8A11A8B6F272}"/>
</file>

<file path=customXml/itemProps3.xml><?xml version="1.0" encoding="utf-8"?>
<ds:datastoreItem xmlns:ds="http://schemas.openxmlformats.org/officeDocument/2006/customXml" ds:itemID="{A5F411E7-6588-4EEA-93E3-66BE8D53C2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Incentive Application - TEP Large Existing</dc:title>
  <dc:subject/>
  <dc:creator>Wetzel, Adrian</dc:creator>
  <cp:keywords/>
  <dc:description/>
  <cp:lastModifiedBy>Katherine Hsu</cp:lastModifiedBy>
  <cp:revision/>
  <dcterms:created xsi:type="dcterms:W3CDTF">2003-03-20T18:04:27Z</dcterms:created>
  <dcterms:modified xsi:type="dcterms:W3CDTF">2026-08-26T19:12:48Z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141450-2387-4aca-b41f-19cd6be9dd3c_Enabled">
    <vt:lpwstr>true</vt:lpwstr>
  </property>
  <property fmtid="{D5CDD505-2E9C-101B-9397-08002B2CF9AE}" pid="3" name="MSIP_Label_48141450-2387-4aca-b41f-19cd6be9dd3c_SetDate">
    <vt:lpwstr>2022-11-16T04:40:24Z</vt:lpwstr>
  </property>
  <property fmtid="{D5CDD505-2E9C-101B-9397-08002B2CF9AE}" pid="4" name="MSIP_Label_48141450-2387-4aca-b41f-19cd6be9dd3c_Method">
    <vt:lpwstr>Standard</vt:lpwstr>
  </property>
  <property fmtid="{D5CDD505-2E9C-101B-9397-08002B2CF9AE}" pid="5" name="MSIP_Label_48141450-2387-4aca-b41f-19cd6be9dd3c_Name">
    <vt:lpwstr>Restricted_Unprotected</vt:lpwstr>
  </property>
  <property fmtid="{D5CDD505-2E9C-101B-9397-08002B2CF9AE}" pid="6" name="MSIP_Label_48141450-2387-4aca-b41f-19cd6be9dd3c_SiteId">
    <vt:lpwstr>adf10e2b-b6e9-41d6-be2f-c12bb566019c</vt:lpwstr>
  </property>
  <property fmtid="{D5CDD505-2E9C-101B-9397-08002B2CF9AE}" pid="7" name="MSIP_Label_48141450-2387-4aca-b41f-19cd6be9dd3c_ActionId">
    <vt:lpwstr>c79151b9-547f-421f-b906-2b62d230b66f</vt:lpwstr>
  </property>
  <property fmtid="{D5CDD505-2E9C-101B-9397-08002B2CF9AE}" pid="8" name="MSIP_Label_48141450-2387-4aca-b41f-19cd6be9dd3c_ContentBits">
    <vt:lpwstr>0</vt:lpwstr>
  </property>
  <property fmtid="{D5CDD505-2E9C-101B-9397-08002B2CF9AE}" pid="9" name="ContentTypeId">
    <vt:lpwstr>0x0101007EB437FE3A37BC4BBF404129643E5483</vt:lpwstr>
  </property>
  <property fmtid="{D5CDD505-2E9C-101B-9397-08002B2CF9AE}" pid="10" name="MediaServiceImageTags">
    <vt:lpwstr/>
  </property>
</Properties>
</file>