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G:\RATES\ARAM\UNSG\Annual\2026\"/>
    </mc:Choice>
  </mc:AlternateContent>
  <xr:revisionPtr revIDLastSave="0" documentId="13_ncr:1_{49976F90-C9DB-4864-9135-6615ECDF2F8D}" xr6:coauthVersionLast="47" xr6:coauthVersionMax="47" xr10:uidLastSave="{00000000-0000-0000-0000-000000000000}"/>
  <bookViews>
    <workbookView xWindow="-108" yWindow="-108" windowWidth="23256" windowHeight="13896" tabRatio="935" xr2:uid="{E048D3DA-5343-49B6-A6F9-985D5F44A6F0}"/>
  </bookViews>
  <sheets>
    <sheet name="Table of Contents" sheetId="57" r:id="rId1"/>
    <sheet name="Rate Summary" sheetId="60" r:id="rId2"/>
    <sheet name="Residential Bill Impact" sheetId="68" r:id="rId3"/>
    <sheet name="A1-ARAM Lead" sheetId="9" r:id="rId4"/>
    <sheet name="A2-Other Inputs" sheetId="49" r:id="rId5"/>
    <sheet name="A3-Revenue Adjmts" sheetId="4" r:id="rId6"/>
    <sheet name="A4-Expense Adjmts" sheetId="16" r:id="rId7"/>
    <sheet name="A5-Rate Base Adjmts" sheetId="50" r:id="rId8"/>
    <sheet name="A6.1-Rate Base RCND Lead" sheetId="52" r:id="rId9"/>
    <sheet name="A6.2-Rate Base RCND Plant" sheetId="53" r:id="rId10"/>
    <sheet name="A7-Income Tax" sheetId="62" r:id="rId11"/>
    <sheet name="A8-Working Capital" sheetId="66" r:id="rId12"/>
    <sheet name="Not Used 1" sheetId="59" state="hidden" r:id="rId13"/>
    <sheet name="A10-True-Up" sheetId="67" state="hidden" r:id="rId14"/>
    <sheet name="Sch. C3 Conv. Factor" sheetId="56" r:id="rId15"/>
    <sheet name="Sch. D2 Cost of Debt" sheetId="61" r:id="rId16"/>
    <sheet name="Sch. E1 Bal. Sheet" sheetId="54" r:id="rId17"/>
    <sheet name="Sch. E2 Inc. Statement" sheetId="55" r:id="rId18"/>
    <sheet name="Sch. E8 Taxes" sheetId="65" r:id="rId19"/>
    <sheet name="E-9 Notes to Fin Stmts" sheetId="70" r:id="rId20"/>
  </sheets>
  <definedNames>
    <definedName name="\a">#REF!</definedName>
    <definedName name="\b">#REF!</definedName>
    <definedName name="\c">#REF!</definedName>
    <definedName name="\d">#REF!</definedName>
    <definedName name="\l">#REF!</definedName>
    <definedName name="\p">#REF!</definedName>
    <definedName name="\R">#REF!</definedName>
    <definedName name="\S">#REF!</definedName>
    <definedName name="\V">#REF!</definedName>
    <definedName name="\w">#REF!</definedName>
    <definedName name="__123Graph_A" hidden="1">#REF!</definedName>
    <definedName name="__123Graph_A1991" hidden="1">#REF!</definedName>
    <definedName name="__123Graph_A1992" hidden="1">#REF!</definedName>
    <definedName name="__123Graph_A1993" hidden="1">#REF!</definedName>
    <definedName name="__123Graph_A1994" hidden="1">#REF!</definedName>
    <definedName name="__123Graph_A1995" hidden="1">#REF!</definedName>
    <definedName name="__123Graph_A1996" hidden="1">#REF!</definedName>
    <definedName name="__123Graph_ABAR" hidden="1">#REF!</definedName>
    <definedName name="__123Graph_B" hidden="1">#REF!</definedName>
    <definedName name="__123Graph_B1991" hidden="1">#REF!</definedName>
    <definedName name="__123Graph_B1992" hidden="1">#REF!</definedName>
    <definedName name="__123Graph_B1993" hidden="1">#REF!</definedName>
    <definedName name="__123Graph_B1994" hidden="1">#REF!</definedName>
    <definedName name="__123Graph_B1995" hidden="1">#REF!</definedName>
    <definedName name="__123Graph_B1996" hidden="1">#REF!</definedName>
    <definedName name="__123Graph_BBAR" hidden="1">#REF!</definedName>
    <definedName name="__123Graph_CBAR" hidden="1">#REF!</definedName>
    <definedName name="__123Graph_DBAR" hidden="1">#REF!</definedName>
    <definedName name="__123Graph_EBAR" hidden="1">#REF!</definedName>
    <definedName name="__123Graph_FBAR" hidden="1">#REF!</definedName>
    <definedName name="__123Graph_X" hidden="1">#REF!</definedName>
    <definedName name="__123Graph_X1991" hidden="1">#REF!</definedName>
    <definedName name="__123Graph_X1992" hidden="1">#REF!</definedName>
    <definedName name="__123Graph_X1993" hidden="1">#REF!</definedName>
    <definedName name="__123Graph_X1994" hidden="1">#REF!</definedName>
    <definedName name="__123Graph_X1995" hidden="1">#REF!</definedName>
    <definedName name="__123Graph_X1996" hidden="1">#REF!</definedName>
    <definedName name="__tet12" hidden="1">{"assumptions",#N/A,FALSE,"Scenario 1";"valuation",#N/A,FALSE,"Scenario 1"}</definedName>
    <definedName name="__tet5" hidden="1">{"assumptions",#N/A,FALSE,"Scenario 1";"valuation",#N/A,FALSE,"Scenario 1"}</definedName>
    <definedName name="_1E_1">#N/A</definedName>
    <definedName name="_31_Dec_00">#REF!</definedName>
    <definedName name="_31_Jan_01">#REF!</definedName>
    <definedName name="_FEB01" hidden="1">{#N/A,#N/A,FALSE,"EMPPAY"}</definedName>
    <definedName name="_Fill" hidden="1">#REF!</definedName>
    <definedName name="_JAN01" hidden="1">{#N/A,#N/A,FALSE,"EMPPAY"}</definedName>
    <definedName name="_JAN2001" hidden="1">{#N/A,#N/A,FALSE,"EMPPAY"}</definedName>
    <definedName name="_Key1" hidden="1">#REF!</definedName>
    <definedName name="_Order1" hidden="1">255</definedName>
    <definedName name="_Order2" hidden="1">255</definedName>
    <definedName name="_Sort" hidden="1">#REF!</definedName>
    <definedName name="_sort2" hidden="1">#REF!</definedName>
    <definedName name="_tet12" hidden="1">{"assumptions",#N/A,FALSE,"Scenario 1";"valuation",#N/A,FALSE,"Scenario 1"}</definedName>
    <definedName name="_tet5" hidden="1">{"assumptions",#N/A,FALSE,"Scenario 1";"valuation",#N/A,FALSE,"Scenario 1"}</definedName>
    <definedName name="a" hidden="1">{"LBO Summary",#N/A,FALSE,"Summary"}</definedName>
    <definedName name="AAB_Addin5">"AAB_Description for addin 5,Description for addin 5,Description for addin 5,Description for addin 5,Description for addin 5,Description for addin 5"</definedName>
    <definedName name="acc">#REF!</definedName>
    <definedName name="Acct_AZ_UNSG_By_Plant">#REF!</definedName>
    <definedName name="ACTDEM">#REF!</definedName>
    <definedName name="ACTUAL_DEMAND__KW">#REF!</definedName>
    <definedName name="Actual_Net_Rev_Req">#REF!</definedName>
    <definedName name="ADIT">#REF!</definedName>
    <definedName name="Adjusted_KW">#REF!</definedName>
    <definedName name="AEAlloc">#REF!</definedName>
    <definedName name="Alignment" hidden="1">"a1"</definedName>
    <definedName name="AllocationDate">#REF!</definedName>
    <definedName name="Allocator.gross.plant">#REF!</definedName>
    <definedName name="Allocator.net.plant">#REF!</definedName>
    <definedName name="Allocator.wages.salary">#REF!</definedName>
    <definedName name="Allocators">#REF!</definedName>
    <definedName name="APCFAC">#REF!</definedName>
    <definedName name="APCLF">#REF!</definedName>
    <definedName name="APCMW">#REF!</definedName>
    <definedName name="APCMWH">#REF!</definedName>
    <definedName name="AS2DocOpenMode" hidden="1">"AS2DocumentEdit"</definedName>
    <definedName name="B1P1">#REF!</definedName>
    <definedName name="Balances">#REF!</definedName>
    <definedName name="BBFAC">#REF!</definedName>
    <definedName name="BBLF">#REF!</definedName>
    <definedName name="BBMW">#REF!</definedName>
    <definedName name="BBMWH">#REF!</definedName>
    <definedName name="bench">#REF!</definedName>
    <definedName name="BILLED_HOURS">#REF!</definedName>
    <definedName name="BILLING_DEMAND__KW">#REF!</definedName>
    <definedName name="BPAAlloc">#REF!</definedName>
    <definedName name="BPACustAlloc">#REF!</definedName>
    <definedName name="BPAGenAlloc">#REF!</definedName>
    <definedName name="BPAGenHeader">#REF!</definedName>
    <definedName name="BRDMONTH">#REF!</definedName>
    <definedName name="BRDMONTH12">#REF!</definedName>
    <definedName name="BRDQTR">#REF!</definedName>
    <definedName name="BRDYTD">#REF!</definedName>
    <definedName name="BRMAT">#REF!</definedName>
    <definedName name="BS">#REF!</definedName>
    <definedName name="CAAAlloc">#REF!</definedName>
    <definedName name="CandAByCust">#REF!</definedName>
    <definedName name="CandAByFunc">#REF!</definedName>
    <definedName name="cap">#REF!</definedName>
    <definedName name="CE">#REF!</definedName>
    <definedName name="CEA">#REF!</definedName>
    <definedName name="CECE" comment="Common Plant Allocator">#REF!</definedName>
    <definedName name="CEE">#REF!</definedName>
    <definedName name="CENTS_KWH__GROSS">#REF!</definedName>
    <definedName name="CENTS_KWH__NET">#REF!</definedName>
    <definedName name="CH_COS">#REF!</definedName>
    <definedName name="CITYM">#REF!</definedName>
    <definedName name="CITYS">#REF!</definedName>
    <definedName name="CITYST">#REF!</definedName>
    <definedName name="CITYT">#REF!</definedName>
    <definedName name="Class">#REF!</definedName>
    <definedName name="ClassCode">#REF!</definedName>
    <definedName name="ClassCustomer">#REF!</definedName>
    <definedName name="ClassDA">#REF!</definedName>
    <definedName name="ClassFunction">#REF!</definedName>
    <definedName name="ClassMethod">#REF!</definedName>
    <definedName name="ClientMatter" hidden="1">"b1"</definedName>
    <definedName name="ColumnAttributes1">#REF!</definedName>
    <definedName name="ColumnHeadings1">#REF!</definedName>
    <definedName name="Columns">#REF!</definedName>
    <definedName name="Cover">#REF!</definedName>
    <definedName name="cp">#REF!</definedName>
    <definedName name="CPAlloc">#REF!</definedName>
    <definedName name="CPHeader">#REF!</definedName>
    <definedName name="_xlnm.Criteria">#REF!</definedName>
    <definedName name="Current_sum">#REF!</definedName>
    <definedName name="Current_Year">#REF!</definedName>
    <definedName name="custgrowth">#REF!</definedName>
    <definedName name="CYPRUSFAC">#REF!</definedName>
    <definedName name="CYPRUSLF">#REF!</definedName>
    <definedName name="CYPRUSMW">#REF!</definedName>
    <definedName name="CYPRUSMWH">#REF!</definedName>
    <definedName name="DA">#REF!</definedName>
    <definedName name="data">#REF!</definedName>
    <definedName name="data_3">#REF!</definedName>
    <definedName name="_xlnm.Database">#REF!</definedName>
    <definedName name="DATABASE1">#REF!</definedName>
    <definedName name="Database2">#REF!</definedName>
    <definedName name="Date" hidden="1">"b1"</definedName>
    <definedName name="DE">#REF!</definedName>
    <definedName name="DEC00" hidden="1">{#N/A,#N/A,FALSE,"ARREC"}</definedName>
    <definedName name="DefaultCopy">#REF!</definedName>
    <definedName name="DefaultPaste">#REF!</definedName>
    <definedName name="demand">#REF!</definedName>
    <definedName name="des">#REF!</definedName>
    <definedName name="detail">#REF!</definedName>
    <definedName name="DMFAC">#REF!</definedName>
    <definedName name="DMLF">#REF!</definedName>
    <definedName name="DMMW">#REF!</definedName>
    <definedName name="DMMWH">#REF!</definedName>
    <definedName name="DocumentName" hidden="1">"b1"</definedName>
    <definedName name="DocumentNum" hidden="1">"a1"</definedName>
    <definedName name="DPROD">#REF!</definedName>
    <definedName name="DR">(#REF!-#REF!)/#REF!</definedName>
    <definedName name="draft">#REF!</definedName>
    <definedName name="e1p1">#REF!</definedName>
    <definedName name="e1p2">#REF!</definedName>
    <definedName name="e2p1">#REF!</definedName>
    <definedName name="e3p1">#REF!</definedName>
    <definedName name="e3p2">#REF!</definedName>
    <definedName name="e4p1">#REF!</definedName>
    <definedName name="e5p1">#REF!</definedName>
    <definedName name="e5p2">#REF!</definedName>
    <definedName name="e5p3">#REF!</definedName>
    <definedName name="e5p4">#REF!</definedName>
    <definedName name="e7p1">#REF!</definedName>
    <definedName name="e8p1">#REF!</definedName>
    <definedName name="ENERGYSALES">#REF!</definedName>
    <definedName name="epe">#REF!</definedName>
    <definedName name="_xlnm.Extract">#REF!</definedName>
    <definedName name="f1p1">#REF!</definedName>
    <definedName name="f2p1">#REF!</definedName>
    <definedName name="f3p1">#REF!</definedName>
    <definedName name="FEB00" hidden="1">{#N/A,#N/A,FALSE,"ARREC"}</definedName>
    <definedName name="firstcust">#REF!</definedName>
    <definedName name="firstkwh">#REF!</definedName>
    <definedName name="ForcastRev">#REF!</definedName>
    <definedName name="ForecastRev72">#REF!</definedName>
    <definedName name="ForecastRev73">#REF!</definedName>
    <definedName name="ForecastRevHeader">#REF!</definedName>
    <definedName name="ForecastRevHeader72">#REF!</definedName>
    <definedName name="FRANM">#REF!</definedName>
    <definedName name="FRANT">#REF!</definedName>
    <definedName name="frta">#REF!</definedName>
    <definedName name="FTHUAFAC">#REF!</definedName>
    <definedName name="FTHUALF">#REF!</definedName>
    <definedName name="FTHUAMW">#REF!</definedName>
    <definedName name="FTHUAMWH">#REF!</definedName>
    <definedName name="Function">#REF!</definedName>
    <definedName name="FYear1">#REF!</definedName>
    <definedName name="FYear2">#REF!</definedName>
    <definedName name="FYear3">#REF!</definedName>
    <definedName name="FYear4">#REF!</definedName>
    <definedName name="FYear5">#REF!</definedName>
    <definedName name="GP">#REF!</definedName>
    <definedName name="GROSS_REVENUE">#REF!</definedName>
    <definedName name="histdate">#REF!</definedName>
    <definedName name="HOME">#REF!</definedName>
    <definedName name="Hours">#REF!</definedName>
    <definedName name="HUGHESFAC">#REF!</definedName>
    <definedName name="HUGHESLF">#REF!</definedName>
    <definedName name="HUGHESMW">#REF!</definedName>
    <definedName name="HUGHESMWH">#REF!</definedName>
    <definedName name="IBMFAC">#REF!</definedName>
    <definedName name="IBMLF">#REF!</definedName>
    <definedName name="IBMMW">#REF!</definedName>
    <definedName name="IBMMWH">#REF!</definedName>
    <definedName name="Inc_Stat">#REF!</definedName>
    <definedName name="Index">#REF!</definedName>
    <definedName name="IndexHeader">#REF!</definedName>
    <definedName name="INPUTS4">#REF!</definedName>
    <definedName name="INPUTS5">#REF!</definedName>
    <definedName name="INPUTS6">#REF!</definedName>
    <definedName name="itc">#REF!</definedName>
    <definedName name="KCPLallocatorsP">#REF!</definedName>
    <definedName name="kk">#REF!</definedName>
    <definedName name="KWH">#REF!</definedName>
    <definedName name="LD_Factor">#REF!</definedName>
    <definedName name="Library" hidden="1">"a1"</definedName>
    <definedName name="LIQAIRFAC">#REF!</definedName>
    <definedName name="LIQAIRLF">#REF!</definedName>
    <definedName name="LIQAIRMW">#REF!</definedName>
    <definedName name="LIQAIRMWH">#REF!</definedName>
    <definedName name="ln">#REF!</definedName>
    <definedName name="LOAD_FACTOR">#REF!</definedName>
    <definedName name="LOAD_FACTOR_BASED_ON_BILLING_DEMAND">#REF!</definedName>
    <definedName name="Load81">#REF!</definedName>
    <definedName name="Load81Header">#REF!</definedName>
    <definedName name="Load82">#REF!</definedName>
    <definedName name="Load82Header">#REF!</definedName>
    <definedName name="Load83">#REF!</definedName>
    <definedName name="Load83Header">#REF!</definedName>
    <definedName name="Load84">#REF!</definedName>
    <definedName name="Load84Header">#REF!</definedName>
    <definedName name="Load85">#REF!</definedName>
    <definedName name="Load85Header">#REF!</definedName>
    <definedName name="Load86">#REF!</definedName>
    <definedName name="Load86Header">#REF!</definedName>
    <definedName name="Load87">#REF!</definedName>
    <definedName name="LoadHeader">#REF!</definedName>
    <definedName name="LoadHeaderHistoric">#REF!</definedName>
    <definedName name="M">#REF!</definedName>
    <definedName name="MACRO1">#REF!</definedName>
    <definedName name="Marty">#REF!</definedName>
    <definedName name="MAY" hidden="1">{#N/A,#N/A,FALSE,"EMPPAY"}</definedName>
    <definedName name="Mgmt">#REF!</definedName>
    <definedName name="minsys">#REF!</definedName>
    <definedName name="MISS1FAC">#REF!</definedName>
    <definedName name="MISS1LF">#REF!</definedName>
    <definedName name="MISS1MW">#REF!</definedName>
    <definedName name="MISS1MWH">#REF!</definedName>
    <definedName name="MISS2FAC">#REF!</definedName>
    <definedName name="MISS2LF">#REF!</definedName>
    <definedName name="MISS2MW">#REF!</definedName>
    <definedName name="MISS2MWH">#REF!</definedName>
    <definedName name="MONTH">#REF!</definedName>
    <definedName name="MONTH12">#REF!</definedName>
    <definedName name="months">#REF!</definedName>
    <definedName name="NET_REVENUE">#REF!</definedName>
    <definedName name="new">#REF!</definedName>
    <definedName name="NOTE">#REF!</definedName>
    <definedName name="NOxpMB1">#REF!</definedName>
    <definedName name="NP">#REF!</definedName>
    <definedName name="NPA">#REF!</definedName>
    <definedName name="NSP_COS">#REF!</definedName>
    <definedName name="OMCustomer">#REF!</definedName>
    <definedName name="OMFunct">#REF!</definedName>
    <definedName name="POWER_FACTOR">#REF!</definedName>
    <definedName name="Power51Header">#REF!</definedName>
    <definedName name="Power52">#REF!</definedName>
    <definedName name="Power52Header">#REF!</definedName>
    <definedName name="Power53">#REF!</definedName>
    <definedName name="Power53Header">#REF!</definedName>
    <definedName name="Power54">#REF!</definedName>
    <definedName name="Power54Header">#REF!</definedName>
    <definedName name="Power55">#REF!</definedName>
    <definedName name="Power55Header">#REF!</definedName>
    <definedName name="Power56">#REF!</definedName>
    <definedName name="Power56Header">#REF!</definedName>
    <definedName name="PowerHeader">#REF!</definedName>
    <definedName name="PowerSum">#REF!</definedName>
    <definedName name="PRet">#REF!</definedName>
    <definedName name="Print">#REF!</definedName>
    <definedName name="_xlnm.Print_Area" localSheetId="13">'A10-True-Up'!$A$1:$I$68</definedName>
    <definedName name="_xlnm.Print_Area" localSheetId="3">'A1-ARAM Lead'!$A$1:$H$99</definedName>
    <definedName name="_xlnm.Print_Area" localSheetId="4">'A2-Other Inputs'!$A$1:$D$28</definedName>
    <definedName name="_xlnm.Print_Area" localSheetId="5">'A3-Revenue Adjmts'!$A$1:$D$52</definedName>
    <definedName name="_xlnm.Print_Area" localSheetId="6">'A4-Expense Adjmts'!$A$1:$D$113</definedName>
    <definedName name="_xlnm.Print_Area" localSheetId="7">'A5-Rate Base Adjmts'!$A$1:$D$87</definedName>
    <definedName name="_xlnm.Print_Area" localSheetId="9">'A6.2-Rate Base RCND Plant'!$A$1:$G$68</definedName>
    <definedName name="_xlnm.Print_Area" localSheetId="10">'A7-Income Tax'!$A$1:$D$53</definedName>
    <definedName name="_xlnm.Print_Area" localSheetId="11">'A8-Working Capital'!$A$1:$F$53</definedName>
    <definedName name="_xlnm.Print_Area" localSheetId="1">'Rate Summary'!$A$1:$G$27</definedName>
    <definedName name="_xlnm.Print_Area" localSheetId="14">'Sch. C3 Conv. Factor'!$A$1:$D$18</definedName>
    <definedName name="_xlnm.Print_Area" localSheetId="15">'Sch. D2 Cost of Debt'!$A$1:$J$38</definedName>
    <definedName name="_xlnm.Print_Area" localSheetId="16">'Sch. E1 Bal. Sheet'!$A$1:$C$67</definedName>
    <definedName name="_xlnm.Print_Area" localSheetId="17">'Sch. E2 Inc. Statement'!$A$1:$C$38</definedName>
    <definedName name="_xlnm.Print_Area" localSheetId="18">'Sch. E8 Taxes'!$A$1:$C$30</definedName>
    <definedName name="_xlnm.Print_Area" localSheetId="0">'Table of Contents'!$A$1:$E$38</definedName>
    <definedName name="_xlnm.Print_Area">#REF!</definedName>
    <definedName name="_xlnm.Print_Titles" localSheetId="5">'A3-Revenue Adjmts'!$1:$4</definedName>
    <definedName name="Print1">#REF!</definedName>
    <definedName name="Print3">#REF!</definedName>
    <definedName name="Print4">#REF!</definedName>
    <definedName name="Print5">#REF!</definedName>
    <definedName name="PrintArea">#REF!</definedName>
    <definedName name="ProjIDList">#REF!</definedName>
    <definedName name="ProposedRate91">#REF!</definedName>
    <definedName name="PSClass">#REF!</definedName>
    <definedName name="PSCo_COS">#REF!</definedName>
    <definedName name="psrate">#REF!</definedName>
    <definedName name="PTitle">#REF!</definedName>
    <definedName name="q_MTEP06_App_AB_Facility">#REF!</definedName>
    <definedName name="q_MTEP06_App_AB_Projects">#REF!</definedName>
    <definedName name="qmat">#REF!</definedName>
    <definedName name="QTR">#REF!</definedName>
    <definedName name="qtrinfo">#REF!</definedName>
    <definedName name="RACC">#REF!</definedName>
    <definedName name="RateClass">#REF!</definedName>
    <definedName name="ratios">#REF!</definedName>
    <definedName name="RBCustomer">#REF!</definedName>
    <definedName name="RCITYM">#REF!</definedName>
    <definedName name="RCITYS">#REF!</definedName>
    <definedName name="RCITYST">#REF!</definedName>
    <definedName name="RCITYT">#REF!</definedName>
    <definedName name="Recorded_Year_Hours_per_month">#REF!</definedName>
    <definedName name="Recover">#REF!</definedName>
    <definedName name="ref">#REF!</definedName>
    <definedName name="ReportTitle1">#REF!</definedName>
    <definedName name="Reserve2011">#REF!</definedName>
    <definedName name="revreq">#REF!</definedName>
    <definedName name="revvar">#REF!</definedName>
    <definedName name="RFRANM">#REF!</definedName>
    <definedName name="RFRANT">#REF!</definedName>
    <definedName name="ROR">#REF!</definedName>
    <definedName name="RowDetails1">#REF!</definedName>
    <definedName name="RRBT">#REF!</definedName>
    <definedName name="RRUCO">#REF!</definedName>
    <definedName name="RSTATE">#REF!</definedName>
    <definedName name="Seasons">#REF!</definedName>
    <definedName name="SILVERFAC">#REF!</definedName>
    <definedName name="SILVERLF">#REF!</definedName>
    <definedName name="SILVERMW">#REF!</definedName>
    <definedName name="SILVERMWH">#REF!</definedName>
    <definedName name="SPS_COS">#REF!</definedName>
    <definedName name="stat">#REF!</definedName>
    <definedName name="STATE">#REF!</definedName>
    <definedName name="step1">#REF!</definedName>
    <definedName name="step2">#REF!</definedName>
    <definedName name="SumForecast">#REF!</definedName>
    <definedName name="SumHistoric">#REF!</definedName>
    <definedName name="SumPower">#REF!</definedName>
    <definedName name="SumPresRate">#REF!</definedName>
    <definedName name="SumPropRate">#REF!</definedName>
    <definedName name="SumRateBase">#REF!</definedName>
    <definedName name="SumRevClass">#REF!</definedName>
    <definedName name="SumRevPresRate">#REF!</definedName>
    <definedName name="SumRevPropRate">#REF!</definedName>
    <definedName name="SumRevRate">#REF!</definedName>
    <definedName name="SumRevReq">#REF!</definedName>
    <definedName name="SUPP">#REF!</definedName>
    <definedName name="TableName">"Dummy"</definedName>
    <definedName name="TableOfContents">#REF!</definedName>
    <definedName name="taxcalc">#REF!</definedName>
    <definedName name="TAXES">#REF!</definedName>
    <definedName name="TBLHeader">#REF!</definedName>
    <definedName name="TE">#REF!</definedName>
    <definedName name="test" hidden="1">{"LBO Summary",#N/A,FALSE,"Summary"}</definedName>
    <definedName name="test1" hidden="1">{"LBO Summary",#N/A,FALSE,"Summary";"Income Statement",#N/A,FALSE,"Model";"Cash Flow",#N/A,FALSE,"Model";"Balance Sheet",#N/A,FALSE,"Model";"Working Capital",#N/A,FALSE,"Model";"Pro Forma Balance Sheets",#N/A,FALSE,"PFBS";"Debt Balances",#N/A,FALSE,"Model";"Fee Schedules",#N/A,FALSE,"Model"}</definedName>
    <definedName name="test10" hidden="1">{"LBO Summary",#N/A,FALSE,"Summary";"Income Statement",#N/A,FALSE,"Model";"Cash Flow",#N/A,FALSE,"Model";"Balance Sheet",#N/A,FALSE,"Model";"Working Capital",#N/A,FALSE,"Model";"Pro Forma Balance Sheets",#N/A,FALSE,"PFBS";"Debt Balances",#N/A,FALSE,"Model";"Fee Schedules",#N/A,FALSE,"Model"}</definedName>
    <definedName name="test11" hidden="1">{"LBO Summary",#N/A,FALSE,"Summary"}</definedName>
    <definedName name="test12" hidden="1">{"assumptions",#N/A,FALSE,"Scenario 1";"valuation",#N/A,FALSE,"Scenario 1"}</definedName>
    <definedName name="test13" hidden="1">{"LBO Summary",#N/A,FALSE,"Summary"}</definedName>
    <definedName name="test14" hidden="1">{"LBO Summary",#N/A,FALSE,"Summary";"Income Statement",#N/A,FALSE,"Model";"Cash Flow",#N/A,FALSE,"Model";"Balance Sheet",#N/A,FALSE,"Model";"Working Capital",#N/A,FALSE,"Model";"Pro Forma Balance Sheets",#N/A,FALSE,"PFBS";"Debt Balances",#N/A,FALSE,"Model";"Fee Schedules",#N/A,FALSE,"Model"}</definedName>
    <definedName name="test15" hidden="1">{"LBO Summary",#N/A,FALSE,"Summary";"Income Statement",#N/A,FALSE,"Model";"Cash Flow",#N/A,FALSE,"Model";"Balance Sheet",#N/A,FALSE,"Model";"Working Capital",#N/A,FALSE,"Model";"Pro Forma Balance Sheets",#N/A,FALSE,"PFBS";"Debt Balances",#N/A,FALSE,"Model";"Fee Schedules",#N/A,FALSE,"Model"}</definedName>
    <definedName name="test16" hidden="1">{"LBO Summary",#N/A,FALSE,"Summary";"Income Statement",#N/A,FALSE,"Model";"Cash Flow",#N/A,FALSE,"Model";"Balance Sheet",#N/A,FALSE,"Model";"Working Capital",#N/A,FALSE,"Model";"Pro Forma Balance Sheets",#N/A,FALSE,"PFBS";"Debt Balances",#N/A,FALSE,"Model";"Fee Schedules",#N/A,FALSE,"Model"}</definedName>
    <definedName name="test2" hidden="1">{"LBO Summary",#N/A,FALSE,"Summary"}</definedName>
    <definedName name="test4" hidden="1">{"assumptions",#N/A,FALSE,"Scenario 1";"valuation",#N/A,FALSE,"Scenario 1"}</definedName>
    <definedName name="test6" hidden="1">{"LBO Summary",#N/A,FALSE,"Summary"}</definedName>
    <definedName name="testcust">#REF!</definedName>
    <definedName name="testdate">#REF!</definedName>
    <definedName name="testkwh">#REF!</definedName>
    <definedName name="TextRefCopyRangeCount" hidden="1">1</definedName>
    <definedName name="Time" hidden="1">"b1"</definedName>
    <definedName name="TMCFAC">#REF!</definedName>
    <definedName name="TMCLF">#REF!</definedName>
    <definedName name="TMCMW">#REF!</definedName>
    <definedName name="TMCMWH">#REF!</definedName>
    <definedName name="Tota_Deferred">#REF!</definedName>
    <definedName name="tp">#REF!</definedName>
    <definedName name="TPA">#REF!</definedName>
    <definedName name="TrackerCust">#REF!</definedName>
    <definedName name="TrackerPrice">#REF!</definedName>
    <definedName name="TU">#REF!</definedName>
    <definedName name="Typist" hidden="1">"b1"</definedName>
    <definedName name="UACHRPFAC">#REF!</definedName>
    <definedName name="UACHRPLF">#REF!</definedName>
    <definedName name="UACHRPMW">#REF!</definedName>
    <definedName name="UACHRPMWH">#REF!</definedName>
    <definedName name="UAMAINFAC">#REF!</definedName>
    <definedName name="UAMAINLF">#REF!</definedName>
    <definedName name="UAMAINMW">#REF!</definedName>
    <definedName name="UAMAINMWH">#REF!</definedName>
    <definedName name="UAMEDFAC">#REF!</definedName>
    <definedName name="UAMEDLF">#REF!</definedName>
    <definedName name="UAMEDMW">#REF!</definedName>
    <definedName name="UAMEDMWH">#REF!</definedName>
    <definedName name="Unbundle_Rate_Base">#REF!</definedName>
    <definedName name="Unbundle_Rev_Req">#REF!</definedName>
    <definedName name="Unbundling_Unit_Cost">#REF!</definedName>
    <definedName name="Unbundling_Unit_Title">#REF!</definedName>
    <definedName name="unitcost">#REF!</definedName>
    <definedName name="UnitCost21">#REF!</definedName>
    <definedName name="UnitCost22">#REF!</definedName>
    <definedName name="UP">#REF!</definedName>
    <definedName name="utility">#REF!</definedName>
    <definedName name="utilstt">#REF!</definedName>
    <definedName name="Value" hidden="1">{"assumptions",#N/A,FALSE,"Scenario 1";"valuation",#N/A,FALSE,"Scenario 1"}</definedName>
    <definedName name="Version" hidden="1">"a1"</definedName>
    <definedName name="whatever">#REF!</definedName>
    <definedName name="wrn.ARREC." hidden="1">{#N/A,#N/A,FALSE,"ARREC"}</definedName>
    <definedName name="wrn.CP._.Demand." hidden="1">{"Retail CP pg1",#N/A,FALSE,"FACTOR3";"Retail CP pg2",#N/A,FALSE,"FACTOR3";"Retail CP pg3",#N/A,FALSE,"FACTOR3"}</definedName>
    <definedName name="wrn.CP._.Demand2." hidden="1">{"Retail CP pg1",#N/A,FALSE,"FACTOR3";"Retail CP pg2",#N/A,FALSE,"FACTOR3";"Retail CP pg3",#N/A,FALSE,"FACTOR3"}</definedName>
    <definedName name="wrn.EMPPAY." hidden="1">{#N/A,#N/A,FALSE,"EMPPAY"}</definedName>
    <definedName name="wrn.IPO._.Valuation." hidden="1">{"assumptions",#N/A,FALSE,"Scenario 1";"valuation",#N/A,FALSE,"Scenario 1"}</definedName>
    <definedName name="wrn.LBO._.Summary." hidden="1">{"LBO Summary",#N/A,FALSE,"Summary"}</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S">#REF!</definedName>
    <definedName name="WSA">#REF!</definedName>
    <definedName name="Xcel">#REF!</definedName>
    <definedName name="Xcel_COS">#REF!</definedName>
    <definedName name="xx" hidden="1">{#N/A,#N/A,FALSE,"EMPPAY"}</definedName>
    <definedName name="YT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61" l="1"/>
  <c r="G29" i="61" s="1"/>
  <c r="G33" i="61" s="1"/>
  <c r="D85" i="9" s="1"/>
  <c r="I31" i="61"/>
  <c r="I15" i="61"/>
  <c r="H21" i="61"/>
  <c r="E31" i="61"/>
  <c r="H29" i="61"/>
  <c r="I21" i="61" l="1"/>
  <c r="I29" i="61"/>
  <c r="H33" i="61"/>
  <c r="I33" i="61" s="1"/>
  <c r="F85" i="9" s="1"/>
  <c r="D11" i="9" l="1"/>
  <c r="D12" i="9"/>
  <c r="D13" i="9"/>
  <c r="D8" i="9"/>
  <c r="D19" i="61"/>
  <c r="C19" i="61"/>
  <c r="C15" i="61"/>
  <c r="A11" i="61"/>
  <c r="A12" i="61" s="1"/>
  <c r="A13" i="61" s="1"/>
  <c r="A14" i="61" s="1"/>
  <c r="A15" i="61" s="1"/>
  <c r="A18" i="61" s="1"/>
  <c r="A19" i="61" s="1"/>
  <c r="A21" i="61" s="1"/>
  <c r="A24" i="61" s="1"/>
  <c r="A26" i="61" s="1"/>
  <c r="A27" i="61" s="1"/>
  <c r="A29" i="61" s="1"/>
  <c r="A31" i="61" s="1"/>
  <c r="A33" i="61" s="1"/>
  <c r="F76" i="9"/>
  <c r="F75" i="9"/>
  <c r="D35" i="16"/>
  <c r="F12" i="9" s="1"/>
  <c r="E28" i="52"/>
  <c r="D72" i="9"/>
  <c r="D73" i="9"/>
  <c r="D86" i="9"/>
  <c r="D68" i="9"/>
  <c r="D67" i="9"/>
  <c r="D16" i="52" s="1"/>
  <c r="D62" i="9"/>
  <c r="D61" i="9"/>
  <c r="D14" i="9"/>
  <c r="A1" i="55"/>
  <c r="H42" i="9"/>
  <c r="C39" i="53"/>
  <c r="D17" i="56"/>
  <c r="D16" i="56"/>
  <c r="D11" i="56"/>
  <c r="A20" i="16"/>
  <c r="A21" i="16"/>
  <c r="A22" i="16"/>
  <c r="A23" i="16"/>
  <c r="A25" i="16"/>
  <c r="A2" i="60"/>
  <c r="A2" i="68"/>
  <c r="A2" i="9"/>
  <c r="A2" i="49"/>
  <c r="A3" i="60"/>
  <c r="A3" i="68"/>
  <c r="A3" i="9"/>
  <c r="A10" i="68"/>
  <c r="K2" i="68"/>
  <c r="K1" i="68"/>
  <c r="A3" i="49"/>
  <c r="A54" i="9"/>
  <c r="D2" i="56"/>
  <c r="I2" i="61"/>
  <c r="C2" i="65" s="1"/>
  <c r="D1" i="56"/>
  <c r="I1" i="61"/>
  <c r="I2" i="67"/>
  <c r="D2" i="62"/>
  <c r="F2" i="66"/>
  <c r="D1" i="62"/>
  <c r="F1" i="66"/>
  <c r="G2" i="53"/>
  <c r="G1" i="53"/>
  <c r="G2" i="52"/>
  <c r="G1" i="52"/>
  <c r="D2" i="50"/>
  <c r="D41" i="50" s="1"/>
  <c r="D1" i="50"/>
  <c r="D40" i="50" s="1"/>
  <c r="D2" i="16"/>
  <c r="D49" i="16"/>
  <c r="D103" i="16"/>
  <c r="D1" i="16"/>
  <c r="D48" i="16"/>
  <c r="D102" i="16"/>
  <c r="D2" i="4"/>
  <c r="D1" i="4"/>
  <c r="D2" i="49"/>
  <c r="D1" i="49"/>
  <c r="E2" i="57"/>
  <c r="E1" i="57"/>
  <c r="G2" i="60"/>
  <c r="H53" i="9"/>
  <c r="A2" i="67"/>
  <c r="A1" i="67"/>
  <c r="F34" i="67"/>
  <c r="F35" i="67"/>
  <c r="F36" i="67"/>
  <c r="F37" i="67"/>
  <c r="F38" i="67"/>
  <c r="F39" i="67"/>
  <c r="F40" i="67"/>
  <c r="F41" i="67"/>
  <c r="F42" i="67"/>
  <c r="F43" i="67"/>
  <c r="F44" i="67"/>
  <c r="H13" i="67"/>
  <c r="H15" i="67"/>
  <c r="H18" i="67"/>
  <c r="B34" i="67"/>
  <c r="B35" i="67"/>
  <c r="B36" i="67"/>
  <c r="B37" i="67"/>
  <c r="B38" i="67"/>
  <c r="B39" i="67"/>
  <c r="B40" i="67"/>
  <c r="B41" i="67"/>
  <c r="B43" i="67"/>
  <c r="B44" i="67"/>
  <c r="B50" i="67"/>
  <c r="B51" i="67"/>
  <c r="B52" i="67"/>
  <c r="B53" i="67"/>
  <c r="B54" i="67"/>
  <c r="B55" i="67"/>
  <c r="B56" i="67"/>
  <c r="B57" i="67"/>
  <c r="B58" i="67"/>
  <c r="B60" i="67"/>
  <c r="B61" i="67"/>
  <c r="H26" i="67"/>
  <c r="H27" i="67"/>
  <c r="E61" i="67"/>
  <c r="A11" i="67"/>
  <c r="A12" i="67"/>
  <c r="A13" i="67"/>
  <c r="A14" i="67"/>
  <c r="A15" i="67"/>
  <c r="A18" i="67"/>
  <c r="A13" i="49"/>
  <c r="D15" i="52"/>
  <c r="A3" i="50"/>
  <c r="A42" i="50" s="1"/>
  <c r="A3" i="67"/>
  <c r="A3" i="53"/>
  <c r="A3" i="66"/>
  <c r="A3" i="16"/>
  <c r="A50" i="16"/>
  <c r="A104" i="16"/>
  <c r="A3" i="4"/>
  <c r="A3" i="62"/>
  <c r="A3" i="52"/>
  <c r="C1" i="65"/>
  <c r="C1" i="55"/>
  <c r="C1" i="54"/>
  <c r="E34" i="67"/>
  <c r="E42" i="67"/>
  <c r="E55" i="67"/>
  <c r="E36" i="67"/>
  <c r="E44" i="67"/>
  <c r="E57" i="67"/>
  <c r="E37" i="67"/>
  <c r="E50" i="67"/>
  <c r="E58" i="67"/>
  <c r="E56" i="67"/>
  <c r="E38" i="67"/>
  <c r="E51" i="67"/>
  <c r="E59" i="67"/>
  <c r="E33" i="67"/>
  <c r="E41" i="67"/>
  <c r="E43" i="67"/>
  <c r="E39" i="67"/>
  <c r="E52" i="67"/>
  <c r="E60" i="67"/>
  <c r="E54" i="67"/>
  <c r="E35" i="67"/>
  <c r="E40" i="67"/>
  <c r="E53" i="67"/>
  <c r="A19" i="67"/>
  <c r="A20" i="67"/>
  <c r="D33" i="67"/>
  <c r="D34" i="67"/>
  <c r="D35" i="67"/>
  <c r="A2" i="66"/>
  <c r="A1" i="66"/>
  <c r="A18" i="66"/>
  <c r="A19" i="66"/>
  <c r="A23" i="66"/>
  <c r="A24" i="66"/>
  <c r="A25" i="66"/>
  <c r="A26" i="66"/>
  <c r="A28" i="66"/>
  <c r="A29" i="66"/>
  <c r="A33" i="66"/>
  <c r="A34" i="66"/>
  <c r="A35" i="66"/>
  <c r="A36" i="66"/>
  <c r="A37" i="66"/>
  <c r="A38" i="66"/>
  <c r="A39" i="66"/>
  <c r="A40" i="66"/>
  <c r="A41" i="66"/>
  <c r="A42" i="66"/>
  <c r="A43" i="66"/>
  <c r="A44" i="66"/>
  <c r="A45" i="66"/>
  <c r="A46" i="66"/>
  <c r="A48" i="66"/>
  <c r="A21" i="67"/>
  <c r="A24" i="67"/>
  <c r="A25" i="67"/>
  <c r="A26" i="67"/>
  <c r="A27" i="67"/>
  <c r="G33" i="67"/>
  <c r="D36" i="67"/>
  <c r="A33" i="67"/>
  <c r="A34" i="67"/>
  <c r="A35" i="67"/>
  <c r="A36" i="67"/>
  <c r="A37" i="67"/>
  <c r="A38" i="67"/>
  <c r="A39" i="67"/>
  <c r="A40" i="67"/>
  <c r="A41" i="67"/>
  <c r="A42" i="67"/>
  <c r="A43" i="67"/>
  <c r="A44" i="67"/>
  <c r="A45" i="67"/>
  <c r="A50" i="67"/>
  <c r="A51" i="67"/>
  <c r="A52" i="67"/>
  <c r="A53" i="67"/>
  <c r="A54" i="67"/>
  <c r="A55" i="67"/>
  <c r="A56" i="67"/>
  <c r="A57" i="67"/>
  <c r="A58" i="67"/>
  <c r="A59" i="67"/>
  <c r="A60" i="67"/>
  <c r="A61" i="67"/>
  <c r="A62" i="67"/>
  <c r="D37" i="67"/>
  <c r="G34" i="67"/>
  <c r="G35" i="67"/>
  <c r="D38" i="67"/>
  <c r="D39" i="67"/>
  <c r="G36" i="67"/>
  <c r="A51" i="16"/>
  <c r="A105" i="16"/>
  <c r="G37" i="67"/>
  <c r="D40" i="67"/>
  <c r="D42" i="16"/>
  <c r="A1" i="65"/>
  <c r="D41" i="67"/>
  <c r="G38" i="67"/>
  <c r="H52" i="9"/>
  <c r="G1" i="60"/>
  <c r="G39" i="67"/>
  <c r="D42" i="67"/>
  <c r="D43" i="67"/>
  <c r="G40" i="67"/>
  <c r="D34" i="62"/>
  <c r="G41" i="67"/>
  <c r="D44" i="67"/>
  <c r="G44" i="67"/>
  <c r="A11" i="62"/>
  <c r="A12" i="62"/>
  <c r="A13" i="62"/>
  <c r="A14" i="62"/>
  <c r="A15" i="62"/>
  <c r="A17" i="62"/>
  <c r="A19" i="62"/>
  <c r="A2" i="62"/>
  <c r="A1" i="62"/>
  <c r="A2" i="4"/>
  <c r="A55" i="9"/>
  <c r="D45" i="67"/>
  <c r="G42" i="67"/>
  <c r="A21" i="62"/>
  <c r="A22" i="62"/>
  <c r="A23" i="62"/>
  <c r="A24" i="62"/>
  <c r="A26" i="62"/>
  <c r="A27" i="62"/>
  <c r="A29" i="62"/>
  <c r="A31" i="62"/>
  <c r="A33" i="62"/>
  <c r="A34" i="62"/>
  <c r="A35" i="62"/>
  <c r="A37" i="62"/>
  <c r="A38" i="62"/>
  <c r="A39" i="62"/>
  <c r="A43" i="50"/>
  <c r="G43" i="67"/>
  <c r="A1" i="61"/>
  <c r="G45" i="67"/>
  <c r="A10" i="60"/>
  <c r="H45" i="67"/>
  <c r="A12" i="60"/>
  <c r="A13" i="60"/>
  <c r="A15" i="60"/>
  <c r="A16" i="60"/>
  <c r="A18" i="60"/>
  <c r="A19" i="60"/>
  <c r="A21" i="60"/>
  <c r="A22" i="60"/>
  <c r="A24" i="60"/>
  <c r="A25" i="60"/>
  <c r="A27" i="60"/>
  <c r="D50" i="67"/>
  <c r="G50" i="67"/>
  <c r="H50" i="67"/>
  <c r="H51" i="67"/>
  <c r="H52" i="67"/>
  <c r="H53" i="67"/>
  <c r="H54" i="67"/>
  <c r="H55" i="67"/>
  <c r="H56" i="67"/>
  <c r="H57" i="67"/>
  <c r="H58" i="67"/>
  <c r="H59" i="67"/>
  <c r="H60" i="67"/>
  <c r="H61" i="67"/>
  <c r="A11" i="57"/>
  <c r="A12" i="57"/>
  <c r="A13" i="57"/>
  <c r="A14" i="57"/>
  <c r="A15" i="57"/>
  <c r="A16" i="57"/>
  <c r="A17" i="57"/>
  <c r="A18" i="57"/>
  <c r="A19" i="57"/>
  <c r="A20" i="57"/>
  <c r="A27" i="57"/>
  <c r="A1" i="57"/>
  <c r="I50" i="67"/>
  <c r="D51" i="67"/>
  <c r="G51" i="67"/>
  <c r="A1" i="56"/>
  <c r="A10" i="55"/>
  <c r="A11" i="55"/>
  <c r="A12" i="55"/>
  <c r="A15" i="55"/>
  <c r="A1" i="54"/>
  <c r="A9" i="54"/>
  <c r="A10" i="54"/>
  <c r="A11" i="54"/>
  <c r="A12" i="54"/>
  <c r="A13" i="54"/>
  <c r="A14" i="54"/>
  <c r="A16" i="54"/>
  <c r="A17" i="54"/>
  <c r="A18" i="54"/>
  <c r="A20" i="54"/>
  <c r="A21" i="54"/>
  <c r="A22" i="54"/>
  <c r="A23" i="54"/>
  <c r="A24" i="54"/>
  <c r="A25" i="54"/>
  <c r="A26" i="54"/>
  <c r="A27" i="54"/>
  <c r="A28" i="54"/>
  <c r="A29" i="54"/>
  <c r="A30" i="54"/>
  <c r="A31" i="54"/>
  <c r="A33" i="54"/>
  <c r="A34" i="54"/>
  <c r="A35" i="54"/>
  <c r="A36" i="54"/>
  <c r="A37" i="54"/>
  <c r="A38" i="54"/>
  <c r="A40" i="54"/>
  <c r="A42" i="54"/>
  <c r="A43" i="54"/>
  <c r="A44" i="54"/>
  <c r="A45" i="54"/>
  <c r="A46" i="54"/>
  <c r="A47" i="54"/>
  <c r="A48" i="54"/>
  <c r="A50" i="54"/>
  <c r="A51" i="54"/>
  <c r="A52" i="54"/>
  <c r="A53" i="54"/>
  <c r="A54" i="54"/>
  <c r="A55" i="54"/>
  <c r="A56" i="54"/>
  <c r="A57" i="54"/>
  <c r="A58" i="54"/>
  <c r="A59" i="54"/>
  <c r="A61" i="54"/>
  <c r="A62" i="54"/>
  <c r="A63" i="54"/>
  <c r="A64" i="54"/>
  <c r="A65" i="54"/>
  <c r="A67" i="54"/>
  <c r="A28" i="57"/>
  <c r="A29" i="57"/>
  <c r="A30" i="57"/>
  <c r="A31" i="57"/>
  <c r="I51" i="67"/>
  <c r="D52" i="67"/>
  <c r="A16" i="55"/>
  <c r="A17" i="55"/>
  <c r="A18" i="55"/>
  <c r="A19" i="55"/>
  <c r="A20" i="55"/>
  <c r="A22" i="55"/>
  <c r="A11" i="52"/>
  <c r="A12" i="52"/>
  <c r="A15" i="52"/>
  <c r="A16" i="52"/>
  <c r="A17" i="52"/>
  <c r="A18" i="52"/>
  <c r="A21" i="52"/>
  <c r="A25" i="55"/>
  <c r="A26" i="55"/>
  <c r="A27" i="55"/>
  <c r="A29" i="55"/>
  <c r="G52" i="67"/>
  <c r="A22" i="52"/>
  <c r="A23" i="52"/>
  <c r="A24" i="52"/>
  <c r="A25" i="52"/>
  <c r="A26" i="52"/>
  <c r="A32" i="55"/>
  <c r="A33" i="55"/>
  <c r="A34" i="55"/>
  <c r="A35" i="55"/>
  <c r="A36" i="55"/>
  <c r="A38" i="55"/>
  <c r="I52" i="67"/>
  <c r="D53" i="67"/>
  <c r="A28" i="52"/>
  <c r="A30" i="52"/>
  <c r="A33" i="52"/>
  <c r="A34" i="52"/>
  <c r="A35" i="52"/>
  <c r="G53" i="67"/>
  <c r="I53" i="67"/>
  <c r="D54" i="67"/>
  <c r="D15" i="9"/>
  <c r="G54" i="67"/>
  <c r="I54" i="67"/>
  <c r="D55" i="67"/>
  <c r="A62" i="9"/>
  <c r="A63" i="9"/>
  <c r="G55" i="67"/>
  <c r="I55" i="67"/>
  <c r="D56" i="67"/>
  <c r="A16" i="56"/>
  <c r="A17" i="56"/>
  <c r="A18" i="56"/>
  <c r="G56" i="67"/>
  <c r="I56" i="67"/>
  <c r="D57" i="67"/>
  <c r="G57" i="67"/>
  <c r="I57" i="67"/>
  <c r="D58" i="67"/>
  <c r="A2" i="53"/>
  <c r="A1" i="53"/>
  <c r="G58" i="67"/>
  <c r="I58" i="67"/>
  <c r="D59" i="67"/>
  <c r="A11" i="53"/>
  <c r="A12" i="53"/>
  <c r="A15" i="53"/>
  <c r="A16" i="53"/>
  <c r="A17" i="53"/>
  <c r="A18" i="53"/>
  <c r="A19" i="53"/>
  <c r="A20" i="53"/>
  <c r="A21" i="53"/>
  <c r="A22" i="53"/>
  <c r="G53" i="53"/>
  <c r="F53" i="53"/>
  <c r="D53" i="53"/>
  <c r="G39" i="53"/>
  <c r="F39" i="53"/>
  <c r="G22" i="53"/>
  <c r="F22" i="53"/>
  <c r="G12" i="53"/>
  <c r="F12" i="53"/>
  <c r="D12" i="53"/>
  <c r="A2" i="52"/>
  <c r="A1" i="52"/>
  <c r="G59" i="67"/>
  <c r="I59" i="67"/>
  <c r="D60" i="67"/>
  <c r="A25" i="53"/>
  <c r="A26" i="53"/>
  <c r="A27" i="53"/>
  <c r="E53" i="53"/>
  <c r="C22" i="53"/>
  <c r="C12" i="53"/>
  <c r="C53" i="53"/>
  <c r="D22" i="53"/>
  <c r="D39" i="53"/>
  <c r="A28" i="53"/>
  <c r="A29" i="53"/>
  <c r="A30" i="53"/>
  <c r="A31" i="53"/>
  <c r="A32" i="53"/>
  <c r="A33" i="53"/>
  <c r="A34" i="53"/>
  <c r="A35" i="53"/>
  <c r="A36" i="53"/>
  <c r="A37" i="53"/>
  <c r="A38" i="53"/>
  <c r="A39" i="53"/>
  <c r="A42" i="53"/>
  <c r="A43" i="53"/>
  <c r="A44" i="53"/>
  <c r="A45" i="53"/>
  <c r="A46" i="53"/>
  <c r="A47" i="53"/>
  <c r="A48" i="53"/>
  <c r="A49" i="53"/>
  <c r="A50" i="53"/>
  <c r="A51" i="53"/>
  <c r="G60" i="67"/>
  <c r="I60" i="67"/>
  <c r="D61" i="67"/>
  <c r="A52" i="53"/>
  <c r="A53" i="53"/>
  <c r="A55" i="53"/>
  <c r="A57" i="53"/>
  <c r="A58" i="53"/>
  <c r="A59" i="53"/>
  <c r="A60" i="53"/>
  <c r="A61" i="53"/>
  <c r="G61" i="67"/>
  <c r="G62" i="67"/>
  <c r="H19" i="67"/>
  <c r="H20" i="67"/>
  <c r="I61" i="67"/>
  <c r="H21" i="67"/>
  <c r="A1" i="50"/>
  <c r="A40" i="50" s="1"/>
  <c r="A2" i="50"/>
  <c r="A41" i="50" s="1"/>
  <c r="A1" i="16"/>
  <c r="A48" i="16"/>
  <c r="A102" i="16"/>
  <c r="A2" i="16"/>
  <c r="A49" i="16"/>
  <c r="A103" i="16"/>
  <c r="A1" i="9"/>
  <c r="A1" i="4"/>
  <c r="A14" i="49"/>
  <c r="A15" i="49"/>
  <c r="A18" i="49"/>
  <c r="A53" i="9"/>
  <c r="A52" i="9"/>
  <c r="D74" i="9"/>
  <c r="D23" i="52"/>
  <c r="G23" i="52"/>
  <c r="H74" i="9"/>
  <c r="A11" i="50"/>
  <c r="A12" i="50" s="1"/>
  <c r="A13" i="50" s="1"/>
  <c r="A14" i="50" s="1"/>
  <c r="A15" i="50" s="1"/>
  <c r="A16" i="50" s="1"/>
  <c r="A17" i="50" s="1"/>
  <c r="A18" i="50" s="1"/>
  <c r="A22" i="50" s="1"/>
  <c r="A23" i="50" s="1"/>
  <c r="A24" i="50" s="1"/>
  <c r="A25" i="50" s="1"/>
  <c r="A26" i="50" s="1"/>
  <c r="A27" i="50" s="1"/>
  <c r="A28" i="50" s="1"/>
  <c r="A29" i="50" s="1"/>
  <c r="A30" i="50" s="1"/>
  <c r="A34" i="50" s="1"/>
  <c r="A35" i="50" s="1"/>
  <c r="A38" i="50" s="1"/>
  <c r="A11" i="9"/>
  <c r="A12" i="9"/>
  <c r="A13" i="9"/>
  <c r="A14" i="9"/>
  <c r="A15" i="9"/>
  <c r="A16" i="9"/>
  <c r="A18" i="9"/>
  <c r="A20" i="9"/>
  <c r="A21" i="9"/>
  <c r="A23" i="9"/>
  <c r="A24" i="9"/>
  <c r="A25" i="9"/>
  <c r="A26" i="9"/>
  <c r="A27" i="9"/>
  <c r="A28" i="9"/>
  <c r="A29" i="9"/>
  <c r="A31" i="9"/>
  <c r="A32" i="9"/>
  <c r="A34" i="9"/>
  <c r="A36" i="9"/>
  <c r="A38" i="9"/>
  <c r="A39" i="9"/>
  <c r="A41" i="9"/>
  <c r="A42" i="9"/>
  <c r="A43" i="9"/>
  <c r="A45" i="9"/>
  <c r="A46" i="9"/>
  <c r="A47" i="9"/>
  <c r="A48" i="9"/>
  <c r="A50" i="9"/>
  <c r="A11" i="4"/>
  <c r="A12" i="4"/>
  <c r="A13" i="4"/>
  <c r="A14" i="4"/>
  <c r="A11" i="16"/>
  <c r="A12" i="16"/>
  <c r="A13" i="16"/>
  <c r="A14" i="16"/>
  <c r="A15" i="16"/>
  <c r="A16" i="16"/>
  <c r="A17" i="16"/>
  <c r="A18" i="16"/>
  <c r="A28" i="16"/>
  <c r="A29" i="16"/>
  <c r="A30" i="16"/>
  <c r="A31" i="16"/>
  <c r="A66" i="9"/>
  <c r="A15" i="4"/>
  <c r="A16" i="4"/>
  <c r="A17" i="4"/>
  <c r="A18" i="4"/>
  <c r="A19" i="4"/>
  <c r="A20" i="4"/>
  <c r="A32" i="16"/>
  <c r="A33" i="16"/>
  <c r="A34" i="16"/>
  <c r="A35" i="16"/>
  <c r="A38" i="16"/>
  <c r="A39" i="16"/>
  <c r="A40" i="16"/>
  <c r="A41" i="16"/>
  <c r="A42" i="16"/>
  <c r="A43" i="16"/>
  <c r="A67" i="9"/>
  <c r="A68" i="9"/>
  <c r="A69" i="9"/>
  <c r="A72" i="9"/>
  <c r="A73" i="9"/>
  <c r="A74" i="9"/>
  <c r="A75" i="9"/>
  <c r="A76" i="9"/>
  <c r="A77" i="9"/>
  <c r="A79" i="9"/>
  <c r="A81" i="9"/>
  <c r="A85" i="9"/>
  <c r="A86" i="9"/>
  <c r="A87" i="9"/>
  <c r="D75" i="9"/>
  <c r="D24" i="52" s="1"/>
  <c r="E40" i="66" l="1"/>
  <c r="E39" i="53"/>
  <c r="E35" i="66"/>
  <c r="E39" i="66"/>
  <c r="E36" i="66"/>
  <c r="E44" i="66"/>
  <c r="G55" i="53"/>
  <c r="G57" i="53" s="1"/>
  <c r="E33" i="66"/>
  <c r="E37" i="66"/>
  <c r="E41" i="66"/>
  <c r="E45" i="66"/>
  <c r="F55" i="53"/>
  <c r="D10" i="52" s="1"/>
  <c r="E22" i="53"/>
  <c r="E12" i="53"/>
  <c r="C2" i="54"/>
  <c r="C2" i="55"/>
  <c r="D46" i="66"/>
  <c r="F46" i="66"/>
  <c r="F48" i="66" s="1"/>
  <c r="F68" i="9" s="1"/>
  <c r="E17" i="52" s="1"/>
  <c r="E34" i="66"/>
  <c r="E38" i="66"/>
  <c r="E42" i="66"/>
  <c r="E43" i="66"/>
  <c r="D79" i="9"/>
  <c r="D23" i="62"/>
  <c r="D27" i="62" s="1"/>
  <c r="C46" i="66"/>
  <c r="E25" i="52"/>
  <c r="E26" i="52" s="1"/>
  <c r="F77" i="9"/>
  <c r="D15" i="61"/>
  <c r="D21" i="61" s="1"/>
  <c r="C21" i="61"/>
  <c r="C29" i="61" s="1"/>
  <c r="C33" i="61" s="1"/>
  <c r="D87" i="9" s="1"/>
  <c r="E86" i="9" s="1"/>
  <c r="H86" i="9" s="1"/>
  <c r="D18" i="56"/>
  <c r="D12" i="56" s="1"/>
  <c r="D13" i="56" s="1"/>
  <c r="D14" i="56" s="1"/>
  <c r="H32" i="9" s="1"/>
  <c r="D63" i="9"/>
  <c r="D38" i="16" s="1"/>
  <c r="H73" i="9"/>
  <c r="D22" i="52"/>
  <c r="G22" i="52" s="1"/>
  <c r="H72" i="9"/>
  <c r="D21" i="52"/>
  <c r="G21" i="52" s="1"/>
  <c r="D69" i="9"/>
  <c r="D17" i="52"/>
  <c r="H12" i="9"/>
  <c r="D12" i="62" s="1"/>
  <c r="D16" i="9"/>
  <c r="D18" i="9" s="1"/>
  <c r="G24" i="52"/>
  <c r="H75" i="9"/>
  <c r="F79" i="9"/>
  <c r="H14" i="9"/>
  <c r="D14" i="62" s="1"/>
  <c r="D55" i="53"/>
  <c r="C55" i="53"/>
  <c r="D11" i="52" l="1"/>
  <c r="D12" i="52" s="1"/>
  <c r="E55" i="53"/>
  <c r="E46" i="66"/>
  <c r="E48" i="66" s="1"/>
  <c r="F67" i="9" s="1"/>
  <c r="E16" i="52" s="1"/>
  <c r="G16" i="52" s="1"/>
  <c r="H79" i="9"/>
  <c r="H68" i="9"/>
  <c r="G17" i="52"/>
  <c r="E15" i="61"/>
  <c r="D18" i="52"/>
  <c r="E21" i="61"/>
  <c r="D29" i="61"/>
  <c r="E85" i="9"/>
  <c r="H67" i="9" l="1"/>
  <c r="D33" i="61"/>
  <c r="E33" i="61" s="1"/>
  <c r="H85" i="9" s="1"/>
  <c r="E29" i="61"/>
  <c r="D38" i="62" l="1"/>
  <c r="H87" i="9"/>
  <c r="F12" i="66"/>
  <c r="D76" i="9" l="1"/>
  <c r="D18" i="50" l="1"/>
  <c r="D30" i="50"/>
  <c r="E24" i="66"/>
  <c r="D77" i="9"/>
  <c r="D81" i="9" s="1"/>
  <c r="H76" i="9"/>
  <c r="H77" i="9" s="1"/>
  <c r="D25" i="52"/>
  <c r="F61" i="9" l="1"/>
  <c r="H61" i="9" s="1"/>
  <c r="E10" i="52"/>
  <c r="G10" i="52" s="1"/>
  <c r="E11" i="52"/>
  <c r="G11" i="52" s="1"/>
  <c r="F62" i="9"/>
  <c r="H62" i="9" s="1"/>
  <c r="G60" i="53" s="1"/>
  <c r="G58" i="53"/>
  <c r="G59" i="53" s="1"/>
  <c r="G25" i="52"/>
  <c r="G26" i="52" s="1"/>
  <c r="D26" i="52"/>
  <c r="E12" i="52" l="1"/>
  <c r="G12" i="52"/>
  <c r="H63" i="9"/>
  <c r="F9" i="66" s="1"/>
  <c r="F63" i="9"/>
  <c r="D39" i="16" s="1"/>
  <c r="D40" i="16" s="1"/>
  <c r="D43" i="16" s="1"/>
  <c r="E23" i="66" s="1"/>
  <c r="G61" i="53"/>
  <c r="D28" i="52" s="1"/>
  <c r="G28" i="52" s="1"/>
  <c r="D46" i="16" l="1"/>
  <c r="F13" i="9" s="1"/>
  <c r="H13" i="9" s="1"/>
  <c r="D13" i="62" s="1"/>
  <c r="D30" i="52"/>
  <c r="D25" i="16" l="1"/>
  <c r="F11" i="9" s="1"/>
  <c r="H11" i="9" s="1"/>
  <c r="D11" i="62" s="1"/>
  <c r="D15" i="62" s="1"/>
  <c r="F24" i="66" l="1"/>
  <c r="F23" i="66" l="1"/>
  <c r="F14" i="66" l="1"/>
  <c r="D20" i="4" l="1"/>
  <c r="F8" i="9" s="1"/>
  <c r="H8" i="9" s="1"/>
  <c r="F19" i="66" s="1"/>
  <c r="E25" i="66" l="1"/>
  <c r="F25" i="66" s="1"/>
  <c r="F10" i="66" s="1"/>
  <c r="F11" i="66" s="1"/>
  <c r="D9" i="62"/>
  <c r="F13" i="66" l="1"/>
  <c r="F15" i="66" s="1"/>
  <c r="E26" i="66" s="1"/>
  <c r="F26" i="66" s="1"/>
  <c r="F29" i="66" s="1"/>
  <c r="F66" i="9" s="1"/>
  <c r="F16" i="66" l="1"/>
  <c r="E15" i="52"/>
  <c r="F69" i="9"/>
  <c r="F81" i="9" s="1"/>
  <c r="H66" i="9"/>
  <c r="H69" i="9" s="1"/>
  <c r="H81" i="9" s="1"/>
  <c r="H23" i="9" l="1"/>
  <c r="H28" i="9" s="1"/>
  <c r="G34" i="52"/>
  <c r="D37" i="62"/>
  <c r="D39" i="62" s="1"/>
  <c r="E18" i="52"/>
  <c r="E30" i="52" s="1"/>
  <c r="G15" i="52"/>
  <c r="G18" i="52" s="1"/>
  <c r="G30" i="52" s="1"/>
  <c r="G33" i="52" s="1"/>
  <c r="G35" i="52" l="1"/>
  <c r="H24" i="9" s="1"/>
  <c r="H25" i="9" s="1"/>
  <c r="H27" i="9" s="1"/>
  <c r="H41" i="9" s="1"/>
  <c r="H43" i="9" s="1"/>
  <c r="H20" i="9"/>
  <c r="D17" i="62"/>
  <c r="D19" i="62" s="1"/>
  <c r="D24" i="62" s="1"/>
  <c r="D33" i="62" s="1"/>
  <c r="D35" i="62" s="1"/>
  <c r="F15" i="9" s="1"/>
  <c r="H29" i="9" l="1"/>
  <c r="F16" i="9"/>
  <c r="F18" i="9" s="1"/>
  <c r="H15" i="9"/>
  <c r="H16" i="9" s="1"/>
  <c r="H18" i="9" s="1"/>
  <c r="H21" i="9" s="1"/>
  <c r="H38" i="9" s="1"/>
  <c r="H45" i="9" s="1"/>
  <c r="H50" i="9" l="1"/>
  <c r="H31" i="9"/>
  <c r="H34" i="9" s="1"/>
  <c r="H47" i="9" s="1"/>
  <c r="H48" i="9" s="1"/>
  <c r="G27" i="60" s="1"/>
  <c r="G12" i="60" l="1"/>
  <c r="G13" i="60"/>
  <c r="G15" i="60"/>
  <c r="G9" i="60"/>
  <c r="F9" i="68" s="1"/>
  <c r="G9" i="68" s="1"/>
  <c r="K14" i="68" s="1"/>
  <c r="G10" i="60"/>
  <c r="F10" i="68" s="1"/>
  <c r="G10" i="68" s="1"/>
  <c r="G25" i="60"/>
  <c r="G24" i="60"/>
  <c r="G16" i="60"/>
  <c r="G22" i="60"/>
  <c r="G21" i="60"/>
  <c r="G18" i="60"/>
  <c r="G19" i="60"/>
  <c r="K16" i="68" l="1"/>
  <c r="K15" i="68"/>
</calcChain>
</file>

<file path=xl/sharedStrings.xml><?xml version="1.0" encoding="utf-8"?>
<sst xmlns="http://schemas.openxmlformats.org/spreadsheetml/2006/main" count="1188" uniqueCount="771">
  <si>
    <t xml:space="preserve"> </t>
  </si>
  <si>
    <t>Line</t>
  </si>
  <si>
    <t>No.</t>
  </si>
  <si>
    <t>Amount</t>
  </si>
  <si>
    <t>$</t>
  </si>
  <si>
    <t>Cost</t>
  </si>
  <si>
    <t>%</t>
  </si>
  <si>
    <t>A</t>
  </si>
  <si>
    <t>B</t>
  </si>
  <si>
    <t>C</t>
  </si>
  <si>
    <t>D</t>
  </si>
  <si>
    <t>E</t>
  </si>
  <si>
    <t xml:space="preserve">NET PLANT IN SERVICE  </t>
  </si>
  <si>
    <t>(a)</t>
  </si>
  <si>
    <t>(b)</t>
  </si>
  <si>
    <t>(c)</t>
  </si>
  <si>
    <t>(d)</t>
  </si>
  <si>
    <t>Description</t>
  </si>
  <si>
    <t>Table of Contents</t>
  </si>
  <si>
    <t>TOTAL WORKING CAPITAL</t>
  </si>
  <si>
    <t xml:space="preserve">Total </t>
  </si>
  <si>
    <t>Worksheet A1</t>
  </si>
  <si>
    <t>Worksheet A2</t>
  </si>
  <si>
    <t>Worksheet A4</t>
  </si>
  <si>
    <t>Worksheet A5</t>
  </si>
  <si>
    <t>RATE BASE</t>
  </si>
  <si>
    <t>Worksheet A7</t>
  </si>
  <si>
    <t>Reserved</t>
  </si>
  <si>
    <t>Adjustor Revenues</t>
  </si>
  <si>
    <t>Sales for Resale</t>
  </si>
  <si>
    <t>Golden Valley Pipeline Operations</t>
  </si>
  <si>
    <t>Griffith Plant Operations</t>
  </si>
  <si>
    <t>Fortis Management Fees</t>
  </si>
  <si>
    <t>TOTAL REVENUE ADJUSTMENTS</t>
  </si>
  <si>
    <t>Other</t>
  </si>
  <si>
    <t>UNS Gas, Inc.</t>
  </si>
  <si>
    <t>Operating Revenues, as adjusted</t>
  </si>
  <si>
    <t>O&amp;M Expenses Adjusted</t>
  </si>
  <si>
    <t>Depreciation and Amortization, as Adjusted</t>
  </si>
  <si>
    <t>Taxes, Other Than Income</t>
  </si>
  <si>
    <t>Expenses Other Than Interest Income Taxes</t>
  </si>
  <si>
    <t>Synchronized Interest</t>
  </si>
  <si>
    <t>Rate Base</t>
  </si>
  <si>
    <t>Weighted Cost of Debt</t>
  </si>
  <si>
    <t>Expected Synchronized Interest</t>
  </si>
  <si>
    <t>Combined Effective Income Tax Rate</t>
  </si>
  <si>
    <t>RATE BASE:</t>
  </si>
  <si>
    <t xml:space="preserve">GROSS PLANT IN SERVICE     </t>
  </si>
  <si>
    <t>ACCUMULATED DEPRECIATION</t>
  </si>
  <si>
    <t>FAIR VALUE RATE BASE</t>
  </si>
  <si>
    <t>RETURN ON FVI</t>
  </si>
  <si>
    <t/>
  </si>
  <si>
    <t xml:space="preserve">OPERATING INCOME CONVERSION FACTOR </t>
  </si>
  <si>
    <t>OPERATING EXPENSES</t>
  </si>
  <si>
    <t>TOTAL OPERATING EXPENSES</t>
  </si>
  <si>
    <t>TOTAL OPERATING NET INCOME</t>
  </si>
  <si>
    <t>Income Statement Inputs</t>
  </si>
  <si>
    <t>Income Taxes - Federal (409.1)</t>
  </si>
  <si>
    <t>Income Taxes - Other (409.1)</t>
  </si>
  <si>
    <t>End of Year Input</t>
  </si>
  <si>
    <t>TOTAL OTHER RATE BASE</t>
  </si>
  <si>
    <t xml:space="preserve">ACCUMULATED DEFERRED INCOME TAXES </t>
  </si>
  <si>
    <t>Accumulated Deferred Income Taxes</t>
  </si>
  <si>
    <t>Reference</t>
  </si>
  <si>
    <t>Unadjusted</t>
  </si>
  <si>
    <t>Adjusted</t>
  </si>
  <si>
    <t>Gross Plant in Service</t>
  </si>
  <si>
    <t xml:space="preserve">Accumulated Depreciation &amp; Amortization  </t>
  </si>
  <si>
    <t>Materials and Supplies</t>
  </si>
  <si>
    <t>Prepayments</t>
  </si>
  <si>
    <t>Other Rate Base</t>
  </si>
  <si>
    <t>(e)</t>
  </si>
  <si>
    <t>A4-Expense Adjustments</t>
  </si>
  <si>
    <t xml:space="preserve">Operating Expense </t>
  </si>
  <si>
    <t xml:space="preserve">  Total Operating Expense </t>
  </si>
  <si>
    <t xml:space="preserve">  Total Depreciation and Amortization Expense </t>
  </si>
  <si>
    <t xml:space="preserve">  Total Taxes Other Than Income Taxes</t>
  </si>
  <si>
    <t xml:space="preserve">  Total Gross Plant in Service</t>
  </si>
  <si>
    <t xml:space="preserve">  Total Accumulated Depreciation &amp; Amortization  </t>
  </si>
  <si>
    <t>Page 1 of 2</t>
  </si>
  <si>
    <t>Customer Contributions</t>
  </si>
  <si>
    <t>Weighted Average</t>
  </si>
  <si>
    <t>(f)</t>
  </si>
  <si>
    <t>Regulatory Assets (182.3)</t>
  </si>
  <si>
    <t>Regulatory Liabilities (254)</t>
  </si>
  <si>
    <t xml:space="preserve">Customer Deposit Interest Expense </t>
  </si>
  <si>
    <t>FERC Acct No.</t>
  </si>
  <si>
    <t>Original Cost</t>
  </si>
  <si>
    <t>Accumulated Depreciation</t>
  </si>
  <si>
    <t>Original Cost Net Book Value</t>
  </si>
  <si>
    <t xml:space="preserve"> Unadjusted R.C.N. Accum Deprn </t>
  </si>
  <si>
    <t>Intangible Plant:</t>
  </si>
  <si>
    <t xml:space="preserve">    Acct. 302</t>
  </si>
  <si>
    <t xml:space="preserve">    Acct. 303</t>
  </si>
  <si>
    <t xml:space="preserve"> Total Intangible Plant</t>
  </si>
  <si>
    <t>Transmission  Plant</t>
  </si>
  <si>
    <t xml:space="preserve">    Acct. 365</t>
  </si>
  <si>
    <t xml:space="preserve">    Acct. 366</t>
  </si>
  <si>
    <t xml:space="preserve">    Acct. 367</t>
  </si>
  <si>
    <t xml:space="preserve">    Acct. 369</t>
  </si>
  <si>
    <t xml:space="preserve">    Acct. 371</t>
  </si>
  <si>
    <t>Total Transmission</t>
  </si>
  <si>
    <t>Distribution Plant:</t>
  </si>
  <si>
    <t xml:space="preserve">    Acct. 374</t>
  </si>
  <si>
    <t xml:space="preserve">    Acct. 375</t>
  </si>
  <si>
    <t xml:space="preserve">    Acct. 376</t>
  </si>
  <si>
    <t xml:space="preserve">    Acct. 378</t>
  </si>
  <si>
    <t xml:space="preserve">    Acct. 379</t>
  </si>
  <si>
    <t xml:space="preserve">    Acct. 380</t>
  </si>
  <si>
    <t xml:space="preserve">    Acct. 381</t>
  </si>
  <si>
    <t xml:space="preserve">    Acct. 382</t>
  </si>
  <si>
    <t xml:space="preserve">    Acct. 383</t>
  </si>
  <si>
    <t xml:space="preserve">    Acct. 384</t>
  </si>
  <si>
    <t xml:space="preserve">    Acct. 385</t>
  </si>
  <si>
    <t xml:space="preserve">    Acct. 387</t>
  </si>
  <si>
    <t>Total Distribution</t>
  </si>
  <si>
    <t>General Plant:</t>
  </si>
  <si>
    <t xml:space="preserve">    Acct. 389</t>
  </si>
  <si>
    <t xml:space="preserve">    Acct. 390</t>
  </si>
  <si>
    <t xml:space="preserve">    Acct. 391</t>
  </si>
  <si>
    <t xml:space="preserve">    Acct. 392</t>
  </si>
  <si>
    <t xml:space="preserve">    Acct. 393</t>
  </si>
  <si>
    <t xml:space="preserve">    Acct. 394</t>
  </si>
  <si>
    <t xml:space="preserve">    Acct. 395</t>
  </si>
  <si>
    <t xml:space="preserve">    Acct. 396</t>
  </si>
  <si>
    <t xml:space="preserve">    Acct. 397</t>
  </si>
  <si>
    <t xml:space="preserve">    Acct. 398</t>
  </si>
  <si>
    <t>Total General Plant</t>
  </si>
  <si>
    <t>Total Utility Plant</t>
  </si>
  <si>
    <t>Schedule E-1</t>
  </si>
  <si>
    <t>Utility Plant</t>
  </si>
  <si>
    <t>Plant in Service</t>
  </si>
  <si>
    <t>Construction Work in Progress</t>
  </si>
  <si>
    <t>Plant Held for Future Use</t>
  </si>
  <si>
    <t>Plant Under Capital Leases</t>
  </si>
  <si>
    <t>Accumulated Depreciation and Amortization</t>
  </si>
  <si>
    <t>Utility Plant - Net</t>
  </si>
  <si>
    <t>Other Property and Investments</t>
  </si>
  <si>
    <t>Total Other Property and Investments</t>
  </si>
  <si>
    <t>Current Assets</t>
  </si>
  <si>
    <t>Cash and Cash Equivalents</t>
  </si>
  <si>
    <t>Special Deposits and Working Funds</t>
  </si>
  <si>
    <t>Accounts Receivable - Retail Customers</t>
  </si>
  <si>
    <t>Accounts Receivable - Other</t>
  </si>
  <si>
    <t>Allowance for Doubtful Accounts</t>
  </si>
  <si>
    <t>Accrued Unbilled Revenues</t>
  </si>
  <si>
    <t>Intercompany Accounts Receivable</t>
  </si>
  <si>
    <t>Deferred Debits</t>
  </si>
  <si>
    <t>Income Taxes Recoverable Through Future Rates</t>
  </si>
  <si>
    <t>Unamortized Debt Discount and Expense</t>
  </si>
  <si>
    <t>Total Assets</t>
  </si>
  <si>
    <t>Capitalization</t>
  </si>
  <si>
    <t>Common Stock</t>
  </si>
  <si>
    <t>Accumulated Earnings</t>
  </si>
  <si>
    <t>Total Common Stock Equity</t>
  </si>
  <si>
    <t>Capital Lease Obligations</t>
  </si>
  <si>
    <t>Long-Term Debt</t>
  </si>
  <si>
    <t>Current Liabilities</t>
  </si>
  <si>
    <t>Current Obligations Under Capital Leases</t>
  </si>
  <si>
    <t>Accounts Payable</t>
  </si>
  <si>
    <t>Intercompany Payables</t>
  </si>
  <si>
    <t>Note Payable</t>
  </si>
  <si>
    <t>Interest Accrued</t>
  </si>
  <si>
    <t>Taxes Accrued</t>
  </si>
  <si>
    <t>Customer Deposits</t>
  </si>
  <si>
    <t>Deferred Credits and Other Liabilities</t>
  </si>
  <si>
    <t>Customer Advances for Construction</t>
  </si>
  <si>
    <t>Total Liabilities</t>
  </si>
  <si>
    <t>Schedule E-2</t>
  </si>
  <si>
    <t>Gas Retail Revenues</t>
  </si>
  <si>
    <t>Other Operating Revenue</t>
  </si>
  <si>
    <t>Total Operating Revenue</t>
  </si>
  <si>
    <t>Purchased Gas Expenses</t>
  </si>
  <si>
    <t>Other Operations and Maintenance Expense</t>
  </si>
  <si>
    <t>Depreciation and Amortization</t>
  </si>
  <si>
    <t>Taxes Other than Income Taxes</t>
  </si>
  <si>
    <t>Income Taxes</t>
  </si>
  <si>
    <t>Total Operating Expenses</t>
  </si>
  <si>
    <t>Operating Income</t>
  </si>
  <si>
    <t>Total Other Income and Deductions</t>
  </si>
  <si>
    <t>Allowance for Equity Funds</t>
  </si>
  <si>
    <t>Other - Net</t>
  </si>
  <si>
    <t>Income Before Interest Expense</t>
  </si>
  <si>
    <t>Interest Expense</t>
  </si>
  <si>
    <t>Interest on Long Term-Debt</t>
  </si>
  <si>
    <t>Interest on Short Term-Debt</t>
  </si>
  <si>
    <t>Other Interest Expense</t>
  </si>
  <si>
    <t>Allowance for Borrowed Funds</t>
  </si>
  <si>
    <t>Total Interest Expense</t>
  </si>
  <si>
    <t>Net Income Available for Common Stock</t>
  </si>
  <si>
    <t>Computation of Gross Revenue Conversion Factor</t>
  </si>
  <si>
    <t>1</t>
  </si>
  <si>
    <t>Gross Revenue</t>
  </si>
  <si>
    <t>2</t>
  </si>
  <si>
    <t>Less:  Uncollectible Revenue</t>
  </si>
  <si>
    <t>Taxable Income as a Percent</t>
  </si>
  <si>
    <t xml:space="preserve">Less:  Federal and State Income Taxes </t>
  </si>
  <si>
    <t>Change in Net Operating Income</t>
  </si>
  <si>
    <t>Gross Revenue Conversion Factor</t>
  </si>
  <si>
    <t>Adjustments</t>
  </si>
  <si>
    <t>WORKING CAPITAL :</t>
  </si>
  <si>
    <t>OTHER RATE BASE:</t>
  </si>
  <si>
    <t>Customer Deposit Interest Expense</t>
  </si>
  <si>
    <t>Revenue Adjustments</t>
  </si>
  <si>
    <t>Build-Out Adjustment</t>
  </si>
  <si>
    <t xml:space="preserve">Fortis Rate Base Adjustment </t>
  </si>
  <si>
    <t>Golden Valley Pipeline</t>
  </si>
  <si>
    <t>Griffith Plant</t>
  </si>
  <si>
    <t xml:space="preserve">Citizens Acquisition Discount </t>
  </si>
  <si>
    <t xml:space="preserve">Regulatory Assets </t>
  </si>
  <si>
    <t>Regulatory Liabilities</t>
  </si>
  <si>
    <t>Ref</t>
  </si>
  <si>
    <t>Total Accum. Depreciation &amp; Amortization  Adjustments</t>
  </si>
  <si>
    <t>(Sum of Lines 4 through 6)</t>
  </si>
  <si>
    <t>(Line 1 minus Line 2)</t>
  </si>
  <si>
    <t>(Sum of Lines 8 through 12)</t>
  </si>
  <si>
    <t>Operating Revenues</t>
  </si>
  <si>
    <t>Operating Expense</t>
  </si>
  <si>
    <t>(Sum of Lines 2 through 6)</t>
  </si>
  <si>
    <t>(Line 1 minus Line 7)</t>
  </si>
  <si>
    <t>FAIR VALUE</t>
  </si>
  <si>
    <t xml:space="preserve">  Original Cost Rate Base</t>
  </si>
  <si>
    <t>Worksheet</t>
  </si>
  <si>
    <t>Worksheet A3</t>
  </si>
  <si>
    <t>Worksheet A6.1</t>
  </si>
  <si>
    <t>Worksheet A6.2</t>
  </si>
  <si>
    <t>Balance Sheet</t>
  </si>
  <si>
    <t>Income Statement</t>
  </si>
  <si>
    <t>Expense Adjustments</t>
  </si>
  <si>
    <t>Rate Base Adjustments</t>
  </si>
  <si>
    <t>Percentage of Incremental Gross Revenues</t>
  </si>
  <si>
    <t>Sch. E2 Inc. Statement, (Line 9), Col. (b)</t>
  </si>
  <si>
    <t>Effective Federal Tax Rate</t>
  </si>
  <si>
    <t>Effective State Tax Rate</t>
  </si>
  <si>
    <t>(Line 16 + Line 17) divided by 2</t>
  </si>
  <si>
    <t>Page 2 of 2</t>
  </si>
  <si>
    <t>(g)</t>
  </si>
  <si>
    <t>Taxes Other Than Income Taxes</t>
  </si>
  <si>
    <t>(Sum of Lines 2 through 5)</t>
  </si>
  <si>
    <t>(Line 3 times Line 9)</t>
  </si>
  <si>
    <t>(Sum of Line 7 and Line 8)</t>
  </si>
  <si>
    <t>(Note C)</t>
  </si>
  <si>
    <t>(Note B)</t>
  </si>
  <si>
    <t>(Note A)</t>
  </si>
  <si>
    <t>EQUITY INCOME</t>
  </si>
  <si>
    <t>EARNED ROE ON RATE BASE</t>
  </si>
  <si>
    <t>Outstanding</t>
  </si>
  <si>
    <t xml:space="preserve">Annual Interest </t>
  </si>
  <si>
    <t>Cost Rate</t>
  </si>
  <si>
    <t>Fixed Rate Debt</t>
  </si>
  <si>
    <t>5.390% Senior Unsecured Notes due 8/26</t>
  </si>
  <si>
    <t>4.000% Senior Unsecured Notes due 8/45</t>
  </si>
  <si>
    <t>5.600% Senior Unsecured Notes due 6/36</t>
  </si>
  <si>
    <t>Total Fixed Rate Debt</t>
  </si>
  <si>
    <t>Variable Rate Debt</t>
  </si>
  <si>
    <t xml:space="preserve">     N/A</t>
  </si>
  <si>
    <t>Total Variable Rate Debt</t>
  </si>
  <si>
    <t>N/A</t>
  </si>
  <si>
    <t>Total Long-Term Debt</t>
  </si>
  <si>
    <t>Unamortized Debt Discount and Debt issuance costs, Premium and</t>
  </si>
  <si>
    <t xml:space="preserve">     Expense and Loss on Reacquired Debt</t>
  </si>
  <si>
    <t>Amortization of Debt Discount and</t>
  </si>
  <si>
    <t xml:space="preserve">     Expense and Loss on Reacquired Debt </t>
  </si>
  <si>
    <t>Credit Facility Commitment Fees</t>
  </si>
  <si>
    <t>Total Long-Term Debt - Net</t>
  </si>
  <si>
    <t>Total Short-Term Debt</t>
  </si>
  <si>
    <t>Total Debt - Net</t>
  </si>
  <si>
    <t>Cost of Long-Term Debt and Short-Term Debt</t>
  </si>
  <si>
    <t xml:space="preserve"> (Note A)</t>
  </si>
  <si>
    <t xml:space="preserve">  Cash Working Capital</t>
  </si>
  <si>
    <t xml:space="preserve">  Synchronized Interest</t>
  </si>
  <si>
    <t>Worksheet A5, (Line 18), Col. (c)</t>
  </si>
  <si>
    <t>Notes:</t>
  </si>
  <si>
    <t>Worksheet A6.2, (Line 34), Col. (f)</t>
  </si>
  <si>
    <t>F</t>
  </si>
  <si>
    <t>Worksheet A1, Page 2, (Line 15), Col. (f)</t>
  </si>
  <si>
    <t>(Sum of Lines 16 and 17)</t>
  </si>
  <si>
    <t>A5-Rate Base Adjustments</t>
  </si>
  <si>
    <t>Worksheet A1, Page 2, (Line 2), Col. (f)</t>
  </si>
  <si>
    <t xml:space="preserve">Worksheet A1, Page 1, (Line 1), Col. (f) </t>
  </si>
  <si>
    <t xml:space="preserve">Worksheet A1, Page 1, (Line 2), Col. (f) </t>
  </si>
  <si>
    <t xml:space="preserve">Worksheet A1, Page 1, (Line 3), Col. (f) </t>
  </si>
  <si>
    <t xml:space="preserve">Worksheet A1, Page 1, (Line 4), Col. (f) </t>
  </si>
  <si>
    <t xml:space="preserve">Worksheet A1, Page 1, (Line 5), Col. (f) </t>
  </si>
  <si>
    <t>Rate Calculation by Tariff Class</t>
  </si>
  <si>
    <t>Rate Schedule</t>
  </si>
  <si>
    <t>Rate Code</t>
  </si>
  <si>
    <t>Rate Component</t>
  </si>
  <si>
    <t>Base Rate</t>
  </si>
  <si>
    <t xml:space="preserve">(c) </t>
  </si>
  <si>
    <t xml:space="preserve">(e) </t>
  </si>
  <si>
    <t>Rate Summary</t>
  </si>
  <si>
    <t>Worksheet A8</t>
  </si>
  <si>
    <t xml:space="preserve">Advertising </t>
  </si>
  <si>
    <t>Rate Case Expense</t>
  </si>
  <si>
    <t>Post-Retirement Benefits</t>
  </si>
  <si>
    <t>(Line 18 times Line 19)</t>
  </si>
  <si>
    <t>(Line 20 divided by Line 21)</t>
  </si>
  <si>
    <t>Worksheet A2, (Line 15), Col. (c)</t>
  </si>
  <si>
    <t>ADIT</t>
  </si>
  <si>
    <t>(Note F)</t>
  </si>
  <si>
    <t xml:space="preserve">(f) </t>
  </si>
  <si>
    <t>(Note D)</t>
  </si>
  <si>
    <t>(Note E)</t>
  </si>
  <si>
    <t xml:space="preserve"> (Note B)</t>
  </si>
  <si>
    <t xml:space="preserve"> (Note C)</t>
  </si>
  <si>
    <t xml:space="preserve"> (Note D)</t>
  </si>
  <si>
    <t xml:space="preserve"> (Note F)</t>
  </si>
  <si>
    <t xml:space="preserve"> (Note E)</t>
  </si>
  <si>
    <t>G</t>
  </si>
  <si>
    <t>(Note G)</t>
  </si>
  <si>
    <t>H</t>
  </si>
  <si>
    <t xml:space="preserve">
Unadjusted R.C.N Cost </t>
  </si>
  <si>
    <t>ADIT is reported on an RCN basis by multiplying the corresponding original cost balance by the RCN ratio (A6.2 Line 39).</t>
  </si>
  <si>
    <t>(Note H)</t>
  </si>
  <si>
    <t>Description (FERC Accounts)</t>
  </si>
  <si>
    <t xml:space="preserve">  Taxes Other than Income Taxes (408)</t>
  </si>
  <si>
    <t xml:space="preserve">  Interest on Customer Deposits (431)</t>
  </si>
  <si>
    <t xml:space="preserve">  Materials &amp; Supplies (154 &amp; 163)</t>
  </si>
  <si>
    <t xml:space="preserve">  Prepayments (165)</t>
  </si>
  <si>
    <t xml:space="preserve">  Cash Working Capital  </t>
  </si>
  <si>
    <t xml:space="preserve">  Customer Advances for Construction (252)</t>
  </si>
  <si>
    <t xml:space="preserve">  Customer Deposits (235)</t>
  </si>
  <si>
    <t xml:space="preserve">  Regulatory Assets (182.3)</t>
  </si>
  <si>
    <t xml:space="preserve">  Regulatory Liabilities (254)</t>
  </si>
  <si>
    <t xml:space="preserve">  Depreciation and Amortization (404-407), (Note A)</t>
  </si>
  <si>
    <t xml:space="preserve">  Income Taxes (409-411)</t>
  </si>
  <si>
    <t xml:space="preserve">  Customer Advances for Construction </t>
  </si>
  <si>
    <t>(Line 12 minus Line 11)</t>
  </si>
  <si>
    <t>(Line 13 times Line 14)</t>
  </si>
  <si>
    <t>(Sum of Lines 15 through 16)</t>
  </si>
  <si>
    <t>(Sum of Lines 3, 7, 13, 14)</t>
  </si>
  <si>
    <t>A3-Revenue Adjustments</t>
  </si>
  <si>
    <t>(Line 1 minus Line 6 minus Line 7)</t>
  </si>
  <si>
    <t xml:space="preserve">Worksheet A1, Page 2, (Line 16), Col. (f) </t>
  </si>
  <si>
    <t>(Line 3 minus Line 4)</t>
  </si>
  <si>
    <t>(Line 1 divided by Line 5)</t>
  </si>
  <si>
    <t>ARAM Rate</t>
  </si>
  <si>
    <t>Net Income Before Income Tax Expense</t>
  </si>
  <si>
    <t>Permanent Differences</t>
  </si>
  <si>
    <t>Tax Impact of Permanent Differences</t>
  </si>
  <si>
    <t>EDIT Amortization</t>
  </si>
  <si>
    <t>Income Tax Credits</t>
  </si>
  <si>
    <t>Adjusted Income Tax Expense</t>
  </si>
  <si>
    <t>Unadjusted Income Tax Expense</t>
  </si>
  <si>
    <t>Income Tax Expense Adjustment</t>
  </si>
  <si>
    <t>Federal Tax Rate</t>
  </si>
  <si>
    <t>State Income Tax Rate</t>
  </si>
  <si>
    <t>(Line 9 + Line 10)</t>
  </si>
  <si>
    <t>(Line 8 times Line 11)</t>
  </si>
  <si>
    <t>(Line 11 time Line 13)</t>
  </si>
  <si>
    <t>(Line 12 + Line 14 + Line 15 + Line 16)</t>
  </si>
  <si>
    <t>(Line 17 minus Line 18)</t>
  </si>
  <si>
    <t>(Line 20 times Line 21)</t>
  </si>
  <si>
    <t>Worksheet A7, (Line 9), Col. (c)</t>
  </si>
  <si>
    <t>Worksheet A7, (Line 10), Col. (c)</t>
  </si>
  <si>
    <t>Worksheet A7, Page 1, (Line 22), Col. (c)</t>
  </si>
  <si>
    <t>(Line 8 minus Line 9)</t>
  </si>
  <si>
    <t>RETURN % ON FVI</t>
  </si>
  <si>
    <t>DEADBAND</t>
  </si>
  <si>
    <t>ROE EQUIVALENT FOR RETURN ON FVI</t>
  </si>
  <si>
    <t>OPERATING INCOME DEFICIENCY / (EXCESS)</t>
  </si>
  <si>
    <t>INCREASE/(DECREASE) IN NON-GAS REVENUE</t>
  </si>
  <si>
    <t>REVENUE REQUIREMENT FROM LAST FULL RATE CASE</t>
  </si>
  <si>
    <t>IS EARNED ROE WITHIN THE DEADBAND?</t>
  </si>
  <si>
    <t>CURRENT YEAR ARAM PERCENT INCREASE/(DECREASE)</t>
  </si>
  <si>
    <t>PRIOR YEAR ARAM PERCENT INCREASE/(DECREASE)</t>
  </si>
  <si>
    <t>CURRENT YEAR ARAM PERCENT AFTER DEADBAND</t>
  </si>
  <si>
    <t>Worksheet A1, Page 1, (Line 30), Col. (f)</t>
  </si>
  <si>
    <t>If Line 27(f) = YES, then Line 28(f), Otherwise Line 28(f) plus Line 29(f)</t>
  </si>
  <si>
    <t>TOTAL EFFECTIVE ROE</t>
  </si>
  <si>
    <t>ROE</t>
  </si>
  <si>
    <t>The Formula Rate Template removes 100% of the revenues related to a specific contract with Black Mountain Generating Station.  The Formula Rate Template also removes the associated rate base and expenses amounting to 80.691% of the total amount, in accordance with the agreements approved in Decision No. 70186, (February 27, 2008).</t>
  </si>
  <si>
    <t>The Griffith Plant costs are recovered pursuant to a specific contract between UNS Gas and the owners of the Griffith Plant.  100% of the rate base, revenue and expenses relating to the Griffith Plant are excluded from the Formula Rate Template.</t>
  </si>
  <si>
    <t>Customer Assistance Residential Energy Support ("CARES")</t>
  </si>
  <si>
    <t>Retail Revenues</t>
  </si>
  <si>
    <t>Miscellaneous Service Fee Revenue</t>
  </si>
  <si>
    <t>Purchased Gas Cost</t>
  </si>
  <si>
    <t>The Purchased Gas Cost adjustment removes all PGA eligible expenses from the Formula Rate Template.</t>
  </si>
  <si>
    <t>This adjustment removes Fortis Management Fees from the Formula Rate Template.  The Fortis/UNS Energy merger settlement agreement, which was approved by Decision No. 74689 (August 12, 2014), restricted the Company from seeking recovery of Fortis Management Fees for five years. Although that restriction has lapsed, the Company voluntarily removes these fees from the Formula Rate Template.</t>
  </si>
  <si>
    <t>Schedule E-8</t>
  </si>
  <si>
    <t>Federal Taxes</t>
  </si>
  <si>
    <t>Unemployment</t>
  </si>
  <si>
    <t>FICA</t>
  </si>
  <si>
    <t>Deferred Federal Oper Income Tax Exp</t>
  </si>
  <si>
    <t>Deferred Cr Federal Oper Income Tax Exp</t>
  </si>
  <si>
    <t>Total</t>
  </si>
  <si>
    <t>State Taxes</t>
  </si>
  <si>
    <t>Deferred State Oper Income Tax Exp</t>
  </si>
  <si>
    <t>Deferred Cr State Oper Income Tax Exp</t>
  </si>
  <si>
    <t>Local Taxes</t>
  </si>
  <si>
    <t>Tax Oth Than Inc Tax - Property Tax</t>
  </si>
  <si>
    <t>Tax Oth Than Inc Tax - Other Taxes</t>
  </si>
  <si>
    <t>Total Taxes Charged to Operating Expenses</t>
  </si>
  <si>
    <t>Unadjusted Net Plant in Service</t>
  </si>
  <si>
    <t>Worksheet A1, Page 2, (Line 3) Col. (c )</t>
  </si>
  <si>
    <t>Net Plant in Service Adjustments</t>
  </si>
  <si>
    <t>Worksheet A1, Page 2, (Line 3) Col. (e)</t>
  </si>
  <si>
    <t>Net Plant Adjustments Ratio</t>
  </si>
  <si>
    <t>Unadjusted Total Property Taxes</t>
  </si>
  <si>
    <t>Payroll Taxes</t>
  </si>
  <si>
    <t>Golden Valley Operations</t>
  </si>
  <si>
    <t>(Line 24 + Line 25)</t>
  </si>
  <si>
    <t>This adjustment removes advertising expenses related to branding.</t>
  </si>
  <si>
    <t>Post-Retirement Benefit costs are included in the Formula Rate Template on a cash basis.  This adjustment is necessary to reflect the difference between accrual based expenses in the Company's income statement and cash basis expenses.</t>
  </si>
  <si>
    <t>(Note I)</t>
  </si>
  <si>
    <t>I</t>
  </si>
  <si>
    <t>(Note J)</t>
  </si>
  <si>
    <t>Sch E-8 (Line 12) Col. (b)</t>
  </si>
  <si>
    <t>J</t>
  </si>
  <si>
    <t>Consistent with Decision No. 58664 (June 16, 1994) the Formula Rate Template removes from rate base and depreciation expense the acquisition premium associated with Citizen's acquisition of Southern Union Gas Company assets.</t>
  </si>
  <si>
    <t>The Formula Rate Template excludes all costs that we capitalized as part of the Fortis Merger.  The Gross Plant in Service amount is $43,555, and this amount is amortized over 35 years, beginning January 1, 2013.</t>
  </si>
  <si>
    <t>K</t>
  </si>
  <si>
    <t>Rate Base Before CWC Interest</t>
  </si>
  <si>
    <t>Interest cost</t>
  </si>
  <si>
    <t>Synchronized Interest Before CWC Interest</t>
  </si>
  <si>
    <t>Final Synchronized Interest</t>
  </si>
  <si>
    <t>Rate Base After CWC Interest</t>
  </si>
  <si>
    <t>Revenue Tax Percentage</t>
  </si>
  <si>
    <t>Property Taxes</t>
  </si>
  <si>
    <t>Purchased Gas</t>
  </si>
  <si>
    <t>Revenue Taxes and Assessments</t>
  </si>
  <si>
    <t>Interest on Long-Term Debt</t>
  </si>
  <si>
    <t>All Other Cash Working Capital - Fixed</t>
  </si>
  <si>
    <t>CWC Total</t>
  </si>
  <si>
    <t>Month</t>
  </si>
  <si>
    <t xml:space="preserve">  Materials &amp; Supplies:  Account 154</t>
  </si>
  <si>
    <t xml:space="preserve">  Materials &amp; Supplies: Account 163</t>
  </si>
  <si>
    <t>Total Materials &amp; Supplies</t>
  </si>
  <si>
    <t xml:space="preserve">  Prepayments:  Account 165</t>
  </si>
  <si>
    <t>January</t>
  </si>
  <si>
    <t>February</t>
  </si>
  <si>
    <t xml:space="preserve">March </t>
  </si>
  <si>
    <t>April</t>
  </si>
  <si>
    <t>May</t>
  </si>
  <si>
    <t>June</t>
  </si>
  <si>
    <t>July</t>
  </si>
  <si>
    <t xml:space="preserve">August </t>
  </si>
  <si>
    <t>September</t>
  </si>
  <si>
    <t>October</t>
  </si>
  <si>
    <t>November</t>
  </si>
  <si>
    <t xml:space="preserve">December </t>
  </si>
  <si>
    <t>Average of the 13 Monthly Balances</t>
  </si>
  <si>
    <t>Worksheet A1, Page 2 (Line 16) Col (h)</t>
  </si>
  <si>
    <t>CWC Factor for Synchronized Interest</t>
  </si>
  <si>
    <t>PGA Credits</t>
  </si>
  <si>
    <t>Purchased Gas Adjustment ("PGA") Revenues</t>
  </si>
  <si>
    <t>The Purchased Gas Adjustment Revenues removes the PGA surcharge revenues from the test-year.   PGA related revenues and expenses are excluded from the Formula Rate Template.</t>
  </si>
  <si>
    <t>Worksheet A1, Page 1 (Line 1) Col. (f) + Worksheet A3, Page 1 (Line 1) Col (c)</t>
  </si>
  <si>
    <t>Taxable Revenues</t>
  </si>
  <si>
    <t>Ref.</t>
  </si>
  <si>
    <t>Test Year Amount</t>
  </si>
  <si>
    <t>(Line 5)</t>
  </si>
  <si>
    <t>Worksheet A1, Page 2 (Line 3+13+14)</t>
  </si>
  <si>
    <t>Rate Base Before Working Capital</t>
  </si>
  <si>
    <t>Working Capital Before CWC Interest</t>
  </si>
  <si>
    <t>(Line 11+12+13+15+30) Col. (e ) + (Line 30) Col (d)</t>
  </si>
  <si>
    <t>(Line 1 + Line 2)</t>
  </si>
  <si>
    <t>(Line 3 times Line 4)</t>
  </si>
  <si>
    <t>(Line 4 times Line 14 Col (b))/(1 minus (Line 4 times Line 14 Col (b)))</t>
  </si>
  <si>
    <t>(Line 5 times (1 + Line 6)</t>
  </si>
  <si>
    <t>(Line 3 + Line 21 Col. (e )</t>
  </si>
  <si>
    <t>Lead/Lag Factor (Note A)</t>
  </si>
  <si>
    <t>(Sum of Lines 11 through 15)</t>
  </si>
  <si>
    <t>A8-Working Capital</t>
  </si>
  <si>
    <t>Cash Working Capital ("CWC")
(Col. (b) x Col. (d)</t>
  </si>
  <si>
    <t>The Formula Rate Template uses the Revenue Tax Percentage and Lead/Lag Factors from the Company's most recent rate case to compute CWC.  The Formula Rate Template updates annually the CWC for Property Taxes, Purchased Gas, Revenue Taxes and Assessments, and Interest on Long-Term Debt. All other CWC is a fixed amount from the Company's most recent rate case.</t>
  </si>
  <si>
    <t>Working Capital Adjustment</t>
  </si>
  <si>
    <t>(Line 30 minus Line 29)</t>
  </si>
  <si>
    <t>Worksheet A8 (Line 31) Col (d)</t>
  </si>
  <si>
    <t>Income Tax at Effective Statutory Rates</t>
  </si>
  <si>
    <t>Includes the annual income tax cost or benefits due to permanent differences between expenses or revenues recognized for ratemaking purposes.  Permanent differences includes, but is not limited to the depreciation of amounts capitalized to plant for book purposes related to the accrual of the Allowance for Other Funds Used During Construction.</t>
  </si>
  <si>
    <t>Includes the amortization of any excess/deficient deferred income taxes resulting from changes to income tax laws, income tax rates, and other actions taken by a taxing authority.  Excess and deficient deferred income taxes will reduce or increase tax expense.  The Company shall use the excess or deficient deferred income tax amortization methods and periods described in Decision No. 76721 (May 22, 2018).</t>
  </si>
  <si>
    <t>Includes  any tax credits claimed by the Company related to utility operations.  The amount entered shall be the net tax expense impact of the credit (e.g. state income tax credits shall be reduced by the effect on Federal Income Taxes).</t>
  </si>
  <si>
    <t>Accumulated Deferred Income Taxes ("ADIT")</t>
  </si>
  <si>
    <t xml:space="preserve">The Formula Rate Template includes income tax related regulatory assets and liabilities resulting from Excess and Deficient Deferred Income Taxes ("EDIT") and for the depreciation of amounts capitalized to plant for book purposes related to the accrual of the Allowance for Other Funds Used During Construction ("AFUDC Other"), but shall make an adjustment to exclude any amounts that relate to Construction Work in Process. </t>
  </si>
  <si>
    <t>Plant in Service, Accumulated Depreciation, and Depreciation Expense amounts exclude Asset Retirement Obligation amounts.</t>
  </si>
  <si>
    <t>Worksheet A1, Page 2 (Line 8) Col. (c ) times Worksheet A2, (Line 1) Col. (c )</t>
  </si>
  <si>
    <t>Worksheet A1, Page 2 (Line 4) Col. (c ) (Note A)</t>
  </si>
  <si>
    <t>Worksheet A1, Page 2 (Line 5) Col. (c ) (Note A)</t>
  </si>
  <si>
    <t>Worksheet A1, Page 2 (Line 6) Col. (c ) (Note A)</t>
  </si>
  <si>
    <t>Worksheet A1, Page 2 (Line 9) Col. (c ) (Note A)</t>
  </si>
  <si>
    <t>Worksheet A1, Page 2 (Line 11) Col. (c ) (Note A)</t>
  </si>
  <si>
    <t>Worksheet A1, Page 2 (Line 12) Col. (c ) (note A)</t>
  </si>
  <si>
    <t>Adjustments (Note C)</t>
  </si>
  <si>
    <t>All RCND adjusts are equal to the corresponding original cost adjustment shown in Worksheet A1.</t>
  </si>
  <si>
    <t xml:space="preserve">  RCND Rate Base</t>
  </si>
  <si>
    <t>Line 15, Col. (e)</t>
  </si>
  <si>
    <t>Worksheet A6.1, (Line 18), Col. (e)</t>
  </si>
  <si>
    <t>Year</t>
  </si>
  <si>
    <t>Total Amount</t>
  </si>
  <si>
    <t>True Up Adjustment</t>
  </si>
  <si>
    <t>Rate</t>
  </si>
  <si>
    <t>Average Monthly Rate</t>
  </si>
  <si>
    <t>Interest Rate</t>
  </si>
  <si>
    <t>Number of Months</t>
  </si>
  <si>
    <t>Interest</t>
  </si>
  <si>
    <t>True Up plus Interest</t>
  </si>
  <si>
    <t>March</t>
  </si>
  <si>
    <t>August</t>
  </si>
  <si>
    <t>December</t>
  </si>
  <si>
    <t>Total Interest</t>
  </si>
  <si>
    <t>Balance Due/Owed</t>
  </si>
  <si>
    <t>Notes</t>
  </si>
  <si>
    <t>Revenue Adjustment Comparison</t>
  </si>
  <si>
    <t>Prior Year ARAM % Applied During Rate Year</t>
  </si>
  <si>
    <t>Actual Prior Year ARAM % Per Commission Order</t>
  </si>
  <si>
    <t>ARAM Percentage True-Up</t>
  </si>
  <si>
    <t>Prior Year Applicable Revenue Requirement from Last Full Rate Case</t>
  </si>
  <si>
    <t>True-up Amount (before Interest)</t>
  </si>
  <si>
    <t>True-Up Amount before Interest</t>
  </si>
  <si>
    <t xml:space="preserve">Interest on True-up Amount </t>
  </si>
  <si>
    <t>Total True-Up Adjustment</t>
  </si>
  <si>
    <t>True-Up %</t>
  </si>
  <si>
    <t>(Line 6 + Line 7)</t>
  </si>
  <si>
    <t>Average of the last 2 years</t>
  </si>
  <si>
    <t>Previous Year Annual Rate</t>
  </si>
  <si>
    <t>Current Year Annual Rate</t>
  </si>
  <si>
    <t>(Line 12) / 12</t>
  </si>
  <si>
    <t>Sum (Lines 10-11) / 2</t>
  </si>
  <si>
    <t>Test Period:</t>
  </si>
  <si>
    <t>Rate Year:</t>
  </si>
  <si>
    <t>A1-ARAM Lead Schedule</t>
  </si>
  <si>
    <t>Other Inputs</t>
  </si>
  <si>
    <t>A2-Other Inputs</t>
  </si>
  <si>
    <t>A7-Income Taxes</t>
  </si>
  <si>
    <t>A6.2-Rate Base RCND Plant</t>
  </si>
  <si>
    <t>A6.1-Rate Base RCND Lead Schedule</t>
  </si>
  <si>
    <t>A10-True-Up</t>
  </si>
  <si>
    <t>True-Up Test Period:</t>
  </si>
  <si>
    <t>The actual ARAM % change approved by the Commission for the true-up period, Worksheet A1, Line 30.</t>
  </si>
  <si>
    <t>The ARAM % change that took effect April 1 of the True-Up period, Worksheet A1, Line 30.</t>
  </si>
  <si>
    <t>(Line 26 + Line 39)</t>
  </si>
  <si>
    <t>Changes to Annual Updates shall accrue interest based on one-year Nominal Treasury Constant Maturities rate contained in the Federal Reserve Statistical Release H-15.  The interest rate to be used is the rate effective on the first business day of the calendar year.</t>
  </si>
  <si>
    <t>Levelized True Up before Interest</t>
  </si>
  <si>
    <t>Current Period ARAM Increase/(Decrease) %</t>
  </si>
  <si>
    <t>Interest Rate Calculation</t>
  </si>
  <si>
    <t>Annual Rate Adjustment Mechanism Lead Schedule</t>
  </si>
  <si>
    <t>Rate Base RCND Lead Schedule</t>
  </si>
  <si>
    <t>Rate Base RCND Plant</t>
  </si>
  <si>
    <t>Income Tax</t>
  </si>
  <si>
    <t>Working Capital</t>
  </si>
  <si>
    <t>Schedule D-2</t>
  </si>
  <si>
    <t>Schedule C-3</t>
  </si>
  <si>
    <t>Taxes Charged to Operations</t>
  </si>
  <si>
    <t>Schedule E-9</t>
  </si>
  <si>
    <t>Cells highlighted in yellow are data input cells requiring annual update.</t>
  </si>
  <si>
    <t>Cells highlighted in green are data input cells that are only updated after the Commission's Decision in a full rate case.</t>
  </si>
  <si>
    <t>Audited Financial Statements and Notes to Financial Statements</t>
  </si>
  <si>
    <t>The Formula Rate Template includes income tax related regulatory assets and liabilities resulting from Excess and Deficient Deferred Income Taxes ("EDIT") and for the depreciation of amounts capitalized to plant for book purposes related to the accrual of the Allowance for Other Funds Used During Construction ("AFUDC Other"), which is offset be an equivalent amount of AFUDC Other ADIT.  No other regulatory assets or liabilities are included in the Formula Rate Template without Commission approval.</t>
  </si>
  <si>
    <t>Southern Union Acquisition Premium</t>
  </si>
  <si>
    <t>In Decision No. 66028, the Commission approved a Settlement Agreement which included a $10 million net rate base reduction for disallowed Build-Out costs.  The adjustment is comprised of $12,841,091 of Gross Plant in Service and $2,841,091 of Accumulated Depreciation, as of December 31, 2001. The Formula Rate Template makes the required adjustment, with Accumulated Depreciation rolled forward through the end of the test year using the average annual depreciation rate reported in the Notes to the Company's Financial Statements.</t>
  </si>
  <si>
    <t>The annual statutory income tax rates for Federal and State purposes that are in effect during the Rate Year.  If the company is taxed in more than one state it must attach a work paper showing the name of each state and how the blended or composite state income tax rate was developed. The workpaper must also show how state income tax deductions impact the effective Federal Tax Rate.</t>
  </si>
  <si>
    <t xml:space="preserve">An over or under collection will be recovered pro-rata over year collected, and returned pro-rata over next year: </t>
  </si>
  <si>
    <t>Amortization</t>
  </si>
  <si>
    <t>The Company's full rate case revenue requirement used is establishing the percentages in Lines 1 and 2.</t>
  </si>
  <si>
    <t xml:space="preserve"> (Note G)</t>
  </si>
  <si>
    <t>In Decision No. 66028, the Commission approved a Settlement Agreement which included a $10 million net rate base reduction for disallowed Build-Out costs.  The adjustment is comprised of $12,841,091 of Gross Plant in Service and $2,841,091 of Accumulated Depreciation, as of December 31, 2001. The Formula Rate Template makes the required adjustment, with Accumulated Depreciation rolled forward through the end of the test year using the average annual depreciation rate reported in the Notes to the Company's Financial Statements.  The Company shall include a workpaper rolling forward the Accumulated Depreciation balance from the Company's last full rate case to the end of the test period.  Accumulated Depreciation shall not exceed Gross Plant in Service.</t>
  </si>
  <si>
    <t>The Formula Rate Template excludes all costs that we capitalized as part of the Fortis Merger.  The Gross Plant in Service amount is $43,555, and the amount is amortized over 35 years, beginning January 1, 2023.  The Company shall include a workpaper rolling forward the Accumulated Depreciation balance from the Company's last full rate case to the end of the test period.  Accumulated Depreciation shall not exceed Gross Plant in Service.</t>
  </si>
  <si>
    <t>On August 11, 2003, UNS Energy acquired from Citizens Communications Company (“Citizens”) its remaining gas utility assets located in Arizona.  The Commission approved a Settlement Agreement regarding the Citizens acquisition in Decision No. 66028 (July 3, 2003) and authorized a $30.7 million acquisition discount in the calculation of rate base.  Since the acquisition discount reflected in the Company's books and records is $68.4 million, the Formula Rate Template reflects an adjustment for the difference of $37.7 million, net of accumulated amortization.  The Company shall include a workpaper rolling forward the Accumulated Amortization balance from the Company's last full rate case to the end of the test period.  Accumulated Amortization shall not exceed the $37.7 million difference, applied by account.</t>
  </si>
  <si>
    <t>The Formula Rate Template includes in rates only those items that correspond to other items of rate base (e.g. Plant in Service, Customer Advances, etc.).  The ADIT amount shall also be adjusted for the ADIT impacts of the items listed in Lines 1 through 18.  The Company shall include a workpaper showing the total amounts of ADIT that reconcile to the Account 190, and 281-283 balances, and showing which items have been included in the Formula Rate Template.</t>
  </si>
  <si>
    <t>If the Company's actual retail revenues do not reflect the most recent base rates pursuant to a Commission Order, either in whole or in part, the  Company will adjust revenues by applying the approved rates to the volumes and average customers during the test period.  The Company shall include a workpaper in years that this adjustment was necessary.</t>
  </si>
  <si>
    <t>If the Company's actual miscellaneous service fee revenues do not reflect the most recent charges pursuant to a Commission Order, either in whole or in part, the  Company will adjust revenues by applying the approved charges to the test year unit activity.  The Company shall include a workpaper in years that this adjustment was necessary.</t>
  </si>
  <si>
    <t>The PGA Credits adjustment removes PGA revenue credits from the test-year.  Revenue credits include all revenues of the Company that are credited back to the PGA Bank balance including sales of excess purchased gas for resale by another party and asset management agreement revenues.   PGA related revenues and expenses are excluded from the Formula Rate Template.  The Company shall include a workpaper showing the list of PGA credits.</t>
  </si>
  <si>
    <t>The RCN factor for Customer Advances for Construction is based on the amount developed in the Company's last full rate case.</t>
  </si>
  <si>
    <t>Enter the Customer Deposits Interest Expense for the test period, recorded in account 431 Other Interest Expense.</t>
  </si>
  <si>
    <t>The Formula Rate Template includes income tax related regulatory assets and liabilities resulting from Excess and Deficient Deferred Income Taxes ("EDIT") and for the depreciation of amounts capitalized to plant for book purposes related to the accrual of the Allowance for Other Funds Used During Construction ("AFUDC Other").  The amounts entered in Worksheet A2 shall be the total Company amounts.  Worksheet A5 includes an adjustment to exclude any amounts that relate to Construction Work in Process, if necessary.</t>
  </si>
  <si>
    <t>Worksheet A6.2, (Line 34), Col. (e)</t>
  </si>
  <si>
    <t xml:space="preserve">    Acct. 368</t>
  </si>
  <si>
    <t xml:space="preserve">    Acct. 370</t>
  </si>
  <si>
    <t xml:space="preserve">    Acct. 377</t>
  </si>
  <si>
    <t xml:space="preserve">    Acct. 386</t>
  </si>
  <si>
    <t xml:space="preserve">    Acct. 399</t>
  </si>
  <si>
    <t>Line 39, Col. (g)</t>
  </si>
  <si>
    <t>Original Cost Rate Base Accum. Depreciation</t>
  </si>
  <si>
    <t>RCND Ratio for ADIT</t>
  </si>
  <si>
    <t>(Line 40 + Line 41)</t>
  </si>
  <si>
    <t>Line 42 divided by Line 43 (Note B)</t>
  </si>
  <si>
    <t>Worksheet A1, Page 2, (Line 14), Col. (c) times Worksheet A6.2, (Line 44) Col. (f) (Note B)</t>
  </si>
  <si>
    <t>REQUIRED FAIR VALUE RATE OF RETURN</t>
  </si>
  <si>
    <t>If Line 27(f) = YES, then Line 18(f) divided by Line 12(f), Otherwise Line 17(f) divided by Line 12(f)</t>
  </si>
  <si>
    <t>Worksheet A4 (Line 10) Col (c)</t>
  </si>
  <si>
    <t>Worksheet A4 (Line 18) Col (c)</t>
  </si>
  <si>
    <t>Worksheet A4 (Line 26) Col (c)</t>
  </si>
  <si>
    <t>Worksheet A7 (Line 19) Col. (c)</t>
  </si>
  <si>
    <t>REQUIRED OPERATING INCOME ON OCRB</t>
  </si>
  <si>
    <t>ORIGINAL COST RATE BASE ("OCRB"):</t>
  </si>
  <si>
    <t>(Line 11 times A1, Page 2, (Line 18), Col. (f)</t>
  </si>
  <si>
    <t>REQUIRED OPERATING INCOME ON OCRB &amp; FVI</t>
  </si>
  <si>
    <t>(Line 17 Col. (f) minus Line 8, Col. (f)</t>
  </si>
  <si>
    <t>Sch. E2, (Line 4), Col. (b)</t>
  </si>
  <si>
    <t>Sch. E2, (Lines 5 + 6), Col. (b)</t>
  </si>
  <si>
    <t>Sch. E2, (Line 7), Col. (b)</t>
  </si>
  <si>
    <t>Sch. E2, (Line 8), Col. (b)</t>
  </si>
  <si>
    <t>Sch. E2, (Line 9), Col. (b)</t>
  </si>
  <si>
    <t>Sch. C3 (Line 6), Col. (c)</t>
  </si>
  <si>
    <t>Enter the most recent non-gas revenue requirement from the Company's most recent full rate case.</t>
  </si>
  <si>
    <t>(Line 10 (f) divided by (Line 11 (f) times Page 2, Line 17(d))</t>
  </si>
  <si>
    <t>FAIR VALUE INCREMENT ("FVI")</t>
  </si>
  <si>
    <t>(Line 15) Col. (f) divided by (Line 11 (f) times Page 2, Line 17(d))</t>
  </si>
  <si>
    <t>Page 2, (Line 17) Col (e)</t>
  </si>
  <si>
    <t>Enter amount from prior year Worksheet A1, (Line 30) Col. (f)</t>
  </si>
  <si>
    <t>If (Line 22) Col. (f) &gt;(Line 23 + Line 25), "NO", If (Line 22) Col. (f) &lt;(Line 25 minus Line 23), "NO", Otherwise "YES"</t>
  </si>
  <si>
    <t>ACCUMULATED DEPRECIATION (108-111)(115), (Note A)</t>
  </si>
  <si>
    <t xml:space="preserve">  Other Operations and Maintenance Expense (401-402)</t>
  </si>
  <si>
    <t>Worksheet A5 (Line 9) Col (c)</t>
  </si>
  <si>
    <t>Worksheet A5 (Line 18) Col (c)</t>
  </si>
  <si>
    <t>Worksheet A8 (Line 16) Col (e)</t>
  </si>
  <si>
    <t>Worksheet A8 (Line 31) Col (e)</t>
  </si>
  <si>
    <t>Worksheet A5 (Line 19) Col (c)</t>
  </si>
  <si>
    <t>Worksheet A5 (Line 20) Col (c)</t>
  </si>
  <si>
    <t>Worksheet A5 (Line 21) Col (c)</t>
  </si>
  <si>
    <t>Sch. E1, (Line 1), Col. (b)</t>
  </si>
  <si>
    <t>Sch. E1, (Line 6), Col. (b)</t>
  </si>
  <si>
    <t>Sch. E1, (Line 19), Col. (b)</t>
  </si>
  <si>
    <t>Sch. E1, (Line 20), Col. (b)</t>
  </si>
  <si>
    <t>Sch. E1, (Line 48), Col. (b)</t>
  </si>
  <si>
    <t>Sch. E1, (Line 44), Col. (b)</t>
  </si>
  <si>
    <t>Sch. E1, (Line 26 minus Line 49), Col. (b)</t>
  </si>
  <si>
    <t>ORIGINAL COST RATE BASE</t>
  </si>
  <si>
    <t>WEIGHTED AVERAGE COST OF CAPITAL</t>
  </si>
  <si>
    <t>Debt (181, 189, 257, &amp; 221 through 226)</t>
  </si>
  <si>
    <t>Common Stock (201 through 217)</t>
  </si>
  <si>
    <t>Sch. E1, (Line 33), Col. (b)</t>
  </si>
  <si>
    <t>Worksheet A2, (Line 9), Col. (c) (Note B)</t>
  </si>
  <si>
    <t>Worksheet A2, (Line 10), Col. (c) (Note B)</t>
  </si>
  <si>
    <t>Customer Advances for Construction RCND Factor</t>
  </si>
  <si>
    <t xml:space="preserve">This worksheet reflects original cost, accumulated depreciation and original net book value by plant FERC account. It also reflects the RCN cost and RCN accumulated depreciation. For RCN purposes, the Handy – Whitman Index of Public Utility Construction Costs for the Plateau Region is employed for most accounts (based on the most recently available index numbers).  For plant accounts 303, 391, 393, 394 and 398, the “Marshall Valuation Service Cost Index” is used.  For plant accounts 392, 395, 396 and 397, the Bureau of Labor Statistics producer price index is used.  </t>
  </si>
  <si>
    <t>Line 22, Col. (c)</t>
  </si>
  <si>
    <t>TOTAL OPERATING REVENUES (400) (Note F)</t>
  </si>
  <si>
    <t>(Note L)</t>
  </si>
  <si>
    <t>L</t>
  </si>
  <si>
    <t>GROSS PLANT IN SERVICE (101-106), (114) (Note A) (Note G)</t>
  </si>
  <si>
    <t>The Company shall prepare a workpaper, by Plant FERC Account, rolling forward gross plant in service including the prior year balance, asset additions, retirements, and ending gross plant in service.</t>
  </si>
  <si>
    <t>Prior ARAM Rate</t>
  </si>
  <si>
    <t>Therms</t>
  </si>
  <si>
    <t>Annual Average</t>
  </si>
  <si>
    <t>January Average</t>
  </si>
  <si>
    <t>July Average</t>
  </si>
  <si>
    <t>ARAM Change
(e)-(d)</t>
  </si>
  <si>
    <t>Bill Impact</t>
  </si>
  <si>
    <t>Residential Bill Impact</t>
  </si>
  <si>
    <t>(Line 1) Col. (f) + (Line 2) Col. (f) times (Line 3) Col. (c)</t>
  </si>
  <si>
    <t>(Line 1) Col. (f) + (Line 2) Col. (f) times (Line 4) Col. (c)</t>
  </si>
  <si>
    <t>(Line 1) Col. (f) + (Line 2) Col. (f) times (Line 5) Col. (c)</t>
  </si>
  <si>
    <t>Current ARAM Rate
(Rate Summary)</t>
  </si>
  <si>
    <t>Calculation of Residential Bill Impacts</t>
  </si>
  <si>
    <t>(Note M)</t>
  </si>
  <si>
    <t>M</t>
  </si>
  <si>
    <t>Worksheet A3 (Line 11) Col. (c)</t>
  </si>
  <si>
    <t>ARAM Revenue Accruals</t>
  </si>
  <si>
    <t>Generally Accepted Accounting Principles may require the accrual of an increase or decrease to revenues related to the Company's ARAM Annual Updates.  These accruals are removed from operating revenues to ensure Worksheet A1's calculations of revenue deficiency or excess, earned ROE, deadband, and ARAM % calculate appropriately.</t>
  </si>
  <si>
    <t xml:space="preserve">  Materials &amp; Supplies</t>
  </si>
  <si>
    <t xml:space="preserve">  Prepayments</t>
  </si>
  <si>
    <t xml:space="preserve">  Customer Deposits</t>
  </si>
  <si>
    <t xml:space="preserve">  Regulatory Assets</t>
  </si>
  <si>
    <t xml:space="preserve">  Regulatory Liabilities</t>
  </si>
  <si>
    <t>Rider 11 - Annual Rate Adjustment Mechanism ("ARAM")</t>
  </si>
  <si>
    <t xml:space="preserve">RCN Accum Deprn </t>
  </si>
  <si>
    <t xml:space="preserve">Adjusted RCN Accum Deprn </t>
  </si>
  <si>
    <t xml:space="preserve">Collected or Refunded in Rate Year:   </t>
  </si>
  <si>
    <t>Attachment B - Formula Rate Template</t>
  </si>
  <si>
    <t>(Line 8 divided by Line 4)</t>
  </si>
  <si>
    <t>(Line 9 times Line 10)</t>
  </si>
  <si>
    <t>Worksheet A4 (-Line 1)</t>
  </si>
  <si>
    <t>(Note N)</t>
  </si>
  <si>
    <t>(Note O)</t>
  </si>
  <si>
    <t>(Note P)</t>
  </si>
  <si>
    <t>Short-Term Incentive Compensation</t>
  </si>
  <si>
    <t xml:space="preserve">N </t>
  </si>
  <si>
    <t>O</t>
  </si>
  <si>
    <t>P</t>
  </si>
  <si>
    <t>Board of Directors</t>
  </si>
  <si>
    <t>(Note Q)</t>
  </si>
  <si>
    <t>Q</t>
  </si>
  <si>
    <t>Post Test Year Plant</t>
  </si>
  <si>
    <t>Delayed Unitization</t>
  </si>
  <si>
    <t>The Company shall include in Rate Base post test year plant from July through December.  The additions shall be offset by 6 months of accumulated depreciation on the post test year plant additions.  The Company's initial ARAM shall include an estimate of the PTYP which shall be true-ed up with actual additions in January, after the six month PTYP period has closed.</t>
  </si>
  <si>
    <t>The Company shall include in rate base delayed unitizations for the period July through December.  Delayed unitization are defined as one of the following:  i) Projects placed in-service by the end of the Test Year, but the project completion notification was not received by accounting until after the end of the Test Year or ii) Charges for projects placed in-service by the end of the Test Year but incurred or received from a vendor after the end of the Test Year.  The Company's initial ARAM shall include an estimate of the delayed unitization which shall be true-ed up with actual amounts in January, after the six month true-up period has closed.</t>
  </si>
  <si>
    <t>R</t>
  </si>
  <si>
    <t>Depreciation and Amortization Expense (Notes C, D, H, I, J, K, R)</t>
  </si>
  <si>
    <t>Depreciation Expense Adjustments</t>
  </si>
  <si>
    <t>The Company shall make an adjustment to include the annualized level of depreciation expense increase or decrease associated with post test year plant additions, offset by retirements and delayed unitization adjustments.</t>
  </si>
  <si>
    <t>The Company shall adjust depreciation expense by applying the Commission-approved depreciation rates to the end of test period asset costs, producing an annualized level of depreciation expense.</t>
  </si>
  <si>
    <t>Company Workpaper</t>
  </si>
  <si>
    <t>Other Known and Measurable Adjustments</t>
  </si>
  <si>
    <t>(Note S)</t>
  </si>
  <si>
    <t>S</t>
  </si>
  <si>
    <t>Property Tax Adjustments for Rate Base Adjustments</t>
  </si>
  <si>
    <t>Property Tax Annualization</t>
  </si>
  <si>
    <t>(Note T)</t>
  </si>
  <si>
    <t>(Line 29 + Line 30 + Line 31)</t>
  </si>
  <si>
    <t>Sum (Lines 16 - 22)</t>
  </si>
  <si>
    <t>(Line 26 times Line 28)</t>
  </si>
  <si>
    <t>T</t>
  </si>
  <si>
    <t>The property tax expense shall be adjusted to reflect the annualized level of expense based on the property tax expense recorded during the last 6 months of the test period (January through June).</t>
  </si>
  <si>
    <t>Worksheet A4 Sum(Lines 28:30)</t>
  </si>
  <si>
    <t>6/30/XXXX</t>
  </si>
  <si>
    <t>Line 1, Col. (d) times Line 13, Col. (f)</t>
  </si>
  <si>
    <t>Line 2, Col. (d) times Line 13, Col. (f)</t>
  </si>
  <si>
    <t>Line 3, Col. (d) times Line 13, Col. (f)</t>
  </si>
  <si>
    <t>Line 4, Col. (d) times Line 13, Col. (f)</t>
  </si>
  <si>
    <t>Line 5, Col. (d) times Line 13, Col. (f)</t>
  </si>
  <si>
    <t>Line 6, Col. (d) times Line 13, Col. (f)</t>
  </si>
  <si>
    <t>Line 7, Col. (d) times Line 13, Col. (f)</t>
  </si>
  <si>
    <t>Line 8, Col. (d) times Line 13, Col. (f)</t>
  </si>
  <si>
    <t>Line 9, Col. (d) times Line 13, Col. (f)</t>
  </si>
  <si>
    <t>Line 10, Col. (d) times Line 13, Col. (f)</t>
  </si>
  <si>
    <t>Line 11, Col. (d) times Line 13, Col. (f)</t>
  </si>
  <si>
    <t>Line 12, Col. (d) times Line 13, Col. (f)</t>
  </si>
  <si>
    <t xml:space="preserve">  Reserved</t>
  </si>
  <si>
    <t>This adjustment removes 100% of Board and Director Fees expense.</t>
  </si>
  <si>
    <t>This adjustment removes 50% of Short-Term Incentive Compensation ("STI") expense.  The Tax section of this worksheet shall remove the related payroll taxes.</t>
  </si>
  <si>
    <t>Dues for American Gas Association &amp; Other Dues</t>
  </si>
  <si>
    <t>Director &amp; Officer Liability Insurance</t>
  </si>
  <si>
    <t>This adjustment removes 50% of the expenses for director and officer liability insurance.</t>
  </si>
  <si>
    <t>SERP and Long-Term Incentive Compensation</t>
  </si>
  <si>
    <t>This adjustment removes 100% of SERP and Long-Term Incentive Compensation ("LTI") expense.  The Tax section of this worksheet shall remove the related payroll taxes for LTI.</t>
  </si>
  <si>
    <t>Meals</t>
  </si>
  <si>
    <t>This adjustment removes 50% of the expenses for meals.</t>
  </si>
  <si>
    <t>14a</t>
  </si>
  <si>
    <t>U</t>
  </si>
  <si>
    <t>The Company shall include the following standard filing schedules with each Annual Update, prepared in substantially the same form as the Company prepares for a full rate case.  Since these schedules are referenced in Worksheets A1 - A8, updates to Formula Rate Template references are permitted if the update is related to these standard schedules.  No other reference updates are allowed without the Commissions approval.</t>
  </si>
  <si>
    <t>The Return on Equity and Return on Fair Value Increment can not be changed without approval of the Commission in a full rate case.</t>
  </si>
  <si>
    <t>(Note U)</t>
  </si>
  <si>
    <t>Demand Side Management Costs</t>
  </si>
  <si>
    <t>The Company shall incorporate the following known and measurable adjustments into operating expenses:
a) Payroll and Benefits and associated Payroll Taxes - The Company shall incorporate any wage rate increases that take effect within 12 months of the end of the test period into the Formula Rate Template.  The associate impact on benefits expense and payroll tax shall also be incorporated.
b) Property Insurance - The Company's insurance expense shall be adjusted to reflect the most recent renewal period, which typically take effect on July 1st of each year.
c) Pension Expense - The Company's pension expense shall be adjusted to reflect the most recent pension actuarial study, which is typically  done in January and sets the level of pension expense for the calendar year.</t>
  </si>
  <si>
    <t>Adjusted test period revenues include the  Company's base rate revenues and ARAM revenues.</t>
  </si>
  <si>
    <t xml:space="preserve">Original cost and RCND cost of Cash Working Capital, Materials &amp; Supplies, Prepayments, Customer Deposits, Regulatory Assets and Regulatory Liabilities are the same because the original costs are at current prices or have been adjusted to current prices, meaning they have not been significantly affected by inflationary factors. </t>
  </si>
  <si>
    <t>Page 3 of 3</t>
  </si>
  <si>
    <t>Page 2 of 3</t>
  </si>
  <si>
    <t>Page 1 of 3</t>
  </si>
  <si>
    <t>The Formula Rate Template removes all revenues associated with the Lost Fixed Cost Recovery mechanism and the Tax Adjustment associated with the Tax Cuts and Jobs Act, Decision No. 76720 (May 22, 2018).  This adjustment applies until these mechanisms are fully phased out, after which the adjustment shall be $0.  However, in the Company's first ARAM Annual Update, the Company shall include the amount from the Tax Adjustment balancing account as of the effective date of new rates in Decision No. 81653 (February 27, 2026).  This adjustment is necessary to ensure the balancing account is collected or refunded to customers.</t>
  </si>
  <si>
    <t>Residential</t>
  </si>
  <si>
    <t>GRRES</t>
  </si>
  <si>
    <t>Basic Service Charge</t>
  </si>
  <si>
    <t>Delivery Charge</t>
  </si>
  <si>
    <t>Residential CARES</t>
  </si>
  <si>
    <t>GRESC</t>
  </si>
  <si>
    <t>Small Volume General Service</t>
  </si>
  <si>
    <t>GGSVS</t>
  </si>
  <si>
    <t>Large Volume General Service</t>
  </si>
  <si>
    <t>GILVS</t>
  </si>
  <si>
    <t>Transmission</t>
  </si>
  <si>
    <t>GTILVS</t>
  </si>
  <si>
    <t>Negotiated Sales Program</t>
  </si>
  <si>
    <t>GTNILVS</t>
  </si>
  <si>
    <t>Notes to Financial Statements</t>
  </si>
  <si>
    <t>Supporting Schedules</t>
  </si>
  <si>
    <t>Recap Schedules</t>
  </si>
  <si>
    <t xml:space="preserve">  N/A</t>
  </si>
  <si>
    <t>Page 1 of 1</t>
  </si>
  <si>
    <t>(Note C, D, N, &amp; P)</t>
  </si>
  <si>
    <t>ACCUMULATED DEFERRED INCOME TAXES (190, 281-283)</t>
  </si>
  <si>
    <t>Beginning with Decision No. 81653 (February 27, 2026), the revenue impacts from the CARES program are recovered and reconciled through the PGA mechanism and consistent with Note A, are removed from the Formula Rate Template.  This line shall include any CARES revenues not included in the PGA Revenues and PGA Credits, and not included in the Purchase Gas Cost Adjustment on Worksheet A4.</t>
  </si>
  <si>
    <t>This adjustment removes 50% of dues expense for the American Gas Association and 100% of Chamber of Commerce dues.</t>
  </si>
  <si>
    <t>Rate Case Expense of $1 million is amortized into rates over four years, beginning on the effective date of new rates in Decision No. 81653 (February 27, 2026) and the Company will include these costs in the Formula Rate Template to reflect recovery on that basis. The Company will make a rate case expense adjustment if the recorded test year activity would produce if different level of recovery. The Company shall prepare a workpaper showing the amortization expense by month and year.</t>
  </si>
  <si>
    <t>5.740% Senior Unsecured Notes due 8/38</t>
  </si>
  <si>
    <t>(1) Annual interest calculated using period-end revolver balance and 1-month SOFR rate plus a credit spread of 1.00% and an adjustment of 0.10%.</t>
  </si>
  <si>
    <t xml:space="preserve">(2) On June 9, 2026, UNS Gas priced $60 million in fixed rate notes issued to refinance $50 million maturing notes. </t>
  </si>
  <si>
    <t>(3) Credit Facility Commitment Fees reflect a 0.125% annual commitment fee on 50% of the $125 million credit facility shared with UNS Electric.</t>
  </si>
  <si>
    <t>Under-recovered Demand Side Management ("DSM") costs of $167,932 are amortized into rates over three years, beginning on the effective date of new rates in Decision No. 81653 (February 27, 2026) and the Company will include these costs in the Formula Rate Template to reflect recovery on that basis.  The Company will make a DSM expense adjustment if the recorded test year activity would produce if different level of recovery.  `</t>
  </si>
  <si>
    <t>Test Year Ended June 30, 2026</t>
  </si>
  <si>
    <t>See attached UNS Gas, Inc. Bank Financials as of  December 31, 2025.</t>
  </si>
  <si>
    <t>4/1/2027-3/31/2028</t>
  </si>
  <si>
    <t>June Prior Year</t>
  </si>
  <si>
    <t>End of Test Period (Actual)</t>
  </si>
  <si>
    <t>Sch. D, (Line 14), Col. (e)</t>
  </si>
  <si>
    <t>End of Test Period (Proposed)</t>
  </si>
  <si>
    <t>(Line 25 divided by Line 24)</t>
  </si>
  <si>
    <t>Sum (Lines 1 - 14a)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</si>
</sst>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3">
    <numFmt numFmtId="5" formatCode="&quot;$&quot;#,##0_);\(&quot;$&quot;#,##0\)"/>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0.000%"/>
    <numFmt numFmtId="165" formatCode="#,##0.0000"/>
    <numFmt numFmtId="166" formatCode="0.0000"/>
    <numFmt numFmtId="167" formatCode="&quot;$&quot;#,##0"/>
    <numFmt numFmtId="168" formatCode="#,##0.0"/>
    <numFmt numFmtId="169" formatCode="&quot;$&quot;#,##0.00"/>
    <numFmt numFmtId="170" formatCode="_(* #,##0_);_(* \(#,##0\);_(* &quot;-&quot;??_);_(@_)"/>
    <numFmt numFmtId="171" formatCode="&quot;$&quot;#,##0.0;[Red]\-&quot;$&quot;#,##0.0"/>
    <numFmt numFmtId="172" formatCode="00000"/>
    <numFmt numFmtId="173" formatCode="#,##0\ ;\(#,##0\);\-\ \ \ \ \ "/>
    <numFmt numFmtId="174" formatCode="#,##0\ ;\(#,##0\);\–\ \ \ \ \ "/>
    <numFmt numFmtId="175" formatCode="#,##0;\(#,##0\)"/>
    <numFmt numFmtId="176" formatCode="yyyymmdd"/>
    <numFmt numFmtId="177" formatCode="_([$€-2]* #,##0.00_);_([$€-2]* \(#,##0.00\);_([$€-2]* &quot;-&quot;??_)"/>
    <numFmt numFmtId="178" formatCode="_-* #,##0.0_-;\-* #,##0.0_-;_-* &quot;-&quot;??_-;_-@_-"/>
    <numFmt numFmtId="179" formatCode="#,##0.00&quot; $&quot;;\-#,##0.00&quot; $&quot;"/>
    <numFmt numFmtId="180" formatCode="000000000"/>
    <numFmt numFmtId="181" formatCode="#,##0.0_);\(#,##0.0\)"/>
    <numFmt numFmtId="182" formatCode="_-&quot;£&quot;* #,##0_-;\-&quot;£&quot;* #,##0_-;_-&quot;£&quot;* &quot;-&quot;_-;_-@_-"/>
    <numFmt numFmtId="183" formatCode="_-&quot;£&quot;* #,##0.00_-;\-&quot;£&quot;* #,##0.00_-;_-&quot;£&quot;* &quot;-&quot;??_-;_-@_-"/>
    <numFmt numFmtId="184" formatCode="0.00_)"/>
    <numFmt numFmtId="185" formatCode="00"/>
    <numFmt numFmtId="186" formatCode="0_);\(0\)"/>
    <numFmt numFmtId="187" formatCode="000\-00\-0000"/>
    <numFmt numFmtId="188" formatCode="mmm\-yyyy"/>
    <numFmt numFmtId="189" formatCode="0.0000%"/>
    <numFmt numFmtId="190" formatCode="0.0%_);\(0.0%\)"/>
    <numFmt numFmtId="191" formatCode="\•\ \ @"/>
    <numFmt numFmtId="192" formatCode="#,##0,_);\(#,##0,\)"/>
    <numFmt numFmtId="193" formatCode="0.0,_);\(0.0,\)"/>
    <numFmt numFmtId="194" formatCode="0.00,_);\(0.00,\)"/>
    <numFmt numFmtId="195" formatCode="#,##0.000_);\(#,##0.000\)"/>
    <numFmt numFmtId="196" formatCode="_._.* #,##0.0_)_%;_._.* \(#,##0.0\)_%;_._.* \ ?_)_%"/>
    <numFmt numFmtId="197" formatCode="_._.* #,##0.00_)_%;_._.* \(#,##0.00\)_%;_._.* \ ?_)_%"/>
    <numFmt numFmtId="198" formatCode="_._.* #,##0.000_)_%;_._.* \(#,##0.000\)_%;_._.* \ ?_)_%"/>
    <numFmt numFmtId="199" formatCode="_._.* #,##0.0000_)_%;_._.* \(#,##0.0000\)_%;_._.* \ ?_)_%"/>
    <numFmt numFmtId="200" formatCode="_._.&quot;$&quot;* #,##0.0_)_%;_._.&quot;$&quot;* \(#,##0.0\)_%;_._.&quot;$&quot;* \ ?_)_%"/>
    <numFmt numFmtId="201" formatCode="_._.&quot;$&quot;* #,##0.00_)_%;_._.&quot;$&quot;* \(#,##0.00\)_%;_._.&quot;$&quot;* \ ?_)_%"/>
    <numFmt numFmtId="202" formatCode="_._.&quot;$&quot;* #,##0.000_)_%;_._.&quot;$&quot;* \(#,##0.000\)_%;_._.&quot;$&quot;* \ ?_)_%"/>
    <numFmt numFmtId="203" formatCode="_._.&quot;$&quot;* #,##0.0000_)_%;_._.&quot;$&quot;* \(#,##0.0000\)_%;_._.&quot;$&quot;* \ ?_)_%"/>
    <numFmt numFmtId="204" formatCode="&quot;$&quot;#,##0,_);\(&quot;$&quot;#,##0,\)"/>
    <numFmt numFmtId="205" formatCode="&quot;$&quot;#,##0.0_);\(&quot;$&quot;#,##0.0\)"/>
    <numFmt numFmtId="206" formatCode="&quot;$&quot;0.0,_);\(&quot;$&quot;0.0,\)"/>
    <numFmt numFmtId="207" formatCode="&quot;$&quot;0.00,_);\(&quot;$&quot;0.00,\)"/>
    <numFmt numFmtId="208" formatCode="&quot;$&quot;#,##0.000_);\(&quot;$&quot;#,##0.000\)"/>
    <numFmt numFmtId="209" formatCode="#,##0.0\x_);\(#,##0.0\x\)"/>
    <numFmt numFmtId="210" formatCode="#,##0.00\x_);\(#,##0.00\x\)"/>
    <numFmt numFmtId="211" formatCode="[$€-2]\ #,##0_);\([$€-2]\ #,##0\)"/>
    <numFmt numFmtId="212" formatCode="[$€-2]\ #,##0.0_);\([$€-2]\ #,##0.0\)"/>
    <numFmt numFmtId="213" formatCode="#,##0\x;\(#,##0\x\)"/>
    <numFmt numFmtId="214" formatCode="0.0\x;\(0.0\x\)"/>
    <numFmt numFmtId="215" formatCode="#,##0.00\x;\(#,##0.00\x\)"/>
    <numFmt numFmtId="216" formatCode="#,##0.000\x;\(#,##0.000\x\)"/>
    <numFmt numFmtId="217" formatCode="0.0_);\(0.0\)"/>
    <numFmt numFmtId="218" formatCode="0%;\(0%\)"/>
    <numFmt numFmtId="219" formatCode="0.0%;\(0.0%\)"/>
    <numFmt numFmtId="220" formatCode="0.00%_);\(0.00%\)"/>
    <numFmt numFmtId="221" formatCode="0.000%_);\(0.000%\)"/>
    <numFmt numFmtId="222" formatCode="_(0_)%;\(0\)%;\ \ ?_)%"/>
    <numFmt numFmtId="223" formatCode="_._._(* 0_)%;_._.* \(0\)%;_._._(* \ ?_)%"/>
    <numFmt numFmtId="224" formatCode="0%_);\(0%\)"/>
    <numFmt numFmtId="225" formatCode="_(0.0_)%;\(0.0\)%;\ \ ?_)%"/>
    <numFmt numFmtId="226" formatCode="_._._(* 0.0_)%;_._.* \(0.0\)%;_._._(* \ ?_)%"/>
    <numFmt numFmtId="227" formatCode="_(0.00_)%;\(0.00\)%;\ \ ?_)%"/>
    <numFmt numFmtId="228" formatCode="_._._(* 0.00_)%;_._.* \(0.00\)%;_._._(* \ ?_)%"/>
    <numFmt numFmtId="229" formatCode="_(0.000_)%;\(0.000\)%;\ \ ?_)%"/>
    <numFmt numFmtId="230" formatCode="_._._(* 0.000_)%;_._.* \(0.000\)%;_._._(* \ ?_)%"/>
    <numFmt numFmtId="231" formatCode="_(0.0000_)%;\(0.0000\)%;\ \ ?_)%"/>
    <numFmt numFmtId="232" formatCode="_._._(* 0.0000_)%;_._.* \(0.0000\)%;_._._(* \ ?_)%"/>
    <numFmt numFmtId="233" formatCode="0.0%"/>
    <numFmt numFmtId="234" formatCode="_(* #,##0_);_(* \(#,##0\);_(* \ ?_)"/>
    <numFmt numFmtId="235" formatCode="_(* #,##0.0_);_(* \(#,##0.0\);_(* \ ?_)"/>
    <numFmt numFmtId="236" formatCode="_(* #,##0.00_);_(* \(#,##0.00\);_(* \ ?_)"/>
    <numFmt numFmtId="237" formatCode="_(* #,##0.000_);_(* \(#,##0.000\);_(* \ ?_)"/>
    <numFmt numFmtId="238" formatCode="_(&quot;$&quot;* #,##0_);_(&quot;$&quot;* \(#,##0\);_(&quot;$&quot;* \ ?_)"/>
    <numFmt numFmtId="239" formatCode="_(&quot;$&quot;* #,##0.0_);_(&quot;$&quot;* \(#,##0.0\);_(&quot;$&quot;* \ ?_)"/>
    <numFmt numFmtId="240" formatCode="_(&quot;$&quot;* #,##0.00_);_(&quot;$&quot;* \(#,##0.00\);_(&quot;$&quot;* \ ?_)"/>
    <numFmt numFmtId="241" formatCode="_(&quot;$&quot;* #,##0.000_);_(&quot;$&quot;* \(#,##0.000\);_(&quot;$&quot;* \ ?_)"/>
    <numFmt numFmtId="242" formatCode="0000&quot;A&quot;"/>
    <numFmt numFmtId="243" formatCode="0&quot;E&quot;"/>
    <numFmt numFmtId="244" formatCode="0000&quot;E&quot;"/>
    <numFmt numFmtId="245" formatCode="_(* #,##0.000_);_(* \(#,##0.000\);_(* &quot;-&quot;??_);_(@_)"/>
    <numFmt numFmtId="246" formatCode=";;;\(@\)"/>
    <numFmt numFmtId="247" formatCode="_(* #,##0.0_);_(* \(#,##0.0\);_(* &quot;-&quot;_0_);_(@_)"/>
    <numFmt numFmtId="248" formatCode="#,##0\ ;[Red]\(#,##0\)"/>
    <numFmt numFmtId="249" formatCode="#,##0."/>
    <numFmt numFmtId="250" formatCode="&quot; &quot;&quot;$&quot;* #,##0.00&quot;/kw  &quot;"/>
    <numFmt numFmtId="251" formatCode="_(&quot;$&quot;* #,##0.0000_);_(&quot;$&quot;* \(#,##0.0000\);_(&quot;$&quot;* &quot;-&quot;????_);_(@_)"/>
    <numFmt numFmtId="252" formatCode="m/d/yy\ h:mm"/>
    <numFmt numFmtId="253" formatCode="0."/>
    <numFmt numFmtId="254" formatCode="* #,##0&quot;  &quot;\ "/>
    <numFmt numFmtId="255" formatCode="_(&quot;N$&quot;* #,##0_);_(&quot;N$&quot;* \(#,##0\);_(&quot;N$&quot;* &quot;-&quot;_);_(@_)"/>
    <numFmt numFmtId="256" formatCode="_(&quot;N$&quot;* #,##0.00_);_(&quot;N$&quot;* \(#,##0.00\);_(&quot;N$&quot;* &quot;-&quot;??_);_(@_)"/>
    <numFmt numFmtId="257" formatCode="#,##0.0000\ ;[Red]\(#,##0.0000\)"/>
    <numFmt numFmtId="258" formatCode="_(* #,##0_);_(* \(#,##0\);_(* &quot;&quot;_);_(@_)"/>
    <numFmt numFmtId="259" formatCode="_(* 0%_);_(* \(0%\);_(* \-_%_)"/>
    <numFmt numFmtId="260" formatCode="#,##0.0\ \ \ \ ;[Red]\(#,##0.0\)\ \ "/>
    <numFmt numFmtId="261" formatCode="0.0\ \ \ \ \ \ ;[Red]\(0.0\)\ \ \ \ "/>
    <numFmt numFmtId="262" formatCode="0.0\ \ \ \ \ \ \ \ ;[Red]\(0.0\)\ \ \ \ \ \ "/>
    <numFmt numFmtId="263" formatCode="mmm\ dd\,\ yyyy"/>
    <numFmt numFmtId="264" formatCode="yyyy"/>
    <numFmt numFmtId="265" formatCode="_(* #,##0,_);_(* \(#,##0,\);_(* &quot;-   &quot;_);_(@_)"/>
    <numFmt numFmtId="266" formatCode="_(* #,##0.0,_);_(* \(#,##0.0,\);_(* &quot;-   &quot;_);_(@_)"/>
    <numFmt numFmtId="267" formatCode="_(* #,##0.00000_);_(* \(#,##0.00000\);_(* &quot;-&quot;??_);_(@_)"/>
    <numFmt numFmtId="268" formatCode="_(* #,##0.0\¢_m;[Red]_(* \-#,##0.0\¢_m;[Green]_(* 0.0\¢_m;_(@_)_%"/>
    <numFmt numFmtId="269" formatCode="_(* #,##0.00\¢_m;[Red]_(* \-#,##0.00\¢_m;[Green]_(* 0.00\¢_m;_(@_)_%"/>
    <numFmt numFmtId="270" formatCode="_(* #,##0.000\¢_m;[Red]_(* \-#,##0.000\¢_m;[Green]_(* 0.000\¢_m;_(@_)_%"/>
    <numFmt numFmtId="271" formatCode="_(_(\£* #,##0_)_%;[Red]_(\(\£* #,##0\)_%;[Green]_(_(\£* #,##0_)_%;_(@_)_%"/>
    <numFmt numFmtId="272" formatCode="_(_(\£* #,##0.0_)_%;[Red]_(\(\£* #,##0.0\)_%;[Green]_(_(\£* #,##0.0_)_%;_(@_)_%"/>
    <numFmt numFmtId="273" formatCode="_(_(\£* #,##0.00_)_%;[Red]_(\(\£* #,##0.00\)_%;[Green]_(_(\£* #,##0.00_)_%;_(@_)_%"/>
    <numFmt numFmtId="274" formatCode="_(_(\•_ #0_)_%;[Red]_(_(\•_ \-#0\)_%;[Green]_(_(\•_ #0_)_%;_(_(\•_ @_)_%"/>
    <numFmt numFmtId="275" formatCode="_(_(_•_ \•_ #0_)_%;[Red]_(_(_•_ \•_ \-#0\)_%;[Green]_(_(_•_ \•_ #0_)_%;_(_(_•_ \•_ @_)_%"/>
    <numFmt numFmtId="276" formatCode="_(_(_•_ _•_ \•_ #0_)_%;[Red]_(_(_•_ _•_ \•_ \-#0\)_%;[Green]_(_(_•_ _•_ \•_ #0_)_%;_(_(_•_ \•_ @_)_%"/>
    <numFmt numFmtId="277" formatCode="_(_(_$* #,##0.000_)_%;[Red]_(\(_$* #,##0.000\)_%;[Green]_(_(_$* #,##0.000_)_%;_(@_)_%"/>
    <numFmt numFmtId="278" formatCode="_(_(&quot;$&quot;* #,##0.0_)_%;[Red]_(\(&quot;$&quot;* #,##0.0\)_%;[Green]_(_(&quot;$&quot;* #,##0.0_)_%;_(@_)_%"/>
    <numFmt numFmtId="279" formatCode="_(_(&quot;$&quot;* #,##0.000_)_%;[Red]_(\(&quot;$&quot;* #,##0.000\)_%;[Green]_(_(&quot;$&quot;* #,##0.000_)_%;_(@_)_%"/>
    <numFmt numFmtId="280" formatCode="_(* dd\-mmm\-yy_)_%"/>
    <numFmt numFmtId="281" formatCode="_(* dd\ mmmm\ yyyy_)_%"/>
    <numFmt numFmtId="282" formatCode="_(* mmmm\ dd\,\ yyyy_)_%"/>
    <numFmt numFmtId="283" formatCode="_(* dd\.mm\.yyyy_)_%"/>
    <numFmt numFmtId="284" formatCode="_(* mm/dd/yyyy_)_%"/>
    <numFmt numFmtId="285" formatCode="m/d/yy;@"/>
    <numFmt numFmtId="286" formatCode="General_)_%"/>
    <numFmt numFmtId="287" formatCode="_(_(#0_)_%;[Red]_(_(\-#0\)_%;[Green]_(_(#0_)_%;_(_(@_)_%"/>
    <numFmt numFmtId="288" formatCode="_(_(_•_ #0_)_%;[Red]_(_(_•_ \-#0\)_%;[Green]_(_(_•_ #0_)_%;_(_(_•_ @_)_%"/>
    <numFmt numFmtId="289" formatCode="_(_(_•_ _•_ #0_)_%;[Red]_(_(_•_ _•_ \-#0\)_%;[Green]_(_(_•_ _•_ #0_)_%;_(_(_•_ _•_ @_)_%"/>
    <numFmt numFmtId="290" formatCode="_(_(_•_ _•_ _•_ #0_)_%;[Red]_(_(_•_ _•_ _•_ \-#0\)_%;[Green]_(_(_•_ _•_ _•_ #0_)_%;_(_(_•_ _•_ _•_ @_)_%"/>
    <numFmt numFmtId="291" formatCode="0.00\ \x_);\(0.00\ \x\)"/>
    <numFmt numFmtId="292" formatCode="_(* #,##0_);_(* \(#,##0\);_(* &quot;-&quot;????_);_(@_)"/>
    <numFmt numFmtId="293" formatCode="0__"/>
    <numFmt numFmtId="294" formatCode="h:mmAM/PM"/>
    <numFmt numFmtId="295" formatCode="0&quot; E&quot;"/>
    <numFmt numFmtId="296" formatCode="&quot;$&quot;#,##0.0"/>
    <numFmt numFmtId="297" formatCode="_(* #,##0.0%_);[Red]_(* \-#,##0.0%_);[Green]_(* 0.0%_);_(@_)_%"/>
    <numFmt numFmtId="298" formatCode="_(* #,##0.000%_);[Red]_(* \-#,##0.000%_);[Green]_(* 0.000%_);_(@_)_%"/>
    <numFmt numFmtId="299" formatCode="mmmm\ dd\,\ yy"/>
    <numFmt numFmtId="300" formatCode="0.0\x"/>
    <numFmt numFmtId="301" formatCode="_(* #,##0.0000_);_(* \(#,##0.0000\);_(* &quot;-&quot;??_);_(@_)"/>
    <numFmt numFmtId="302" formatCode="_(&quot;$&quot;* #,##0.000_);_(&quot;$&quot;* \(#,##0.000\);_(&quot;$&quot;* &quot;-&quot;??_);_(@_)"/>
    <numFmt numFmtId="303" formatCode="0.00000%"/>
    <numFmt numFmtId="304" formatCode="0.0000_)"/>
    <numFmt numFmtId="305" formatCode="_(* #,##0.0_);_(* \(#,##0.0\);_(* &quot;-&quot;??_);_(@_)"/>
    <numFmt numFmtId="306" formatCode="_(&quot;$&quot;* #,##0.0000_);_(&quot;$&quot;* \(#,##0.0000\);_(&quot;$&quot;* &quot;-&quot;??_);_(@_)"/>
    <numFmt numFmtId="307" formatCode="&quot;$&quot;#,##0.0000"/>
    <numFmt numFmtId="308" formatCode="_(&quot;$&quot;* #,##0_);_(&quot;$&quot;* \(#,##0\);_(&quot;$&quot;* &quot;-&quot;??_);_(@_)"/>
    <numFmt numFmtId="309" formatCode="0.000000"/>
  </numFmts>
  <fonts count="180">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10"/>
      <name val="Arial"/>
      <family val="2"/>
    </font>
    <font>
      <sz val="12"/>
      <name val="Arial MT"/>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Arial"/>
      <family val="2"/>
    </font>
    <font>
      <b/>
      <sz val="12"/>
      <name val="Arial"/>
      <family val="2"/>
    </font>
    <font>
      <sz val="10"/>
      <name val="Times New Roman"/>
      <family val="1"/>
    </font>
    <font>
      <sz val="10"/>
      <name val="MS Sans Serif"/>
      <family val="2"/>
    </font>
    <font>
      <sz val="11"/>
      <color indexed="8"/>
      <name val="Calibri"/>
      <family val="2"/>
    </font>
    <font>
      <sz val="11"/>
      <color indexed="9"/>
      <name val="Calibri"/>
      <family val="2"/>
    </font>
    <font>
      <sz val="8"/>
      <name val="Helv"/>
    </font>
    <font>
      <sz val="9"/>
      <name val="AGaramond"/>
    </font>
    <font>
      <sz val="11"/>
      <color indexed="20"/>
      <name val="Calibri"/>
      <family val="2"/>
    </font>
    <font>
      <sz val="12"/>
      <name val="Tms Rmn"/>
    </font>
    <font>
      <sz val="11"/>
      <name val="Times New Roman"/>
      <family val="1"/>
    </font>
    <font>
      <sz val="8"/>
      <name val="Arial"/>
      <family val="2"/>
    </font>
    <font>
      <b/>
      <i/>
      <sz val="14"/>
      <name val="Arial"/>
      <family val="2"/>
    </font>
    <font>
      <b/>
      <sz val="14"/>
      <name val="Arial"/>
      <family val="2"/>
    </font>
    <font>
      <b/>
      <sz val="24"/>
      <name val="Arial Narrow"/>
      <family val="2"/>
    </font>
    <font>
      <b/>
      <i/>
      <sz val="12"/>
      <name val="Arial"/>
      <family val="2"/>
    </font>
    <font>
      <i/>
      <sz val="12"/>
      <name val="Arial"/>
      <family val="2"/>
    </font>
    <font>
      <i/>
      <sz val="10"/>
      <name val="Arial"/>
      <family val="2"/>
    </font>
    <font>
      <sz val="8"/>
      <color indexed="8"/>
      <name val="Arial"/>
      <family val="2"/>
    </font>
    <font>
      <i/>
      <sz val="10"/>
      <color indexed="18"/>
      <name val="Arial"/>
      <family val="2"/>
    </font>
    <font>
      <sz val="10"/>
      <color indexed="18"/>
      <name val="Arial"/>
      <family val="2"/>
    </font>
    <font>
      <i/>
      <sz val="9"/>
      <color indexed="18"/>
      <name val="Arial"/>
      <family val="2"/>
    </font>
    <font>
      <sz val="9"/>
      <color indexed="18"/>
      <name val="Arial"/>
      <family val="2"/>
    </font>
    <font>
      <b/>
      <sz val="11"/>
      <color indexed="52"/>
      <name val="Calibri"/>
      <family val="2"/>
    </font>
    <font>
      <b/>
      <sz val="11"/>
      <color indexed="9"/>
      <name val="Calibri"/>
      <family val="2"/>
    </font>
    <font>
      <sz val="8"/>
      <name val="Tahoma"/>
      <family val="2"/>
    </font>
    <font>
      <sz val="12"/>
      <name val="Helv"/>
    </font>
    <font>
      <sz val="10"/>
      <color indexed="8"/>
      <name val="Arial"/>
      <family val="2"/>
    </font>
    <font>
      <i/>
      <sz val="11"/>
      <color indexed="23"/>
      <name val="Calibri"/>
      <family val="2"/>
    </font>
    <font>
      <sz val="10"/>
      <name val="Helv"/>
    </font>
    <font>
      <sz val="9"/>
      <name val="GillSans"/>
    </font>
    <font>
      <sz val="9"/>
      <name val="GillSans Light"/>
    </font>
    <font>
      <sz val="11"/>
      <color indexed="17"/>
      <name val="Calibri"/>
      <family val="2"/>
    </font>
    <font>
      <b/>
      <u/>
      <sz val="11"/>
      <color indexed="37"/>
      <name val="Arial"/>
      <family val="2"/>
    </font>
    <font>
      <b/>
      <sz val="15"/>
      <name val="Times New Roman"/>
      <family val="1"/>
    </font>
    <font>
      <b/>
      <sz val="15"/>
      <color indexed="56"/>
      <name val="Calibri"/>
      <family val="2"/>
    </font>
    <font>
      <b/>
      <sz val="13"/>
      <color indexed="56"/>
      <name val="Calibri"/>
      <family val="2"/>
    </font>
    <font>
      <b/>
      <sz val="11"/>
      <color indexed="56"/>
      <name val="Calibri"/>
      <family val="2"/>
    </font>
    <font>
      <sz val="10"/>
      <color indexed="12"/>
      <name val="Arial"/>
      <family val="2"/>
    </font>
    <font>
      <sz val="11"/>
      <color indexed="62"/>
      <name val="Calibri"/>
      <family val="2"/>
    </font>
    <font>
      <sz val="11"/>
      <color indexed="52"/>
      <name val="Calibri"/>
      <family val="2"/>
    </font>
    <font>
      <sz val="12"/>
      <color indexed="14"/>
      <name val="Arial"/>
      <family val="2"/>
    </font>
    <font>
      <u/>
      <sz val="8"/>
      <name val="Helv"/>
    </font>
    <font>
      <sz val="11"/>
      <color indexed="60"/>
      <name val="Calibri"/>
      <family val="2"/>
    </font>
    <font>
      <sz val="8"/>
      <name val="Times New Roman"/>
      <family val="1"/>
    </font>
    <font>
      <sz val="7"/>
      <name val="Small Fonts"/>
      <family val="2"/>
    </font>
    <font>
      <b/>
      <i/>
      <sz val="16"/>
      <name val="Helv"/>
    </font>
    <font>
      <b/>
      <sz val="10"/>
      <name val="Arial"/>
      <family val="2"/>
    </font>
    <font>
      <b/>
      <sz val="11"/>
      <color indexed="63"/>
      <name val="Calibri"/>
      <family val="2"/>
    </font>
    <font>
      <b/>
      <sz val="10"/>
      <name val="MS Sans Serif"/>
      <family val="2"/>
    </font>
    <font>
      <b/>
      <i/>
      <sz val="16"/>
      <name val="Arial"/>
      <family val="2"/>
    </font>
    <font>
      <i/>
      <sz val="11"/>
      <name val="Arial"/>
      <family val="2"/>
    </font>
    <font>
      <sz val="11"/>
      <name val="Arial"/>
      <family val="2"/>
    </font>
    <font>
      <u val="singleAccounting"/>
      <sz val="10"/>
      <name val="MGaramond"/>
      <family val="1"/>
    </font>
    <font>
      <b/>
      <sz val="16"/>
      <color indexed="16"/>
      <name val="Arial"/>
      <family val="2"/>
    </font>
    <font>
      <b/>
      <sz val="10"/>
      <color indexed="16"/>
      <name val="Arial"/>
      <family val="2"/>
    </font>
    <font>
      <b/>
      <sz val="12"/>
      <color indexed="16"/>
      <name val="Arial"/>
      <family val="2"/>
    </font>
    <font>
      <sz val="7"/>
      <color indexed="16"/>
      <name val="Arial"/>
      <family val="2"/>
    </font>
    <font>
      <sz val="12"/>
      <color indexed="12"/>
      <name val="Arial MT"/>
    </font>
    <font>
      <b/>
      <sz val="11"/>
      <name val="Times New Roman"/>
      <family val="1"/>
    </font>
    <font>
      <b/>
      <sz val="18"/>
      <color indexed="56"/>
      <name val="Cambria"/>
      <family val="2"/>
    </font>
    <font>
      <b/>
      <sz val="11"/>
      <color indexed="8"/>
      <name val="Calibri"/>
      <family val="2"/>
    </font>
    <font>
      <sz val="8"/>
      <color indexed="12"/>
      <name val="Arial"/>
      <family val="2"/>
    </font>
    <font>
      <sz val="11"/>
      <color indexed="10"/>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9"/>
      <name val="Arial"/>
      <family val="2"/>
    </font>
    <font>
      <i/>
      <sz val="10"/>
      <color rgb="FF7F7F7F"/>
      <name val="Arial"/>
      <family val="2"/>
    </font>
    <font>
      <sz val="10"/>
      <color rgb="FF006100"/>
      <name val="Arial"/>
      <family val="2"/>
    </font>
    <font>
      <b/>
      <sz val="15"/>
      <color indexed="62"/>
      <name val="Calibri"/>
      <family val="2"/>
    </font>
    <font>
      <b/>
      <sz val="15"/>
      <color theme="3"/>
      <name val="Arial"/>
      <family val="2"/>
    </font>
    <font>
      <b/>
      <sz val="13"/>
      <color indexed="62"/>
      <name val="Calibri"/>
      <family val="2"/>
    </font>
    <font>
      <b/>
      <sz val="13"/>
      <color theme="3"/>
      <name val="Arial"/>
      <family val="2"/>
    </font>
    <font>
      <b/>
      <sz val="11"/>
      <color indexed="62"/>
      <name val="Calibri"/>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sz val="10"/>
      <color theme="1"/>
      <name val="Calibri"/>
      <family val="2"/>
    </font>
    <font>
      <b/>
      <sz val="10"/>
      <color rgb="FF3F3F3F"/>
      <name val="Arial"/>
      <family val="2"/>
    </font>
    <font>
      <b/>
      <sz val="18"/>
      <color indexed="62"/>
      <name val="Cambria"/>
      <family val="2"/>
    </font>
    <font>
      <b/>
      <sz val="10"/>
      <color theme="1"/>
      <name val="Arial"/>
      <family val="2"/>
    </font>
    <font>
      <sz val="10"/>
      <color rgb="FFFF0000"/>
      <name val="Arial"/>
      <family val="2"/>
    </font>
    <font>
      <sz val="10"/>
      <color indexed="12"/>
      <name val="Times New Roman"/>
      <family val="1"/>
    </font>
    <font>
      <b/>
      <sz val="10"/>
      <color indexed="8"/>
      <name val="Times New Roman"/>
      <family val="1"/>
    </font>
    <font>
      <sz val="9"/>
      <color indexed="12"/>
      <name val="Arial"/>
      <family val="2"/>
    </font>
    <font>
      <sz val="9"/>
      <name val="Times New Roman"/>
      <family val="1"/>
    </font>
    <font>
      <b/>
      <sz val="9"/>
      <name val="Arial"/>
      <family val="2"/>
    </font>
    <font>
      <u val="singleAccounting"/>
      <sz val="11"/>
      <name val="Times New Roman"/>
      <family val="1"/>
    </font>
    <font>
      <b/>
      <sz val="11"/>
      <name val="Arial"/>
      <family val="2"/>
    </font>
    <font>
      <b/>
      <sz val="10"/>
      <name val="Times New Roman"/>
      <family val="1"/>
    </font>
    <font>
      <i/>
      <sz val="8"/>
      <name val="Arial"/>
      <family val="2"/>
    </font>
    <font>
      <sz val="10"/>
      <name val="Book Antiqua"/>
      <family val="1"/>
    </font>
    <font>
      <sz val="10"/>
      <color indexed="42"/>
      <name val="Arial"/>
      <family val="2"/>
    </font>
    <font>
      <b/>
      <sz val="10"/>
      <color indexed="22"/>
      <name val="Arial"/>
      <family val="2"/>
    </font>
    <font>
      <b/>
      <sz val="10"/>
      <color indexed="12"/>
      <name val="Arial"/>
      <family val="2"/>
    </font>
    <font>
      <sz val="10"/>
      <color indexed="12"/>
      <name val="Book Antiqua"/>
      <family val="1"/>
    </font>
    <font>
      <sz val="8"/>
      <color indexed="22"/>
      <name val="Arial"/>
      <family val="2"/>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
      <sz val="9"/>
      <color indexed="10"/>
      <name val="Geneva"/>
    </font>
    <font>
      <sz val="10"/>
      <name val="Geneva"/>
      <family val="2"/>
    </font>
    <font>
      <sz val="10"/>
      <name val="Tms Rmn"/>
    </font>
    <font>
      <u val="singleAccounting"/>
      <sz val="10"/>
      <name val="Times"/>
      <family val="1"/>
    </font>
    <font>
      <sz val="10"/>
      <name val="Arial Narrow"/>
      <family val="2"/>
    </font>
    <font>
      <b/>
      <i/>
      <sz val="12"/>
      <color indexed="12"/>
      <name val="Arial"/>
      <family val="2"/>
    </font>
    <font>
      <sz val="8"/>
      <name val="BERNHARD"/>
    </font>
    <font>
      <sz val="1"/>
      <color indexed="8"/>
      <name val="Courier"/>
      <family val="3"/>
    </font>
    <font>
      <sz val="9"/>
      <name val="Geneva"/>
      <family val="2"/>
    </font>
    <font>
      <sz val="12"/>
      <color indexed="12"/>
      <name val="Helv"/>
    </font>
    <font>
      <sz val="12"/>
      <name val="Garamond"/>
      <family val="1"/>
    </font>
    <font>
      <sz val="10"/>
      <color indexed="12"/>
      <name val="MS Sans Serif"/>
      <family val="2"/>
    </font>
    <font>
      <b/>
      <sz val="10"/>
      <color indexed="12"/>
      <name val="MS Sans Serif"/>
      <family val="2"/>
    </font>
    <font>
      <sz val="5.5"/>
      <name val="Small Fonts"/>
      <family val="2"/>
    </font>
    <font>
      <sz val="10"/>
      <name val="Courier"/>
      <family val="3"/>
    </font>
    <font>
      <sz val="10"/>
      <name val="Arial"/>
      <family val="2"/>
    </font>
    <font>
      <u/>
      <sz val="12"/>
      <color theme="10"/>
      <name val="Arial MT"/>
    </font>
    <font>
      <sz val="10"/>
      <name val="C Helvetica Condensed"/>
    </font>
    <font>
      <b/>
      <i/>
      <sz val="14"/>
      <name val="Tms Rmn"/>
    </font>
    <font>
      <i/>
      <sz val="16"/>
      <name val="Times New Roman"/>
      <family val="1"/>
    </font>
    <font>
      <u/>
      <sz val="10"/>
      <name val="Times New Roman"/>
      <family val="1"/>
    </font>
    <font>
      <b/>
      <i/>
      <sz val="12"/>
      <name val="Times New Roman"/>
      <family val="1"/>
    </font>
    <font>
      <sz val="10"/>
      <name val="Futura UBS Bk"/>
      <family val="2"/>
    </font>
    <font>
      <b/>
      <sz val="10"/>
      <color indexed="8"/>
      <name val="Arial"/>
      <family val="2"/>
    </font>
    <font>
      <i/>
      <sz val="8"/>
      <name val="Times New Roman"/>
      <family val="1"/>
    </font>
    <font>
      <sz val="10"/>
      <color theme="1"/>
      <name val="Times New Roman"/>
      <family val="1"/>
    </font>
    <font>
      <sz val="10"/>
      <name val="Arial"/>
      <family val="2"/>
    </font>
    <font>
      <b/>
      <u/>
      <sz val="10"/>
      <name val="Times New Roman"/>
      <family val="1"/>
    </font>
    <font>
      <sz val="10"/>
      <color rgb="FFFF0000"/>
      <name val="Times New Roman"/>
      <family val="1"/>
    </font>
    <font>
      <b/>
      <sz val="10"/>
      <color rgb="FF0000FF"/>
      <name val="Times New Roman"/>
      <family val="1"/>
    </font>
    <font>
      <b/>
      <sz val="10"/>
      <color rgb="FFFF0000"/>
      <name val="Times New Roman"/>
      <family val="1"/>
    </font>
    <font>
      <b/>
      <sz val="10"/>
      <color theme="1"/>
      <name val="Times New Roman"/>
      <family val="1"/>
    </font>
    <font>
      <u/>
      <sz val="10"/>
      <color theme="1"/>
      <name val="Times New Roman"/>
      <family val="1"/>
    </font>
    <font>
      <sz val="11"/>
      <color theme="1"/>
      <name val="Calibri"/>
      <family val="2"/>
    </font>
    <font>
      <sz val="7"/>
      <name val="Small Fonts"/>
    </font>
    <font>
      <sz val="11"/>
      <name val="Aptos"/>
      <family val="2"/>
    </font>
    <font>
      <b/>
      <u/>
      <sz val="10"/>
      <color indexed="10"/>
      <name val="Times New Roman"/>
      <family val="1"/>
    </font>
    <font>
      <b/>
      <sz val="10"/>
      <color indexed="10"/>
      <name val="Times New Roman"/>
      <family val="1"/>
    </font>
    <font>
      <sz val="10"/>
      <name val="Calibri"/>
      <family val="2"/>
      <scheme val="minor"/>
    </font>
    <font>
      <sz val="8"/>
      <name val="Arial MT"/>
    </font>
    <font>
      <b/>
      <sz val="12"/>
      <name val="Arial MT"/>
    </font>
    <font>
      <b/>
      <sz val="10"/>
      <color rgb="FFFF0000"/>
      <name val="Arial MT"/>
    </font>
    <font>
      <sz val="10"/>
      <color rgb="FFFF0000"/>
      <name val="Arial MT"/>
    </font>
    <font>
      <sz val="10"/>
      <color rgb="FF000000"/>
      <name val="Times New Roman"/>
      <family val="1"/>
    </font>
    <font>
      <sz val="11"/>
      <name val="Calibri"/>
      <family val="2"/>
      <scheme val="minor"/>
    </font>
  </fonts>
  <fills count="7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gray0625"/>
    </fill>
    <fill>
      <patternFill patternType="solid">
        <fgColor indexed="13"/>
        <bgColor indexed="64"/>
      </patternFill>
    </fill>
    <fill>
      <patternFill patternType="solid">
        <fgColor indexed="54"/>
      </patternFill>
    </fill>
    <fill>
      <patternFill patternType="solid">
        <fgColor indexed="9"/>
      </patternFill>
    </fill>
    <fill>
      <patternFill patternType="solid">
        <fgColor indexed="53"/>
        <bgColor indexed="64"/>
      </patternFill>
    </fill>
    <fill>
      <patternFill patternType="solid">
        <fgColor indexed="39"/>
        <bgColor indexed="64"/>
      </patternFill>
    </fill>
    <fill>
      <patternFill patternType="solid">
        <fgColor indexed="9"/>
        <bgColor indexed="64"/>
      </patternFill>
    </fill>
    <fill>
      <patternFill patternType="solid">
        <fgColor indexed="26"/>
        <bgColor indexed="9"/>
      </patternFill>
    </fill>
    <fill>
      <patternFill patternType="solid">
        <fgColor indexed="31"/>
        <bgColor indexed="64"/>
      </patternFill>
    </fill>
    <fill>
      <patternFill patternType="solid">
        <fgColor indexed="35"/>
        <bgColor indexed="64"/>
      </patternFill>
    </fill>
    <fill>
      <patternFill patternType="lightGray"/>
    </fill>
    <fill>
      <patternFill patternType="solid">
        <fgColor indexed="31"/>
        <bgColor indexed="8"/>
      </patternFill>
    </fill>
    <fill>
      <patternFill patternType="solid">
        <fgColor indexed="43"/>
        <bgColor indexed="8"/>
      </patternFill>
    </fill>
    <fill>
      <patternFill patternType="lightGray">
        <fgColor indexed="38"/>
        <bgColor indexed="23"/>
      </patternFill>
    </fill>
    <fill>
      <patternFill patternType="solid">
        <fgColor rgb="FFCCFFCC"/>
        <bgColor indexed="64"/>
      </patternFill>
    </fill>
    <fill>
      <patternFill patternType="solid">
        <fgColor indexed="42"/>
        <bgColor indexed="64"/>
      </patternFill>
    </fill>
  </fills>
  <borders count="47">
    <border>
      <left/>
      <right/>
      <top/>
      <bottom/>
      <diagonal/>
    </border>
    <border>
      <left/>
      <right/>
      <top/>
      <bottom style="medium">
        <color indexed="64"/>
      </bottom>
      <diagonal/>
    </border>
    <border>
      <left/>
      <right/>
      <top/>
      <bottom style="double">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right/>
      <top style="thin">
        <color indexed="64"/>
      </top>
      <bottom style="thin">
        <color indexed="64"/>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thick">
        <color indexed="29"/>
      </bottom>
      <diagonal/>
    </border>
    <border>
      <left/>
      <right/>
      <top/>
      <bottom style="medium">
        <color indexed="49"/>
      </bottom>
      <diagonal/>
    </border>
    <border>
      <left/>
      <right/>
      <top/>
      <bottom style="medium">
        <color indexed="29"/>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indexed="64"/>
      </left>
      <right/>
      <top/>
      <bottom/>
      <diagonal/>
    </border>
    <border>
      <left/>
      <right style="thin">
        <color indexed="64"/>
      </right>
      <top/>
      <bottom/>
      <diagonal/>
    </border>
    <border>
      <left/>
      <right/>
      <top/>
      <bottom style="hair">
        <color indexed="20"/>
      </bottom>
      <diagonal/>
    </border>
    <border>
      <left style="double">
        <color indexed="12"/>
      </left>
      <right style="double">
        <color indexed="12"/>
      </right>
      <top style="double">
        <color indexed="12"/>
      </top>
      <bottom style="dotted">
        <color indexed="12"/>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style="thin">
        <color indexed="22"/>
      </bottom>
      <diagonal/>
    </border>
    <border>
      <left/>
      <right/>
      <top style="medium">
        <color indexed="39"/>
      </top>
      <bottom/>
      <diagonal/>
    </border>
    <border>
      <left style="medium">
        <color indexed="39"/>
      </left>
      <right/>
      <top style="medium">
        <color indexed="39"/>
      </top>
      <bottom/>
      <diagonal/>
    </border>
    <border>
      <left style="thick">
        <color indexed="12"/>
      </left>
      <right style="thick">
        <color indexed="12"/>
      </right>
      <top style="thick">
        <color indexed="12"/>
      </top>
      <bottom/>
      <diagonal/>
    </border>
    <border>
      <left/>
      <right/>
      <top style="double">
        <color indexed="64"/>
      </top>
      <bottom style="thin">
        <color indexed="64"/>
      </bottom>
      <diagonal/>
    </border>
  </borders>
  <cellStyleXfs count="5179">
    <xf numFmtId="169" fontId="0" fillId="0" borderId="0" applyProtection="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37" fontId="30" fillId="0" borderId="0" applyFont="0" applyFill="0" applyBorder="0" applyAlignment="0" applyProtection="0"/>
    <xf numFmtId="37" fontId="30" fillId="0" borderId="0" applyFont="0" applyFill="0" applyBorder="0" applyAlignment="0" applyProtection="0"/>
    <xf numFmtId="38" fontId="30" fillId="0" borderId="0" applyFont="0" applyFill="0" applyBorder="0" applyAlignment="0" applyProtection="0"/>
    <xf numFmtId="37" fontId="30" fillId="0" borderId="0" applyFont="0" applyFill="0" applyBorder="0" applyAlignment="0" applyProtection="0"/>
    <xf numFmtId="37" fontId="30" fillId="0" borderId="0" applyFont="0" applyFill="0" applyBorder="0" applyAlignment="0" applyProtection="0"/>
    <xf numFmtId="38" fontId="30" fillId="0" borderId="0" applyFont="0" applyFill="0" applyBorder="0" applyAlignment="0" applyProtection="0"/>
    <xf numFmtId="37" fontId="30" fillId="0" borderId="0" applyFont="0" applyFill="0" applyBorder="0" applyAlignment="0" applyProtection="0"/>
    <xf numFmtId="38" fontId="30" fillId="0" borderId="0" applyFont="0" applyFill="0" applyBorder="0" applyAlignment="0" applyProtection="0"/>
    <xf numFmtId="37" fontId="30" fillId="0" borderId="0" applyFont="0" applyFill="0" applyBorder="0" applyAlignment="0" applyProtection="0"/>
    <xf numFmtId="0" fontId="9" fillId="0" borderId="0"/>
    <xf numFmtId="0" fontId="31"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38"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2" fillId="45"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38" fontId="33" fillId="0" borderId="0" applyBorder="0" applyAlignment="0"/>
    <xf numFmtId="171" fontId="29" fillId="53" borderId="16">
      <alignment horizontal="center" vertical="center"/>
    </xf>
    <xf numFmtId="172" fontId="9" fillId="0" borderId="17">
      <alignment horizontal="left"/>
    </xf>
    <xf numFmtId="0" fontId="34" fillId="0" borderId="0"/>
    <xf numFmtId="0" fontId="35" fillId="36" borderId="0" applyNumberFormat="0" applyBorder="0" applyAlignment="0" applyProtection="0"/>
    <xf numFmtId="0" fontId="36" fillId="0" borderId="0" applyNumberFormat="0" applyFill="0" applyBorder="0" applyAlignment="0" applyProtection="0"/>
    <xf numFmtId="173" fontId="37" fillId="0" borderId="1" applyNumberFormat="0" applyFill="0" applyAlignment="0" applyProtection="0">
      <alignment horizontal="center"/>
    </xf>
    <xf numFmtId="174" fontId="37" fillId="0" borderId="3" applyFill="0" applyAlignment="0" applyProtection="0">
      <alignment horizontal="center"/>
    </xf>
    <xf numFmtId="38" fontId="9" fillId="0" borderId="0">
      <alignment horizontal="right"/>
    </xf>
    <xf numFmtId="37" fontId="38" fillId="0" borderId="0" applyFill="0">
      <alignment horizontal="right"/>
    </xf>
    <xf numFmtId="37" fontId="38" fillId="0" borderId="0">
      <alignment horizontal="right"/>
    </xf>
    <xf numFmtId="0" fontId="38" fillId="0" borderId="0" applyFill="0">
      <alignment horizontal="center"/>
    </xf>
    <xf numFmtId="37" fontId="38" fillId="0" borderId="18" applyFill="0">
      <alignment horizontal="right"/>
    </xf>
    <xf numFmtId="37" fontId="38" fillId="0" borderId="0">
      <alignment horizontal="right"/>
    </xf>
    <xf numFmtId="0" fontId="39" fillId="0" borderId="0" applyFill="0">
      <alignment vertical="top"/>
    </xf>
    <xf numFmtId="0" fontId="40" fillId="0" borderId="0" applyFill="0">
      <alignment horizontal="left" vertical="top"/>
    </xf>
    <xf numFmtId="37" fontId="38" fillId="0" borderId="4" applyFill="0">
      <alignment horizontal="right"/>
    </xf>
    <xf numFmtId="0" fontId="9" fillId="0" borderId="0" applyNumberFormat="0" applyFont="0" applyAlignment="0"/>
    <xf numFmtId="0" fontId="39" fillId="0" borderId="0" applyFill="0">
      <alignment wrapText="1"/>
    </xf>
    <xf numFmtId="0" fontId="40" fillId="0" borderId="0" applyFill="0">
      <alignment horizontal="left" vertical="top" wrapText="1"/>
    </xf>
    <xf numFmtId="37" fontId="38" fillId="0" borderId="0" applyFill="0">
      <alignment horizontal="right"/>
    </xf>
    <xf numFmtId="0" fontId="41" fillId="0" borderId="0" applyNumberFormat="0" applyFont="0" applyAlignment="0">
      <alignment horizontal="center"/>
    </xf>
    <xf numFmtId="0" fontId="42" fillId="0" borderId="0" applyFill="0">
      <alignment vertical="top" wrapText="1"/>
    </xf>
    <xf numFmtId="0" fontId="28" fillId="0" borderId="0" applyFill="0">
      <alignment horizontal="left" vertical="top" wrapText="1"/>
    </xf>
    <xf numFmtId="37" fontId="38" fillId="0" borderId="0" applyFill="0">
      <alignment horizontal="right"/>
    </xf>
    <xf numFmtId="0" fontId="41" fillId="0" borderId="0" applyNumberFormat="0" applyFont="0" applyAlignment="0">
      <alignment horizontal="center"/>
    </xf>
    <xf numFmtId="0" fontId="43" fillId="0" borderId="0" applyFill="0">
      <alignment vertical="center" wrapText="1"/>
    </xf>
    <xf numFmtId="0" fontId="27" fillId="0" borderId="0">
      <alignment horizontal="left" vertical="center" wrapText="1"/>
    </xf>
    <xf numFmtId="37" fontId="38" fillId="0" borderId="0" applyFill="0">
      <alignment horizontal="right"/>
    </xf>
    <xf numFmtId="0" fontId="41" fillId="0" borderId="0" applyNumberFormat="0" applyFont="0" applyAlignment="0">
      <alignment horizontal="center"/>
    </xf>
    <xf numFmtId="0" fontId="44" fillId="0" borderId="0" applyFill="0">
      <alignment horizontal="center" vertical="center" wrapText="1"/>
    </xf>
    <xf numFmtId="0" fontId="9" fillId="0" borderId="0" applyFill="0">
      <alignment horizontal="center" vertical="center" wrapText="1"/>
    </xf>
    <xf numFmtId="37" fontId="45" fillId="0" borderId="0" applyFill="0">
      <alignment horizontal="right"/>
    </xf>
    <xf numFmtId="0" fontId="41" fillId="0" borderId="0" applyNumberFormat="0" applyFont="0" applyAlignment="0">
      <alignment horizontal="center"/>
    </xf>
    <xf numFmtId="0" fontId="46" fillId="0" borderId="0" applyFill="0">
      <alignment horizontal="center" vertical="center" wrapText="1"/>
    </xf>
    <xf numFmtId="0" fontId="47" fillId="0" borderId="0" applyFill="0">
      <alignment horizontal="center" vertical="center" wrapText="1"/>
    </xf>
    <xf numFmtId="37" fontId="45" fillId="0" borderId="0" applyFill="0">
      <alignment horizontal="right"/>
    </xf>
    <xf numFmtId="0" fontId="41" fillId="0" borderId="0" applyNumberFormat="0" applyFont="0" applyAlignment="0">
      <alignment horizontal="center"/>
    </xf>
    <xf numFmtId="0" fontId="48" fillId="0" borderId="0">
      <alignment horizontal="center" wrapText="1"/>
    </xf>
    <xf numFmtId="0" fontId="49" fillId="0" borderId="0" applyFill="0">
      <alignment horizontal="center" wrapText="1"/>
    </xf>
    <xf numFmtId="0" fontId="50" fillId="54" borderId="19" applyNumberFormat="0" applyAlignment="0" applyProtection="0"/>
    <xf numFmtId="0" fontId="51" fillId="55" borderId="20" applyNumberFormat="0" applyAlignment="0" applyProtection="0"/>
    <xf numFmtId="175" fontId="30"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0" fontId="53" fillId="0" borderId="0"/>
    <xf numFmtId="44" fontId="9" fillId="0" borderId="0" applyFont="0" applyFill="0" applyBorder="0" applyAlignment="0" applyProtection="0"/>
    <xf numFmtId="176" fontId="9" fillId="0" borderId="17">
      <alignment horizontal="center"/>
    </xf>
    <xf numFmtId="177" fontId="54" fillId="0" borderId="0" applyFont="0" applyFill="0" applyBorder="0" applyAlignment="0" applyProtection="0"/>
    <xf numFmtId="0" fontId="55" fillId="0" borderId="0" applyNumberFormat="0" applyFill="0" applyBorder="0" applyAlignment="0" applyProtection="0"/>
    <xf numFmtId="178" fontId="9" fillId="0" borderId="0">
      <protection locked="0"/>
    </xf>
    <xf numFmtId="0" fontId="56" fillId="0" borderId="0"/>
    <xf numFmtId="0" fontId="57" fillId="0" borderId="0"/>
    <xf numFmtId="0" fontId="58" fillId="0" borderId="0"/>
    <xf numFmtId="0" fontId="59" fillId="37" borderId="0" applyNumberFormat="0" applyBorder="0" applyAlignment="0" applyProtection="0"/>
    <xf numFmtId="38" fontId="38" fillId="56" borderId="0" applyNumberFormat="0" applyBorder="0" applyAlignment="0" applyProtection="0"/>
    <xf numFmtId="0" fontId="60" fillId="0" borderId="0" applyNumberFormat="0" applyFill="0" applyBorder="0" applyAlignment="0" applyProtection="0"/>
    <xf numFmtId="0" fontId="28" fillId="0" borderId="21" applyNumberFormat="0" applyAlignment="0" applyProtection="0">
      <alignment horizontal="left" vertical="center"/>
    </xf>
    <xf numFmtId="0" fontId="28" fillId="0" borderId="15">
      <alignment horizontal="left" vertical="center"/>
    </xf>
    <xf numFmtId="0" fontId="61" fillId="0" borderId="0">
      <alignment horizontal="center"/>
    </xf>
    <xf numFmtId="0" fontId="62" fillId="0" borderId="22" applyNumberFormat="0" applyFill="0" applyAlignment="0" applyProtection="0"/>
    <xf numFmtId="0" fontId="63" fillId="0" borderId="23" applyNumberFormat="0" applyFill="0" applyAlignment="0" applyProtection="0"/>
    <xf numFmtId="0" fontId="64" fillId="0" borderId="24" applyNumberFormat="0" applyFill="0" applyAlignment="0" applyProtection="0"/>
    <xf numFmtId="0" fontId="64" fillId="0" borderId="0" applyNumberFormat="0" applyFill="0" applyBorder="0" applyAlignment="0" applyProtection="0"/>
    <xf numFmtId="179" fontId="9" fillId="0" borderId="0">
      <protection locked="0"/>
    </xf>
    <xf numFmtId="179" fontId="9" fillId="0" borderId="0">
      <protection locked="0"/>
    </xf>
    <xf numFmtId="0" fontId="65" fillId="0" borderId="25" applyNumberFormat="0" applyFill="0" applyAlignment="0" applyProtection="0"/>
    <xf numFmtId="10" fontId="38" fillId="57" borderId="17" applyNumberFormat="0" applyBorder="0" applyAlignment="0" applyProtection="0"/>
    <xf numFmtId="0" fontId="66" fillId="40" borderId="19" applyNumberFormat="0" applyAlignment="0" applyProtection="0"/>
    <xf numFmtId="0" fontId="38" fillId="56" borderId="0"/>
    <xf numFmtId="0" fontId="67" fillId="0" borderId="26" applyNumberFormat="0" applyFill="0" applyAlignment="0" applyProtection="0"/>
    <xf numFmtId="180" fontId="9" fillId="0" borderId="17">
      <alignment horizontal="center"/>
    </xf>
    <xf numFmtId="181" fontId="68" fillId="0" borderId="0"/>
    <xf numFmtId="17" fontId="69" fillId="0" borderId="0">
      <alignment horizontal="center"/>
    </xf>
    <xf numFmtId="182" fontId="9" fillId="0" borderId="0" applyFont="0" applyFill="0" applyBorder="0" applyAlignment="0" applyProtection="0"/>
    <xf numFmtId="183" fontId="9" fillId="0" borderId="0" applyFont="0" applyFill="0" applyBorder="0" applyAlignment="0" applyProtection="0"/>
    <xf numFmtId="0" fontId="70" fillId="58" borderId="0" applyNumberFormat="0" applyBorder="0" applyAlignment="0" applyProtection="0"/>
    <xf numFmtId="43" fontId="71" fillId="0" borderId="0" applyNumberFormat="0" applyFill="0" applyBorder="0" applyAlignment="0" applyProtection="0"/>
    <xf numFmtId="0" fontId="37" fillId="0" borderId="0" applyNumberFormat="0" applyFill="0" applyAlignment="0" applyProtection="0"/>
    <xf numFmtId="37" fontId="72" fillId="0" borderId="0"/>
    <xf numFmtId="184" fontId="73" fillId="0" borderId="0"/>
    <xf numFmtId="169" fontId="10" fillId="0" borderId="0" applyProtection="0"/>
    <xf numFmtId="0" fontId="9" fillId="0" borderId="0"/>
    <xf numFmtId="0" fontId="7" fillId="0" borderId="0"/>
    <xf numFmtId="0" fontId="52" fillId="0" borderId="0"/>
    <xf numFmtId="0" fontId="9" fillId="0" borderId="17">
      <alignment horizontal="center" wrapText="1"/>
    </xf>
    <xf numFmtId="2" fontId="9" fillId="0" borderId="17">
      <alignment horizontal="center"/>
    </xf>
    <xf numFmtId="185" fontId="74" fillId="0" borderId="17" applyFont="0">
      <alignment horizontal="center"/>
    </xf>
    <xf numFmtId="0" fontId="9" fillId="59" borderId="27" applyNumberFormat="0" applyFont="0" applyAlignment="0" applyProtection="0"/>
    <xf numFmtId="1" fontId="9" fillId="0" borderId="17">
      <alignment horizontal="center"/>
    </xf>
    <xf numFmtId="0" fontId="75" fillId="54" borderId="28" applyNumberFormat="0" applyAlignment="0" applyProtection="0"/>
    <xf numFmtId="10" fontId="9" fillId="0" borderId="0" applyFont="0" applyFill="0" applyBorder="0" applyAlignment="0" applyProtection="0"/>
    <xf numFmtId="0" fontId="30" fillId="0" borderId="0" applyNumberFormat="0" applyFont="0" applyFill="0" applyBorder="0" applyAlignment="0" applyProtection="0">
      <alignment horizontal="left"/>
    </xf>
    <xf numFmtId="15" fontId="30" fillId="0" borderId="0" applyFont="0" applyFill="0" applyBorder="0" applyAlignment="0" applyProtection="0"/>
    <xf numFmtId="4" fontId="30" fillId="0" borderId="0" applyFont="0" applyFill="0" applyBorder="0" applyAlignment="0" applyProtection="0"/>
    <xf numFmtId="0" fontId="76" fillId="0" borderId="1">
      <alignment horizontal="center"/>
    </xf>
    <xf numFmtId="3" fontId="30" fillId="0" borderId="0" applyFont="0" applyFill="0" applyBorder="0" applyAlignment="0" applyProtection="0"/>
    <xf numFmtId="0" fontId="30" fillId="60" borderId="0" applyNumberFormat="0" applyFont="0" applyBorder="0" applyAlignment="0" applyProtection="0"/>
    <xf numFmtId="37" fontId="38" fillId="56" borderId="0" applyFill="0">
      <alignment horizontal="right"/>
    </xf>
    <xf numFmtId="0" fontId="45" fillId="0" borderId="0">
      <alignment horizontal="left"/>
    </xf>
    <xf numFmtId="0" fontId="38" fillId="0" borderId="0" applyFill="0">
      <alignment horizontal="left"/>
    </xf>
    <xf numFmtId="37" fontId="38" fillId="0" borderId="3" applyFill="0">
      <alignment horizontal="right"/>
    </xf>
    <xf numFmtId="0" fontId="74" fillId="0" borderId="17" applyNumberFormat="0" applyFont="0" applyBorder="0">
      <alignment horizontal="right"/>
    </xf>
    <xf numFmtId="0" fontId="77" fillId="0" borderId="0" applyFill="0"/>
    <xf numFmtId="0" fontId="38" fillId="0" borderId="0" applyFill="0">
      <alignment horizontal="left"/>
    </xf>
    <xf numFmtId="186" fontId="38" fillId="0" borderId="3" applyFill="0">
      <alignment horizontal="right"/>
    </xf>
    <xf numFmtId="0" fontId="9" fillId="0" borderId="0" applyNumberFormat="0" applyFont="0" applyBorder="0" applyAlignment="0"/>
    <xf numFmtId="0" fontId="42" fillId="0" borderId="0" applyFill="0">
      <alignment horizontal="left" indent="1"/>
    </xf>
    <xf numFmtId="0" fontId="45" fillId="0" borderId="0" applyFill="0">
      <alignment horizontal="left"/>
    </xf>
    <xf numFmtId="37" fontId="38" fillId="0" borderId="0" applyFill="0">
      <alignment horizontal="right"/>
    </xf>
    <xf numFmtId="0" fontId="9" fillId="0" borderId="0" applyNumberFormat="0" applyFont="0" applyFill="0" applyBorder="0" applyAlignment="0"/>
    <xf numFmtId="0" fontId="42" fillId="0" borderId="0" applyFill="0">
      <alignment horizontal="left" indent="2"/>
    </xf>
    <xf numFmtId="0" fontId="38" fillId="0" borderId="0" applyFill="0">
      <alignment horizontal="left"/>
    </xf>
    <xf numFmtId="37" fontId="38" fillId="0" borderId="0" applyFill="0">
      <alignment horizontal="right"/>
    </xf>
    <xf numFmtId="0" fontId="9" fillId="0" borderId="0" applyNumberFormat="0" applyFont="0" applyBorder="0" applyAlignment="0"/>
    <xf numFmtId="0" fontId="78" fillId="0" borderId="0">
      <alignment horizontal="left" indent="3"/>
    </xf>
    <xf numFmtId="0" fontId="38" fillId="0" borderId="0" applyFill="0">
      <alignment horizontal="left"/>
    </xf>
    <xf numFmtId="37" fontId="38" fillId="0" borderId="0" applyFill="0">
      <alignment horizontal="right"/>
    </xf>
    <xf numFmtId="0" fontId="9" fillId="0" borderId="0" applyNumberFormat="0" applyFont="0" applyBorder="0" applyAlignment="0"/>
    <xf numFmtId="0" fontId="44" fillId="0" borderId="0">
      <alignment horizontal="left" indent="4"/>
    </xf>
    <xf numFmtId="0" fontId="38" fillId="0" borderId="0" applyFill="0">
      <alignment horizontal="left"/>
    </xf>
    <xf numFmtId="37" fontId="45" fillId="0" borderId="0" applyFill="0">
      <alignment horizontal="right"/>
    </xf>
    <xf numFmtId="0" fontId="9" fillId="0" borderId="0" applyNumberFormat="0" applyFont="0" applyBorder="0" applyAlignment="0"/>
    <xf numFmtId="0" fontId="46" fillId="0" borderId="0">
      <alignment horizontal="left" indent="5"/>
    </xf>
    <xf numFmtId="0" fontId="45" fillId="0" borderId="0" applyFill="0">
      <alignment horizontal="left"/>
    </xf>
    <xf numFmtId="37" fontId="45" fillId="0" borderId="0" applyFill="0">
      <alignment horizontal="right"/>
    </xf>
    <xf numFmtId="0" fontId="9" fillId="0" borderId="0" applyNumberFormat="0" applyFont="0" applyFill="0" applyBorder="0" applyAlignment="0"/>
    <xf numFmtId="0" fontId="48" fillId="0" borderId="0" applyFill="0">
      <alignment horizontal="left" indent="6"/>
    </xf>
    <xf numFmtId="0" fontId="45" fillId="0" borderId="0" applyFill="0">
      <alignment horizontal="left"/>
    </xf>
    <xf numFmtId="38" fontId="79" fillId="2" borderId="3">
      <alignment horizontal="right"/>
    </xf>
    <xf numFmtId="38" fontId="9" fillId="61" borderId="0" applyNumberFormat="0" applyFont="0" applyBorder="0" applyAlignment="0" applyProtection="0"/>
    <xf numFmtId="0" fontId="80" fillId="0" borderId="0" applyNumberFormat="0" applyAlignment="0">
      <alignment horizontal="centerContinuous"/>
    </xf>
    <xf numFmtId="0" fontId="37" fillId="0" borderId="3" applyNumberFormat="0" applyFill="0" applyAlignment="0" applyProtection="0"/>
    <xf numFmtId="37" fontId="81" fillId="0" borderId="0" applyNumberFormat="0">
      <alignment horizontal="left"/>
    </xf>
    <xf numFmtId="187" fontId="9" fillId="0" borderId="17">
      <alignment horizontal="center" wrapText="1"/>
    </xf>
    <xf numFmtId="38" fontId="30" fillId="0" borderId="0" applyFont="0" applyFill="0" applyBorder="0" applyAlignment="0" applyProtection="0"/>
    <xf numFmtId="38" fontId="30" fillId="0" borderId="0" applyFont="0" applyFill="0" applyBorder="0" applyAlignment="0" applyProtection="0"/>
    <xf numFmtId="0" fontId="9" fillId="0" borderId="0" applyNumberFormat="0" applyFill="0" applyBorder="0" applyProtection="0">
      <alignment horizontal="right" wrapText="1"/>
    </xf>
    <xf numFmtId="188" fontId="9" fillId="0" borderId="0" applyFill="0" applyBorder="0" applyAlignment="0" applyProtection="0">
      <alignment wrapText="1"/>
    </xf>
    <xf numFmtId="37" fontId="82" fillId="0" borderId="0" applyNumberFormat="0">
      <alignment horizontal="left"/>
    </xf>
    <xf numFmtId="37" fontId="83" fillId="0" borderId="0" applyNumberFormat="0">
      <alignment horizontal="left"/>
    </xf>
    <xf numFmtId="37" fontId="84" fillId="0" borderId="0" applyNumberFormat="0">
      <alignment horizontal="left"/>
    </xf>
    <xf numFmtId="181" fontId="85" fillId="0" borderId="0"/>
    <xf numFmtId="40" fontId="86" fillId="0" borderId="0"/>
    <xf numFmtId="0" fontId="87" fillId="0" borderId="0" applyNumberFormat="0" applyFill="0" applyBorder="0" applyAlignment="0" applyProtection="0"/>
    <xf numFmtId="0" fontId="88" fillId="0" borderId="29" applyNumberFormat="0" applyFill="0" applyAlignment="0" applyProtection="0"/>
    <xf numFmtId="37" fontId="38" fillId="2" borderId="0" applyNumberFormat="0" applyBorder="0" applyAlignment="0" applyProtection="0"/>
    <xf numFmtId="37" fontId="38" fillId="0" borderId="0"/>
    <xf numFmtId="3" fontId="89" fillId="0" borderId="25" applyProtection="0"/>
    <xf numFmtId="0" fontId="90" fillId="0" borderId="0" applyNumberForma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91"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91"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91" fillId="20"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91"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91"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91" fillId="32"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91" fillId="13"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91"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9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91"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91" fillId="29"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91"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92" fillId="14"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92"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92"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92"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92" fillId="3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92"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92"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92"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92"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92"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92"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92"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93"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94" fillId="8" borderId="8" applyNumberFormat="0" applyAlignment="0" applyProtection="0"/>
    <xf numFmtId="0" fontId="20" fillId="64" borderId="8" applyNumberFormat="0" applyAlignment="0" applyProtection="0"/>
    <xf numFmtId="0" fontId="20" fillId="64" borderId="8" applyNumberFormat="0" applyAlignment="0" applyProtection="0"/>
    <xf numFmtId="0" fontId="20" fillId="64" borderId="8" applyNumberFormat="0" applyAlignment="0" applyProtection="0"/>
    <xf numFmtId="0" fontId="20" fillId="64" borderId="8"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0" fillId="64" borderId="19"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95"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0" fontId="51" fillId="55" borderId="20"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1" fillId="0" borderId="0" applyFont="0" applyFill="0" applyBorder="0" applyAlignment="0" applyProtection="0"/>
    <xf numFmtId="43" fontId="9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9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9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98"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100"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2" fillId="0" borderId="6" applyNumberFormat="0" applyFill="0" applyAlignment="0" applyProtection="0"/>
    <xf numFmtId="0" fontId="13" fillId="0" borderId="31" applyNumberFormat="0" applyFill="0" applyAlignment="0" applyProtection="0"/>
    <xf numFmtId="0" fontId="13" fillId="0" borderId="31" applyNumberFormat="0" applyFill="0" applyAlignment="0" applyProtection="0"/>
    <xf numFmtId="0" fontId="13" fillId="0" borderId="31" applyNumberFormat="0" applyFill="0" applyAlignment="0" applyProtection="0"/>
    <xf numFmtId="0" fontId="13" fillId="0" borderId="31"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4" fillId="0" borderId="7" applyNumberFormat="0" applyFill="0" applyAlignment="0" applyProtection="0"/>
    <xf numFmtId="0" fontId="14" fillId="0" borderId="33" applyNumberFormat="0" applyFill="0" applyAlignment="0" applyProtection="0"/>
    <xf numFmtId="0" fontId="14" fillId="0" borderId="33" applyNumberFormat="0" applyFill="0" applyAlignment="0" applyProtection="0"/>
    <xf numFmtId="0" fontId="14" fillId="0" borderId="33" applyNumberFormat="0" applyFill="0" applyAlignment="0" applyProtection="0"/>
    <xf numFmtId="0" fontId="14" fillId="0" borderId="33"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5" fillId="0" borderId="0" applyNumberFormat="0" applyFill="0" applyBorder="0" applyAlignment="0" applyProtection="0">
      <alignment vertical="top"/>
      <protection locked="0"/>
    </xf>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106" fillId="7" borderId="8" applyNumberFormat="0" applyAlignment="0" applyProtection="0"/>
    <xf numFmtId="0" fontId="18" fillId="58" borderId="8" applyNumberFormat="0" applyAlignment="0" applyProtection="0"/>
    <xf numFmtId="0" fontId="18" fillId="58" borderId="8" applyNumberFormat="0" applyAlignment="0" applyProtection="0"/>
    <xf numFmtId="0" fontId="18" fillId="58" borderId="8" applyNumberFormat="0" applyAlignment="0" applyProtection="0"/>
    <xf numFmtId="0" fontId="18" fillId="58" borderId="8"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6" fillId="58" borderId="19" applyNumberFormat="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107"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108"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6"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1"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 fillId="0" borderId="0"/>
    <xf numFmtId="0" fontId="7" fillId="0" borderId="0"/>
    <xf numFmtId="0" fontId="7" fillId="0" borderId="0"/>
    <xf numFmtId="0" fontId="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6"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1" fillId="10" borderId="12"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9" fillId="59" borderId="27" applyNumberFormat="0" applyFon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110" fillId="8" borderId="9" applyNumberFormat="0" applyAlignment="0" applyProtection="0"/>
    <xf numFmtId="0" fontId="19" fillId="64" borderId="9" applyNumberFormat="0" applyAlignment="0" applyProtection="0"/>
    <xf numFmtId="0" fontId="19" fillId="64" borderId="9" applyNumberFormat="0" applyAlignment="0" applyProtection="0"/>
    <xf numFmtId="0" fontId="19" fillId="64" borderId="9" applyNumberFormat="0" applyAlignment="0" applyProtection="0"/>
    <xf numFmtId="0" fontId="19" fillId="64" borderId="9"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0" fontId="75" fillId="64" borderId="28"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6"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112"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1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69" fontId="10" fillId="0" borderId="0" applyProtection="0"/>
    <xf numFmtId="0" fontId="29" fillId="0" borderId="0"/>
    <xf numFmtId="0" fontId="9" fillId="0" borderId="0"/>
    <xf numFmtId="190" fontId="9" fillId="65" borderId="0" applyNumberFormat="0" applyFill="0" applyBorder="0" applyAlignment="0" applyProtection="0">
      <alignment horizontal="right" vertical="center"/>
    </xf>
    <xf numFmtId="190" fontId="65" fillId="0" borderId="0" applyNumberFormat="0" applyFill="0" applyBorder="0" applyAlignment="0" applyProtection="0"/>
    <xf numFmtId="0" fontId="9" fillId="0" borderId="3" applyNumberFormat="0" applyFont="0" applyFill="0" applyAlignment="0" applyProtection="0"/>
    <xf numFmtId="191" fontId="8" fillId="0" borderId="0" applyFont="0" applyFill="0" applyBorder="0" applyAlignment="0" applyProtection="0"/>
    <xf numFmtId="37" fontId="114" fillId="0" borderId="0" applyFont="0" applyFill="0" applyBorder="0" applyAlignment="0" applyProtection="0">
      <alignment vertical="center"/>
      <protection locked="0"/>
    </xf>
    <xf numFmtId="192" fontId="29" fillId="0" borderId="0" applyFont="0" applyFill="0" applyBorder="0" applyAlignment="0" applyProtection="0"/>
    <xf numFmtId="0" fontId="115" fillId="0" borderId="0"/>
    <xf numFmtId="0" fontId="9" fillId="0" borderId="0" applyFill="0">
      <alignment horizontal="center" vertical="center" wrapText="1"/>
    </xf>
    <xf numFmtId="181" fontId="116" fillId="0" borderId="0" applyFont="0" applyFill="0" applyBorder="0" applyAlignment="0" applyProtection="0">
      <protection locked="0"/>
    </xf>
    <xf numFmtId="193" fontId="116" fillId="0" borderId="0" applyFont="0" applyFill="0" applyBorder="0" applyAlignment="0" applyProtection="0">
      <protection locked="0"/>
    </xf>
    <xf numFmtId="39" fontId="9" fillId="0" borderId="0" applyFont="0" applyFill="0" applyBorder="0" applyAlignment="0" applyProtection="0"/>
    <xf numFmtId="194" fontId="117" fillId="0" borderId="0" applyFont="0" applyFill="0" applyBorder="0" applyAlignment="0" applyProtection="0"/>
    <xf numFmtId="195" fontId="29" fillId="0" borderId="0" applyFont="0" applyFill="0" applyBorder="0" applyAlignment="0" applyProtection="0"/>
    <xf numFmtId="0" fontId="9" fillId="0" borderId="3" applyNumberFormat="0" applyFont="0" applyFill="0" applyBorder="0" applyProtection="0">
      <alignment horizontal="centerContinuous" vertical="center"/>
    </xf>
    <xf numFmtId="0" fontId="118" fillId="0" borderId="0" applyFill="0" applyBorder="0" applyProtection="0">
      <alignment horizontal="center"/>
      <protection locked="0"/>
    </xf>
    <xf numFmtId="41" fontId="91" fillId="0" borderId="0" applyFont="0" applyFill="0" applyBorder="0" applyAlignment="0" applyProtection="0"/>
    <xf numFmtId="41" fontId="7" fillId="0" borderId="0" applyFont="0" applyFill="0" applyBorder="0" applyAlignment="0" applyProtection="0"/>
    <xf numFmtId="196" fontId="37" fillId="0" borderId="0" applyFont="0" applyFill="0" applyBorder="0" applyAlignment="0" applyProtection="0"/>
    <xf numFmtId="197" fontId="119" fillId="0" borderId="0" applyFont="0" applyFill="0" applyBorder="0" applyAlignment="0" applyProtection="0"/>
    <xf numFmtId="198" fontId="119" fillId="0" borderId="0" applyFont="0" applyFill="0" applyBorder="0" applyAlignment="0" applyProtection="0"/>
    <xf numFmtId="199" fontId="120" fillId="0" borderId="0" applyFont="0" applyFill="0" applyBorder="0" applyAlignment="0" applyProtection="0">
      <protection locked="0"/>
    </xf>
    <xf numFmtId="3" fontId="9" fillId="0" borderId="0" applyFont="0" applyFill="0" applyBorder="0" applyAlignment="0" applyProtection="0"/>
    <xf numFmtId="0" fontId="40" fillId="0" borderId="0" applyFill="0" applyBorder="0" applyAlignment="0" applyProtection="0">
      <protection locked="0"/>
    </xf>
    <xf numFmtId="0" fontId="9" fillId="0" borderId="35"/>
    <xf numFmtId="200" fontId="119" fillId="0" borderId="0" applyFont="0" applyFill="0" applyBorder="0" applyAlignment="0" applyProtection="0"/>
    <xf numFmtId="201" fontId="119" fillId="0" borderId="0" applyFont="0" applyFill="0" applyBorder="0" applyAlignment="0" applyProtection="0"/>
    <xf numFmtId="202" fontId="119" fillId="0" borderId="0" applyFont="0" applyFill="0" applyBorder="0" applyAlignment="0" applyProtection="0"/>
    <xf numFmtId="203" fontId="120" fillId="0" borderId="0" applyFont="0" applyFill="0" applyBorder="0" applyAlignment="0" applyProtection="0">
      <protection locked="0"/>
    </xf>
    <xf numFmtId="5" fontId="9" fillId="0" borderId="0" applyFont="0" applyFill="0" applyBorder="0" applyAlignment="0" applyProtection="0"/>
    <xf numFmtId="5" fontId="9" fillId="0" borderId="0" applyFont="0" applyFill="0" applyBorder="0" applyAlignment="0" applyProtection="0"/>
    <xf numFmtId="204" fontId="29" fillId="0" borderId="0" applyFont="0" applyFill="0" applyBorder="0" applyAlignment="0" applyProtection="0"/>
    <xf numFmtId="205" fontId="9" fillId="0" borderId="0" applyFont="0" applyFill="0" applyBorder="0" applyAlignment="0" applyProtection="0"/>
    <xf numFmtId="206" fontId="116" fillId="0" borderId="0" applyFont="0" applyFill="0" applyBorder="0" applyAlignment="0" applyProtection="0">
      <protection locked="0"/>
    </xf>
    <xf numFmtId="7" fontId="38" fillId="0" borderId="0" applyFont="0" applyFill="0" applyBorder="0" applyAlignment="0" applyProtection="0"/>
    <xf numFmtId="207" fontId="117" fillId="0" borderId="0" applyFont="0" applyFill="0" applyBorder="0" applyAlignment="0" applyProtection="0"/>
    <xf numFmtId="208" fontId="121" fillId="0" borderId="0" applyFont="0" applyFill="0" applyBorder="0" applyAlignment="0" applyProtection="0"/>
    <xf numFmtId="0" fontId="122" fillId="66" borderId="36" applyNumberFormat="0" applyFont="0" applyFill="0" applyAlignment="0" applyProtection="0">
      <alignment horizontal="left" indent="1"/>
    </xf>
    <xf numFmtId="5" fontId="123" fillId="0" borderId="0" applyBorder="0"/>
    <xf numFmtId="205" fontId="123" fillId="0" borderId="0" applyBorder="0"/>
    <xf numFmtId="7" fontId="123" fillId="0" borderId="0" applyBorder="0"/>
    <xf numFmtId="37" fontId="123" fillId="0" borderId="0" applyBorder="0"/>
    <xf numFmtId="181" fontId="123" fillId="0" borderId="0" applyBorder="0"/>
    <xf numFmtId="209" fontId="123" fillId="0" borderId="0" applyBorder="0"/>
    <xf numFmtId="39" fontId="123" fillId="0" borderId="0" applyBorder="0"/>
    <xf numFmtId="210" fontId="123" fillId="0" borderId="0" applyBorder="0"/>
    <xf numFmtId="7" fontId="9" fillId="0" borderId="0" applyFont="0" applyFill="0" applyBorder="0" applyAlignment="0" applyProtection="0"/>
    <xf numFmtId="211" fontId="29" fillId="0" borderId="0" applyFont="0" applyFill="0" applyBorder="0" applyAlignment="0" applyProtection="0"/>
    <xf numFmtId="212" fontId="29" fillId="0" borderId="0" applyFont="0" applyFill="0" applyAlignment="0" applyProtection="0"/>
    <xf numFmtId="211" fontId="29" fillId="0" borderId="0" applyFont="0" applyFill="0" applyBorder="0" applyAlignment="0" applyProtection="0"/>
    <xf numFmtId="181" fontId="124" fillId="0" borderId="0" applyNumberFormat="0" applyFill="0" applyBorder="0" applyAlignment="0" applyProtection="0"/>
    <xf numFmtId="0" fontId="38" fillId="0" borderId="0" applyFont="0" applyFill="0" applyBorder="0" applyAlignment="0" applyProtection="0"/>
    <xf numFmtId="0" fontId="124" fillId="0" borderId="0" applyNumberFormat="0" applyFill="0" applyBorder="0" applyAlignment="0" applyProtection="0"/>
    <xf numFmtId="0" fontId="118" fillId="0" borderId="0" applyFill="0" applyAlignment="0" applyProtection="0">
      <protection locked="0"/>
    </xf>
    <xf numFmtId="0" fontId="118" fillId="0" borderId="3" applyFill="0" applyAlignment="0" applyProtection="0">
      <protection locked="0"/>
    </xf>
    <xf numFmtId="0" fontId="125" fillId="0" borderId="3" applyNumberFormat="0" applyFill="0" applyAlignment="0" applyProtection="0"/>
    <xf numFmtId="0" fontId="126" fillId="62" borderId="17" applyNumberFormat="0" applyAlignment="0" applyProtection="0"/>
    <xf numFmtId="5" fontId="127" fillId="0" borderId="0" applyBorder="0"/>
    <xf numFmtId="205" fontId="127" fillId="0" borderId="0" applyBorder="0"/>
    <xf numFmtId="7" fontId="127" fillId="0" borderId="0" applyBorder="0"/>
    <xf numFmtId="37" fontId="127" fillId="0" borderId="0" applyBorder="0"/>
    <xf numFmtId="181" fontId="127" fillId="0" borderId="0" applyBorder="0"/>
    <xf numFmtId="209" fontId="127" fillId="0" borderId="0" applyBorder="0"/>
    <xf numFmtId="39" fontId="127" fillId="0" borderId="0" applyBorder="0"/>
    <xf numFmtId="210" fontId="127" fillId="0" borderId="0" applyBorder="0"/>
    <xf numFmtId="0" fontId="128" fillId="0" borderId="37" applyNumberFormat="0" applyFont="0" applyFill="0" applyAlignment="0" applyProtection="0"/>
    <xf numFmtId="213" fontId="9" fillId="0" borderId="0" applyFont="0" applyFill="0" applyBorder="0" applyAlignment="0" applyProtection="0"/>
    <xf numFmtId="214" fontId="9" fillId="0" borderId="0" applyFont="0" applyFill="0" applyBorder="0" applyAlignment="0" applyProtection="0"/>
    <xf numFmtId="215" fontId="9" fillId="0" borderId="0" applyFont="0" applyFill="0" applyBorder="0" applyAlignment="0" applyProtection="0"/>
    <xf numFmtId="216" fontId="9" fillId="0" borderId="0" applyFont="0" applyFill="0" applyBorder="0" applyAlignment="0" applyProtection="0"/>
    <xf numFmtId="217" fontId="9" fillId="0" borderId="0" applyFont="0" applyFill="0" applyBorder="0" applyAlignment="0" applyProtection="0"/>
    <xf numFmtId="0" fontId="9" fillId="0" borderId="0"/>
    <xf numFmtId="218" fontId="9" fillId="0" borderId="0" applyFont="0" applyFill="0" applyBorder="0" applyAlignment="0" applyProtection="0"/>
    <xf numFmtId="219" fontId="96" fillId="67" borderId="0" applyFont="0" applyFill="0" applyBorder="0" applyAlignment="0" applyProtection="0"/>
    <xf numFmtId="220" fontId="96" fillId="67" borderId="0" applyFont="0" applyFill="0" applyBorder="0" applyAlignment="0" applyProtection="0"/>
    <xf numFmtId="221" fontId="9" fillId="0" borderId="0" applyFont="0" applyFill="0" applyBorder="0" applyAlignment="0" applyProtection="0"/>
    <xf numFmtId="222" fontId="119" fillId="0" borderId="0" applyFont="0" applyFill="0" applyBorder="0" applyAlignment="0" applyProtection="0"/>
    <xf numFmtId="223" fontId="37" fillId="0" borderId="0" applyFont="0" applyFill="0" applyBorder="0" applyAlignment="0" applyProtection="0"/>
    <xf numFmtId="224" fontId="9" fillId="0" borderId="0" applyFont="0" applyFill="0" applyBorder="0" applyAlignment="0" applyProtection="0"/>
    <xf numFmtId="225" fontId="119" fillId="0" borderId="0" applyFont="0" applyFill="0" applyBorder="0" applyAlignment="0" applyProtection="0"/>
    <xf numFmtId="226" fontId="37" fillId="0" borderId="0" applyFont="0" applyFill="0" applyBorder="0" applyAlignment="0" applyProtection="0"/>
    <xf numFmtId="227" fontId="119" fillId="0" borderId="0" applyFont="0" applyFill="0" applyBorder="0" applyAlignment="0" applyProtection="0"/>
    <xf numFmtId="228" fontId="37" fillId="0" borderId="0" applyFont="0" applyFill="0" applyBorder="0" applyAlignment="0" applyProtection="0"/>
    <xf numFmtId="229" fontId="119" fillId="0" borderId="0" applyFont="0" applyFill="0" applyBorder="0" applyAlignment="0" applyProtection="0"/>
    <xf numFmtId="230" fontId="37" fillId="0" borderId="0" applyFont="0" applyFill="0" applyBorder="0" applyAlignment="0" applyProtection="0"/>
    <xf numFmtId="231" fontId="120" fillId="0" borderId="0" applyFont="0" applyFill="0" applyBorder="0" applyAlignment="0" applyProtection="0">
      <protection locked="0"/>
    </xf>
    <xf numFmtId="232" fontId="37" fillId="0" borderId="0" applyFont="0" applyFill="0" applyBorder="0" applyAlignment="0" applyProtection="0"/>
    <xf numFmtId="9" fontId="9" fillId="0" borderId="0" applyFont="0" applyFill="0" applyBorder="0" applyAlignment="0" applyProtection="0"/>
    <xf numFmtId="9" fontId="29" fillId="0" borderId="0" applyFont="0" applyFill="0" applyBorder="0" applyAlignment="0" applyProtection="0"/>
    <xf numFmtId="9" fontId="91" fillId="0" borderId="0" applyFont="0" applyFill="0" applyBorder="0" applyAlignment="0" applyProtection="0"/>
    <xf numFmtId="9" fontId="7" fillId="0" borderId="0" applyFont="0" applyFill="0" applyBorder="0" applyAlignment="0" applyProtection="0"/>
    <xf numFmtId="9" fontId="123" fillId="0" borderId="0" applyBorder="0"/>
    <xf numFmtId="233" fontId="123" fillId="0" borderId="0" applyBorder="0"/>
    <xf numFmtId="10" fontId="123" fillId="0" borderId="0" applyBorder="0"/>
    <xf numFmtId="3" fontId="9" fillId="0" borderId="0">
      <alignment horizontal="left" vertical="top"/>
    </xf>
    <xf numFmtId="3" fontId="9" fillId="0" borderId="0">
      <alignment horizontal="right" vertical="top"/>
    </xf>
    <xf numFmtId="0" fontId="9" fillId="0" borderId="0" applyFill="0">
      <alignment horizontal="left" indent="4"/>
    </xf>
    <xf numFmtId="0" fontId="128" fillId="0" borderId="38" applyNumberFormat="0" applyFont="0" applyFill="0" applyAlignment="0" applyProtection="0"/>
    <xf numFmtId="0" fontId="129" fillId="0" borderId="0" applyNumberFormat="0" applyFill="0" applyBorder="0" applyAlignment="0" applyProtection="0"/>
    <xf numFmtId="0" fontId="130" fillId="0" borderId="0"/>
    <xf numFmtId="0" fontId="40" fillId="68" borderId="0"/>
    <xf numFmtId="0" fontId="9" fillId="56" borderId="35" applyNumberFormat="0" applyFont="0" applyAlignment="0"/>
    <xf numFmtId="0" fontId="128" fillId="66" borderId="0" applyNumberFormat="0" applyFont="0" applyBorder="0" applyAlignment="0" applyProtection="0"/>
    <xf numFmtId="219" fontId="131" fillId="0" borderId="15" applyNumberFormat="0" applyFont="0" applyFill="0" applyAlignment="0" applyProtection="0"/>
    <xf numFmtId="0" fontId="132" fillId="0" borderId="0" applyFill="0" applyBorder="0" applyProtection="0">
      <alignment horizontal="left" vertical="top"/>
    </xf>
    <xf numFmtId="0" fontId="9" fillId="0" borderId="4" applyNumberFormat="0" applyFont="0" applyFill="0" applyAlignment="0" applyProtection="0"/>
    <xf numFmtId="0" fontId="133" fillId="0" borderId="0" applyNumberFormat="0" applyFill="0" applyBorder="0" applyAlignment="0" applyProtection="0"/>
    <xf numFmtId="234" fontId="37" fillId="0" borderId="0" applyFont="0" applyFill="0" applyBorder="0" applyAlignment="0" applyProtection="0"/>
    <xf numFmtId="235" fontId="37" fillId="0" borderId="0" applyFont="0" applyFill="0" applyBorder="0" applyAlignment="0" applyProtection="0"/>
    <xf numFmtId="236" fontId="37" fillId="0" borderId="0" applyFont="0" applyFill="0" applyBorder="0" applyAlignment="0" applyProtection="0"/>
    <xf numFmtId="237" fontId="37" fillId="0" borderId="0" applyFont="0" applyFill="0" applyBorder="0" applyAlignment="0" applyProtection="0"/>
    <xf numFmtId="238" fontId="37" fillId="0" borderId="0" applyFont="0" applyFill="0" applyBorder="0" applyAlignment="0" applyProtection="0"/>
    <xf numFmtId="239" fontId="37" fillId="0" borderId="0" applyFont="0" applyFill="0" applyBorder="0" applyAlignment="0" applyProtection="0"/>
    <xf numFmtId="240" fontId="37" fillId="0" borderId="0" applyFont="0" applyFill="0" applyBorder="0" applyAlignment="0" applyProtection="0"/>
    <xf numFmtId="241" fontId="37" fillId="0" borderId="0" applyFont="0" applyFill="0" applyBorder="0" applyAlignment="0" applyProtection="0"/>
    <xf numFmtId="242" fontId="134" fillId="66" borderId="39" applyFont="0" applyFill="0" applyBorder="0" applyAlignment="0" applyProtection="0"/>
    <xf numFmtId="242" fontId="29" fillId="0" borderId="0" applyFont="0" applyFill="0" applyBorder="0" applyAlignment="0" applyProtection="0"/>
    <xf numFmtId="243" fontId="117" fillId="0" borderId="0" applyFont="0" applyFill="0" applyBorder="0" applyAlignment="0" applyProtection="0"/>
    <xf numFmtId="244" fontId="121" fillId="0" borderId="15" applyFont="0" applyFill="0" applyBorder="0" applyAlignment="0" applyProtection="0">
      <alignment horizontal="right"/>
      <protection locked="0"/>
    </xf>
    <xf numFmtId="0" fontId="54" fillId="0" borderId="0">
      <alignment vertical="top"/>
    </xf>
    <xf numFmtId="0" fontId="135" fillId="0" borderId="0"/>
    <xf numFmtId="0" fontId="9" fillId="0" borderId="0" applyNumberFormat="0" applyFill="0" applyBorder="0" applyAlignment="0" applyProtection="0"/>
    <xf numFmtId="0" fontId="9" fillId="0" borderId="0" applyNumberFormat="0" applyFill="0" applyBorder="0" applyAlignment="0" applyProtection="0"/>
    <xf numFmtId="171" fontId="29" fillId="53" borderId="16">
      <alignment horizontal="center" vertical="center"/>
    </xf>
    <xf numFmtId="0" fontId="136" fillId="0" borderId="0" applyNumberFormat="0" applyFont="0" applyFill="0" applyBorder="0" applyProtection="0">
      <alignment vertical="top" wrapText="1"/>
    </xf>
    <xf numFmtId="0" fontId="74" fillId="2" borderId="0" applyNumberFormat="0" applyFont="0" applyAlignment="0">
      <alignment vertical="top"/>
    </xf>
    <xf numFmtId="0" fontId="9" fillId="2" borderId="0" applyNumberFormat="0" applyFont="0" applyAlignment="0">
      <alignment vertical="top" wrapText="1"/>
    </xf>
    <xf numFmtId="245" fontId="132" fillId="0" borderId="37" applyNumberFormat="0" applyFill="0" applyBorder="0" applyAlignment="0" applyProtection="0">
      <alignment horizontal="center"/>
    </xf>
    <xf numFmtId="0" fontId="137" fillId="0" borderId="0"/>
    <xf numFmtId="246" fontId="138" fillId="0" borderId="0">
      <alignment horizontal="center" wrapText="1"/>
    </xf>
    <xf numFmtId="247" fontId="139" fillId="0" borderId="0" applyFont="0" applyFill="0" applyBorder="0" applyAlignment="0" applyProtection="0">
      <alignment vertical="center"/>
    </xf>
    <xf numFmtId="4" fontId="140" fillId="0" borderId="4" applyFont="0" applyFill="0" applyBorder="0" applyAlignment="0">
      <alignment horizontal="center"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8" fontId="38" fillId="0" borderId="0">
      <alignment horizontal="right"/>
    </xf>
    <xf numFmtId="248" fontId="136" fillId="0" borderId="0" applyFont="0" applyFill="0" applyBorder="0" applyAlignment="0" applyProtection="0"/>
    <xf numFmtId="0" fontId="141" fillId="0" borderId="0"/>
    <xf numFmtId="249" fontId="142" fillId="0" borderId="0">
      <protection locked="0"/>
    </xf>
    <xf numFmtId="168" fontId="29" fillId="0" borderId="0" applyFont="0" applyFill="0" applyBorder="0" applyAlignment="0" applyProtection="0"/>
    <xf numFmtId="168" fontId="29" fillId="0" borderId="0" applyFont="0" applyFill="0" applyBorder="0" applyAlignment="0" applyProtection="0"/>
    <xf numFmtId="4" fontId="29" fillId="0" borderId="0" applyFont="0" applyFill="0" applyBorder="0" applyAlignment="0" applyProtection="0"/>
    <xf numFmtId="4" fontId="29" fillId="0" borderId="0" applyFont="0" applyFill="0" applyBorder="0" applyAlignment="0" applyProtection="0"/>
    <xf numFmtId="4" fontId="134" fillId="0" borderId="0"/>
    <xf numFmtId="250" fontId="27" fillId="0" borderId="0">
      <protection locked="0"/>
    </xf>
    <xf numFmtId="44" fontId="139" fillId="0" borderId="0" applyFont="0" applyFill="0" applyBorder="0" applyAlignment="0" applyProtection="0"/>
    <xf numFmtId="251" fontId="13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52" fontId="9" fillId="0" borderId="0" applyFont="0" applyFill="0" applyBorder="0" applyAlignment="0" applyProtection="0">
      <alignment wrapText="1"/>
    </xf>
    <xf numFmtId="252" fontId="9" fillId="0" borderId="0" applyFont="0" applyFill="0" applyBorder="0" applyAlignment="0" applyProtection="0">
      <alignment wrapText="1"/>
    </xf>
    <xf numFmtId="16" fontId="38" fillId="0" borderId="0">
      <alignment horizontal="right"/>
    </xf>
    <xf numFmtId="15" fontId="38" fillId="0" borderId="0">
      <alignment horizontal="right"/>
    </xf>
    <xf numFmtId="253" fontId="8" fillId="0" borderId="0"/>
    <xf numFmtId="178" fontId="9" fillId="0" borderId="0">
      <protection locked="0"/>
    </xf>
    <xf numFmtId="178" fontId="9" fillId="0" borderId="0">
      <protection locked="0"/>
    </xf>
    <xf numFmtId="0" fontId="143" fillId="0" borderId="0" applyNumberFormat="0" applyFill="0" applyBorder="0" applyAlignment="0" applyProtection="0"/>
    <xf numFmtId="38" fontId="38" fillId="56" borderId="0" applyNumberFormat="0" applyBorder="0" applyAlignment="0" applyProtection="0"/>
    <xf numFmtId="179" fontId="9" fillId="0" borderId="0">
      <protection locked="0"/>
    </xf>
    <xf numFmtId="179" fontId="9" fillId="0" borderId="0">
      <protection locked="0"/>
    </xf>
    <xf numFmtId="179" fontId="9" fillId="0" borderId="0">
      <protection locked="0"/>
    </xf>
    <xf numFmtId="179" fontId="9" fillId="0" borderId="0">
      <protection locked="0"/>
    </xf>
    <xf numFmtId="10" fontId="38" fillId="57" borderId="17" applyNumberFormat="0" applyBorder="0" applyAlignment="0" applyProtection="0"/>
    <xf numFmtId="254" fontId="27" fillId="0" borderId="0">
      <alignment horizontal="center"/>
      <protection locked="0"/>
    </xf>
    <xf numFmtId="255" fontId="9" fillId="0" borderId="0" applyFont="0" applyFill="0" applyBorder="0" applyAlignment="0" applyProtection="0"/>
    <xf numFmtId="256" fontId="9" fillId="0" borderId="0" applyFont="0" applyFill="0" applyBorder="0" applyAlignment="0" applyProtection="0"/>
    <xf numFmtId="257" fontId="29" fillId="0" borderId="0"/>
    <xf numFmtId="37" fontId="144"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54"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258" fontId="9" fillId="0" borderId="0"/>
    <xf numFmtId="258" fontId="9" fillId="0" borderId="0"/>
    <xf numFmtId="259" fontId="13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6" fillId="0" borderId="40"/>
    <xf numFmtId="170" fontId="134" fillId="0" borderId="0"/>
    <xf numFmtId="3" fontId="45" fillId="0" borderId="41" applyBorder="0">
      <alignment horizontal="right" wrapText="1"/>
    </xf>
    <xf numFmtId="4" fontId="45" fillId="0" borderId="42" applyBorder="0">
      <alignment horizontal="right" wrapText="1"/>
    </xf>
    <xf numFmtId="0" fontId="9" fillId="69" borderId="28" applyNumberFormat="0" applyProtection="0">
      <alignment horizontal="left" vertical="center" indent="1"/>
    </xf>
    <xf numFmtId="4" fontId="54" fillId="70" borderId="28" applyNumberFormat="0" applyProtection="0">
      <alignment horizontal="right" vertical="center"/>
    </xf>
    <xf numFmtId="0" fontId="9" fillId="69" borderId="28" applyNumberFormat="0" applyProtection="0">
      <alignment horizontal="left" vertical="center" indent="1"/>
    </xf>
    <xf numFmtId="0" fontId="9" fillId="69" borderId="28" applyNumberFormat="0" applyProtection="0">
      <alignment horizontal="left" vertical="center" indent="1"/>
    </xf>
    <xf numFmtId="0" fontId="136" fillId="71" borderId="0" applyNumberFormat="0" applyFont="0" applyBorder="0" applyAlignment="0" applyProtection="0"/>
    <xf numFmtId="0" fontId="136" fillId="61" borderId="0" applyNumberFormat="0" applyFont="0" applyBorder="0" applyAlignment="0" applyProtection="0"/>
    <xf numFmtId="0" fontId="136" fillId="1" borderId="0" applyNumberFormat="0" applyFont="0" applyBorder="0" applyAlignment="0" applyProtection="0"/>
    <xf numFmtId="260" fontId="136" fillId="0" borderId="0" applyFont="0" applyFill="0" applyBorder="0" applyAlignment="0" applyProtection="0"/>
    <xf numFmtId="261" fontId="136" fillId="0" borderId="0" applyFont="0" applyFill="0" applyBorder="0" applyAlignment="0" applyProtection="0"/>
    <xf numFmtId="262" fontId="136" fillId="0" borderId="0" applyFont="0" applyFill="0" applyBorder="0" applyAlignment="0" applyProtection="0"/>
    <xf numFmtId="0" fontId="74" fillId="72" borderId="43" applyNumberFormat="0" applyProtection="0">
      <alignment horizontal="center" wrapText="1"/>
    </xf>
    <xf numFmtId="0" fontId="74" fillId="72" borderId="43" applyNumberFormat="0" applyProtection="0">
      <alignment horizontal="center" wrapText="1"/>
    </xf>
    <xf numFmtId="0" fontId="74" fillId="72" borderId="44" applyNumberFormat="0" applyAlignment="0" applyProtection="0">
      <alignment wrapText="1"/>
    </xf>
    <xf numFmtId="0" fontId="74" fillId="72" borderId="44" applyNumberFormat="0" applyAlignment="0" applyProtection="0">
      <alignment wrapText="1"/>
    </xf>
    <xf numFmtId="0" fontId="9" fillId="73" borderId="0" applyNumberFormat="0" applyBorder="0">
      <alignment horizontal="center" wrapText="1"/>
    </xf>
    <xf numFmtId="0" fontId="9" fillId="73" borderId="0" applyNumberFormat="0" applyBorder="0">
      <alignment horizontal="center" wrapText="1"/>
    </xf>
    <xf numFmtId="0" fontId="9" fillId="73" borderId="0" applyNumberFormat="0" applyBorder="0">
      <alignment wrapText="1"/>
    </xf>
    <xf numFmtId="0" fontId="9" fillId="73" borderId="0" applyNumberFormat="0" applyBorder="0">
      <alignment wrapText="1"/>
    </xf>
    <xf numFmtId="0" fontId="9" fillId="0" borderId="0" applyNumberFormat="0" applyFill="0" applyBorder="0" applyProtection="0">
      <alignment horizontal="right" wrapText="1"/>
    </xf>
    <xf numFmtId="0" fontId="9" fillId="0" borderId="0" applyNumberFormat="0" applyFill="0" applyBorder="0" applyProtection="0">
      <alignment horizontal="right" wrapText="1"/>
    </xf>
    <xf numFmtId="263" fontId="9" fillId="0" borderId="0" applyFill="0" applyBorder="0" applyAlignment="0" applyProtection="0">
      <alignment wrapText="1"/>
    </xf>
    <xf numFmtId="263" fontId="9" fillId="0" borderId="0" applyFill="0" applyBorder="0" applyAlignment="0" applyProtection="0">
      <alignment wrapText="1"/>
    </xf>
    <xf numFmtId="188" fontId="9" fillId="0" borderId="0" applyFill="0" applyBorder="0" applyAlignment="0" applyProtection="0">
      <alignment wrapText="1"/>
    </xf>
    <xf numFmtId="264" fontId="9" fillId="0" borderId="0" applyFill="0" applyBorder="0" applyAlignment="0" applyProtection="0">
      <alignment wrapText="1"/>
    </xf>
    <xf numFmtId="0" fontId="9" fillId="0" borderId="0" applyNumberFormat="0" applyFill="0" applyBorder="0" applyProtection="0">
      <alignment horizontal="right" wrapText="1"/>
    </xf>
    <xf numFmtId="0" fontId="9" fillId="0" borderId="0" applyNumberFormat="0" applyFill="0" applyBorder="0" applyProtection="0">
      <alignment horizontal="right" wrapText="1"/>
    </xf>
    <xf numFmtId="0" fontId="9" fillId="0" borderId="0" applyNumberFormat="0" applyFill="0" applyBorder="0">
      <alignment horizontal="right" wrapText="1"/>
    </xf>
    <xf numFmtId="0" fontId="9" fillId="0" borderId="0" applyNumberFormat="0" applyFill="0" applyBorder="0">
      <alignment horizontal="right" wrapText="1"/>
    </xf>
    <xf numFmtId="17" fontId="9" fillId="0" borderId="0" applyFill="0" applyBorder="0">
      <alignment horizontal="right" wrapText="1"/>
    </xf>
    <xf numFmtId="17" fontId="9" fillId="0" borderId="0" applyFill="0" applyBorder="0">
      <alignment horizontal="right" wrapText="1"/>
    </xf>
    <xf numFmtId="8" fontId="9" fillId="0" borderId="0" applyFill="0" applyBorder="0" applyAlignment="0" applyProtection="0">
      <alignment wrapText="1"/>
    </xf>
    <xf numFmtId="8" fontId="9" fillId="0" borderId="0" applyFill="0" applyBorder="0" applyAlignment="0" applyProtection="0">
      <alignment wrapText="1"/>
    </xf>
    <xf numFmtId="0" fontId="28" fillId="0" borderId="0" applyNumberFormat="0" applyFill="0" applyBorder="0">
      <alignment horizontal="left" wrapText="1"/>
    </xf>
    <xf numFmtId="0" fontId="28" fillId="0" borderId="0" applyNumberFormat="0" applyFill="0" applyBorder="0">
      <alignment horizontal="left" wrapText="1"/>
    </xf>
    <xf numFmtId="0" fontId="74" fillId="0" borderId="0" applyNumberFormat="0" applyFill="0" applyBorder="0">
      <alignment horizontal="center" wrapText="1"/>
    </xf>
    <xf numFmtId="0" fontId="74" fillId="0" borderId="0" applyNumberFormat="0" applyFill="0" applyBorder="0">
      <alignment horizontal="center" wrapText="1"/>
    </xf>
    <xf numFmtId="0" fontId="74" fillId="0" borderId="0" applyNumberFormat="0" applyFill="0" applyBorder="0">
      <alignment horizontal="center" wrapText="1"/>
    </xf>
    <xf numFmtId="0" fontId="74" fillId="0" borderId="0" applyNumberFormat="0" applyFill="0" applyBorder="0">
      <alignment horizontal="center" wrapText="1"/>
    </xf>
    <xf numFmtId="0" fontId="147" fillId="0" borderId="45"/>
    <xf numFmtId="0" fontId="148" fillId="0" borderId="0">
      <alignment horizontal="centerContinuous" vertical="center" wrapText="1"/>
    </xf>
    <xf numFmtId="0" fontId="136" fillId="0" borderId="0" applyNumberFormat="0" applyFont="0" applyFill="0" applyBorder="0" applyProtection="0">
      <alignment horizontal="center" wrapText="1"/>
    </xf>
    <xf numFmtId="0" fontId="136" fillId="0" borderId="0" applyNumberFormat="0" applyFont="0" applyFill="0" applyBorder="0" applyProtection="0">
      <alignment horizontal="centerContinuous" vertical="center" wrapText="1"/>
    </xf>
    <xf numFmtId="0" fontId="9" fillId="0" borderId="0"/>
    <xf numFmtId="0" fontId="9" fillId="0" borderId="0"/>
    <xf numFmtId="265" fontId="9" fillId="0" borderId="0">
      <alignment wrapText="1"/>
    </xf>
    <xf numFmtId="265" fontId="9" fillId="0" borderId="0">
      <alignment wrapText="1"/>
    </xf>
    <xf numFmtId="266" fontId="9" fillId="0" borderId="0">
      <alignment wrapText="1"/>
    </xf>
    <xf numFmtId="266" fontId="9" fillId="0" borderId="0">
      <alignment wrapText="1"/>
    </xf>
    <xf numFmtId="37" fontId="38" fillId="2" borderId="0" applyNumberFormat="0" applyBorder="0" applyAlignment="0" applyProtection="0"/>
    <xf numFmtId="37" fontId="38" fillId="0" borderId="0"/>
    <xf numFmtId="0" fontId="149" fillId="0" borderId="0"/>
    <xf numFmtId="0" fontId="136" fillId="0" borderId="0" applyNumberFormat="0" applyFont="0" applyFill="0" applyBorder="0" applyProtection="0"/>
    <xf numFmtId="0" fontId="136" fillId="0" borderId="0" applyNumberFormat="0" applyFont="0" applyFill="0" applyBorder="0" applyProtection="0">
      <alignment vertical="center"/>
    </xf>
    <xf numFmtId="0" fontId="136" fillId="0" borderId="0" applyNumberFormat="0" applyFont="0" applyFill="0" applyBorder="0" applyProtection="0">
      <alignment vertical="top"/>
    </xf>
    <xf numFmtId="0" fontId="136" fillId="0" borderId="0" applyNumberFormat="0" applyFont="0" applyFill="0" applyBorder="0" applyProtection="0">
      <alignment wrapText="1"/>
    </xf>
    <xf numFmtId="0" fontId="150" fillId="0" borderId="0"/>
    <xf numFmtId="43" fontId="150" fillId="0" borderId="0" applyFont="0" applyFill="0" applyBorder="0" applyAlignment="0" applyProtection="0"/>
    <xf numFmtId="0" fontId="145" fillId="0" borderId="0"/>
    <xf numFmtId="169" fontId="151" fillId="0" borderId="0" applyNumberFormat="0" applyFill="0" applyBorder="0" applyAlignment="0" applyProtection="0"/>
    <xf numFmtId="9" fontId="6" fillId="0" borderId="0" applyFont="0" applyFill="0" applyBorder="0" applyAlignment="0" applyProtection="0"/>
    <xf numFmtId="43" fontId="9" fillId="0" borderId="0" applyFont="0" applyFill="0" applyBorder="0" applyAlignment="0" applyProtection="0"/>
    <xf numFmtId="268" fontId="152" fillId="0" borderId="0" applyFont="0" applyFill="0" applyBorder="0" applyAlignment="0" applyProtection="0"/>
    <xf numFmtId="269" fontId="152" fillId="0" borderId="0" applyFont="0" applyFill="0" applyBorder="0" applyAlignment="0" applyProtection="0"/>
    <xf numFmtId="270" fontId="152" fillId="0" borderId="0" applyFont="0" applyFill="0" applyBorder="0" applyAlignment="0" applyProtection="0"/>
    <xf numFmtId="271" fontId="152" fillId="0" borderId="0" applyFont="0" applyFill="0" applyBorder="0" applyAlignment="0" applyProtection="0"/>
    <xf numFmtId="272" fontId="152" fillId="0" borderId="0" applyFont="0" applyFill="0" applyBorder="0" applyAlignment="0" applyProtection="0"/>
    <xf numFmtId="273" fontId="152" fillId="0" borderId="0" applyFont="0" applyFill="0" applyBorder="0" applyAlignment="0" applyProtection="0"/>
    <xf numFmtId="0" fontId="96" fillId="0" borderId="0"/>
    <xf numFmtId="274" fontId="152" fillId="0" borderId="0" applyFont="0" applyFill="0" applyBorder="0" applyProtection="0">
      <alignment horizontal="left"/>
    </xf>
    <xf numFmtId="275" fontId="152" fillId="0" borderId="0" applyFont="0" applyFill="0" applyBorder="0" applyProtection="0">
      <alignment horizontal="left"/>
    </xf>
    <xf numFmtId="276" fontId="152" fillId="0" borderId="0" applyFont="0" applyFill="0" applyBorder="0" applyProtection="0">
      <alignment horizontal="left"/>
    </xf>
    <xf numFmtId="0" fontId="115"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77" fontId="15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4" fillId="0" borderId="0" applyFont="0" applyFill="0" applyBorder="0" applyAlignment="0" applyProtection="0"/>
    <xf numFmtId="37" fontId="71" fillId="0" borderId="0" applyFill="0" applyBorder="0" applyAlignment="0" applyProtection="0"/>
    <xf numFmtId="278" fontId="152" fillId="0" borderId="0" applyFont="0" applyFill="0" applyBorder="0" applyAlignment="0" applyProtection="0"/>
    <xf numFmtId="279" fontId="152" fillId="0" borderId="0" applyFont="0" applyFill="0" applyBorder="0" applyAlignment="0" applyProtection="0"/>
    <xf numFmtId="5" fontId="71" fillId="0" borderId="0" applyFill="0" applyBorder="0" applyAlignment="0" applyProtection="0"/>
    <xf numFmtId="280" fontId="152" fillId="0" borderId="0" applyFont="0" applyFill="0" applyBorder="0" applyProtection="0"/>
    <xf numFmtId="281" fontId="152" fillId="0" borderId="0" applyFont="0" applyFill="0" applyBorder="0" applyProtection="0"/>
    <xf numFmtId="282" fontId="152" fillId="0" borderId="0" applyFont="0" applyFill="0" applyBorder="0" applyAlignment="0" applyProtection="0"/>
    <xf numFmtId="283" fontId="152" fillId="0" borderId="0" applyFont="0" applyFill="0" applyBorder="0" applyAlignment="0" applyProtection="0"/>
    <xf numFmtId="284" fontId="152" fillId="0" borderId="0" applyFont="0" applyFill="0" applyBorder="0" applyAlignment="0" applyProtection="0"/>
    <xf numFmtId="285" fontId="128" fillId="0" borderId="0" applyFont="0" applyFill="0" applyBorder="0" applyAlignment="0" applyProtection="0"/>
    <xf numFmtId="0" fontId="153" fillId="0" borderId="0"/>
    <xf numFmtId="0" fontId="152" fillId="0" borderId="0" applyFont="0" applyFill="0" applyBorder="0" applyProtection="0">
      <alignment horizontal="center" wrapText="1"/>
    </xf>
    <xf numFmtId="286" fontId="152" fillId="0" borderId="0" applyFont="0" applyFill="0" applyBorder="0" applyProtection="0">
      <alignment horizontal="right"/>
    </xf>
    <xf numFmtId="287" fontId="152" fillId="0" borderId="0" applyFont="0" applyFill="0" applyBorder="0" applyProtection="0">
      <alignment horizontal="left"/>
    </xf>
    <xf numFmtId="288" fontId="152" fillId="0" borderId="0" applyFont="0" applyFill="0" applyBorder="0" applyProtection="0">
      <alignment horizontal="left"/>
    </xf>
    <xf numFmtId="289" fontId="152" fillId="0" borderId="0" applyFont="0" applyFill="0" applyBorder="0" applyProtection="0">
      <alignment horizontal="left"/>
    </xf>
    <xf numFmtId="290" fontId="152" fillId="0" borderId="0" applyFont="0" applyFill="0" applyBorder="0" applyProtection="0">
      <alignment horizontal="left"/>
    </xf>
    <xf numFmtId="0" fontId="154" fillId="0" borderId="0"/>
    <xf numFmtId="0" fontId="9" fillId="0" borderId="0" applyFont="0" applyFill="0" applyBorder="0" applyAlignment="0" applyProtection="0">
      <alignment horizontal="right"/>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10" fillId="0" borderId="0" applyProtection="0"/>
    <xf numFmtId="0" fontId="8" fillId="74" borderId="0" applyNumberFormat="0" applyFont="0" applyBorder="0" applyAlignment="0"/>
    <xf numFmtId="291" fontId="155" fillId="0" borderId="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92" fontId="9" fillId="0" borderId="0"/>
    <xf numFmtId="293" fontId="29" fillId="0" borderId="0"/>
    <xf numFmtId="293" fontId="29" fillId="0" borderId="0"/>
    <xf numFmtId="291" fontId="155" fillId="0" borderId="0"/>
    <xf numFmtId="0" fontId="29" fillId="0" borderId="0"/>
    <xf numFmtId="291" fontId="71" fillId="0" borderId="0"/>
    <xf numFmtId="292" fontId="9" fillId="0" borderId="0"/>
    <xf numFmtId="293" fontId="29" fillId="0" borderId="0"/>
    <xf numFmtId="293" fontId="29" fillId="0" borderId="0"/>
    <xf numFmtId="0" fontId="29" fillId="0" borderId="0"/>
    <xf numFmtId="0" fontId="29" fillId="0" borderId="0"/>
    <xf numFmtId="294" fontId="29" fillId="0" borderId="0"/>
    <xf numFmtId="167" fontId="29" fillId="0" borderId="0"/>
    <xf numFmtId="295" fontId="29" fillId="0" borderId="0"/>
    <xf numFmtId="294" fontId="29" fillId="0" borderId="0"/>
    <xf numFmtId="167" fontId="29" fillId="0" borderId="0"/>
    <xf numFmtId="264" fontId="29" fillId="0" borderId="0"/>
    <xf numFmtId="264" fontId="29" fillId="0" borderId="0"/>
    <xf numFmtId="296" fontId="29" fillId="0" borderId="0"/>
    <xf numFmtId="295" fontId="29" fillId="0" borderId="0"/>
    <xf numFmtId="166" fontId="29" fillId="0" borderId="0"/>
    <xf numFmtId="296" fontId="29" fillId="0" borderId="0"/>
    <xf numFmtId="296" fontId="29" fillId="0" borderId="0"/>
    <xf numFmtId="0" fontId="29" fillId="0" borderId="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91" fontId="155" fillId="0" borderId="0"/>
    <xf numFmtId="291" fontId="155" fillId="0" borderId="0"/>
    <xf numFmtId="218" fontId="9" fillId="0" borderId="0" applyFont="0" applyFill="0" applyBorder="0" applyAlignment="0" applyProtection="0"/>
    <xf numFmtId="291" fontId="155" fillId="0" borderId="0"/>
    <xf numFmtId="291" fontId="155" fillId="0" borderId="0"/>
    <xf numFmtId="294" fontId="29" fillId="0" borderId="0"/>
    <xf numFmtId="167" fontId="29" fillId="0" borderId="0"/>
    <xf numFmtId="295" fontId="29" fillId="0" borderId="0"/>
    <xf numFmtId="294" fontId="29" fillId="0" borderId="0"/>
    <xf numFmtId="167" fontId="29" fillId="0" borderId="0"/>
    <xf numFmtId="264" fontId="29" fillId="0" borderId="0"/>
    <xf numFmtId="264" fontId="29" fillId="0" borderId="0"/>
    <xf numFmtId="296" fontId="29" fillId="0" borderId="0"/>
    <xf numFmtId="295" fontId="29" fillId="0" borderId="0"/>
    <xf numFmtId="166" fontId="29" fillId="0" borderId="0"/>
    <xf numFmtId="296" fontId="29" fillId="0" borderId="0"/>
    <xf numFmtId="296" fontId="29" fillId="0" borderId="0"/>
    <xf numFmtId="297" fontId="152" fillId="0" borderId="0" applyFont="0" applyFill="0" applyBorder="0" applyAlignment="0" applyProtection="0"/>
    <xf numFmtId="298" fontId="152"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190" fontId="71" fillId="0" borderId="0" applyFill="0" applyBorder="0" applyAlignment="0" applyProtection="0"/>
    <xf numFmtId="0" fontId="130" fillId="0" borderId="0"/>
    <xf numFmtId="0" fontId="156" fillId="0" borderId="1">
      <alignment horizontal="right"/>
    </xf>
    <xf numFmtId="299" fontId="121" fillId="0" borderId="0">
      <alignment horizontal="center"/>
    </xf>
    <xf numFmtId="300" fontId="157" fillId="0" borderId="0">
      <alignment horizontal="center"/>
    </xf>
    <xf numFmtId="0" fontId="54" fillId="0" borderId="0" applyNumberFormat="0" applyBorder="0" applyAlignment="0"/>
    <xf numFmtId="0" fontId="158" fillId="0" borderId="0" applyNumberFormat="0" applyBorder="0" applyAlignment="0"/>
    <xf numFmtId="0" fontId="159" fillId="0" borderId="0" applyAlignment="0">
      <alignment horizontal="centerContinuous"/>
    </xf>
    <xf numFmtId="169" fontId="10" fillId="0" borderId="0" applyProtection="0"/>
    <xf numFmtId="43" fontId="10" fillId="0" borderId="0" applyFont="0" applyFill="0" applyBorder="0" applyAlignment="0" applyProtection="0"/>
    <xf numFmtId="9" fontId="10" fillId="0" borderId="0" applyFont="0" applyFill="0" applyBorder="0" applyAlignment="0" applyProtection="0"/>
    <xf numFmtId="37" fontId="10" fillId="0" borderId="0" applyFont="0" applyFill="0" applyBorder="0" applyAlignment="0" applyProtection="0"/>
    <xf numFmtId="0" fontId="161" fillId="0" borderId="0"/>
    <xf numFmtId="44" fontId="9" fillId="0" borderId="0" applyFont="0" applyFill="0" applyBorder="0" applyAlignment="0" applyProtection="0"/>
    <xf numFmtId="0" fontId="4" fillId="0" borderId="0"/>
    <xf numFmtId="0" fontId="27" fillId="0" borderId="0">
      <alignment vertical="top"/>
    </xf>
    <xf numFmtId="0" fontId="3" fillId="0" borderId="0"/>
    <xf numFmtId="169" fontId="10" fillId="0" borderId="0" applyProtection="0"/>
    <xf numFmtId="9" fontId="3" fillId="0" borderId="0" applyFont="0" applyFill="0" applyBorder="0" applyAlignment="0" applyProtection="0"/>
    <xf numFmtId="43" fontId="3" fillId="0" borderId="0" applyFont="0" applyFill="0" applyBorder="0" applyAlignment="0" applyProtection="0"/>
    <xf numFmtId="0" fontId="9" fillId="0" borderId="0"/>
    <xf numFmtId="0" fontId="3" fillId="0" borderId="0"/>
    <xf numFmtId="43" fontId="3" fillId="0" borderId="0" applyFont="0" applyFill="0" applyBorder="0" applyAlignment="0" applyProtection="0"/>
    <xf numFmtId="0" fontId="3" fillId="0" borderId="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9" fillId="0" borderId="0"/>
    <xf numFmtId="43" fontId="9"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xf numFmtId="38" fontId="72" fillId="0" borderId="0"/>
    <xf numFmtId="0" fontId="30" fillId="0" borderId="0"/>
    <xf numFmtId="43" fontId="30" fillId="0" borderId="0" applyFont="0" applyFill="0" applyBorder="0" applyAlignment="0" applyProtection="0"/>
    <xf numFmtId="0" fontId="168" fillId="0" borderId="0"/>
    <xf numFmtId="0" fontId="72" fillId="0" borderId="0"/>
    <xf numFmtId="38" fontId="169" fillId="0" borderId="0"/>
    <xf numFmtId="9" fontId="30" fillId="0" borderId="0" applyFont="0" applyFill="0" applyBorder="0" applyAlignment="0" applyProtection="0"/>
    <xf numFmtId="9" fontId="30" fillId="0" borderId="0" applyFont="0" applyFill="0" applyBorder="0" applyAlignment="0" applyProtection="0"/>
    <xf numFmtId="38" fontId="169" fillId="0" borderId="0"/>
    <xf numFmtId="0" fontId="9" fillId="0" borderId="0"/>
    <xf numFmtId="0" fontId="10" fillId="0" borderId="0" applyProtection="0"/>
    <xf numFmtId="0" fontId="9" fillId="0" borderId="0"/>
    <xf numFmtId="0" fontId="179" fillId="0" borderId="0"/>
    <xf numFmtId="0" fontId="179" fillId="0" borderId="0"/>
    <xf numFmtId="0" fontId="179" fillId="0" borderId="0"/>
    <xf numFmtId="0" fontId="179" fillId="0" borderId="0"/>
    <xf numFmtId="0" fontId="179" fillId="0" borderId="0"/>
    <xf numFmtId="0" fontId="179" fillId="0" borderId="0"/>
    <xf numFmtId="0" fontId="179" fillId="0" borderId="0"/>
  </cellStyleXfs>
  <cellXfs count="449">
    <xf numFmtId="169" fontId="0" fillId="0" borderId="0" xfId="0"/>
    <xf numFmtId="169" fontId="29" fillId="0" borderId="0" xfId="0" applyFont="1"/>
    <xf numFmtId="169" fontId="29" fillId="0" borderId="0" xfId="0" applyFont="1" applyAlignment="1">
      <alignment horizontal="center"/>
    </xf>
    <xf numFmtId="169" fontId="29" fillId="0" borderId="0" xfId="0" applyFont="1" applyAlignment="1">
      <alignment vertical="center"/>
    </xf>
    <xf numFmtId="0" fontId="29" fillId="0" borderId="0" xfId="4228" applyFont="1" applyAlignment="1">
      <alignment vertical="top"/>
    </xf>
    <xf numFmtId="3" fontId="29" fillId="0" borderId="0" xfId="0" applyNumberFormat="1" applyFont="1" applyProtection="1"/>
    <xf numFmtId="0" fontId="29" fillId="0" borderId="0" xfId="0" applyNumberFormat="1" applyFont="1" applyProtection="1"/>
    <xf numFmtId="169" fontId="29" fillId="0" borderId="0" xfId="0" applyFont="1" applyProtection="1"/>
    <xf numFmtId="0" fontId="29" fillId="0" borderId="0" xfId="4" applyFont="1"/>
    <xf numFmtId="0" fontId="29" fillId="0" borderId="0" xfId="4" applyFont="1" applyAlignment="1">
      <alignment horizontal="center"/>
    </xf>
    <xf numFmtId="0" fontId="121" fillId="0" borderId="0" xfId="4" applyFont="1"/>
    <xf numFmtId="169" fontId="121" fillId="0" borderId="0" xfId="0" applyFont="1"/>
    <xf numFmtId="3" fontId="29" fillId="0" borderId="0" xfId="0" applyNumberFormat="1" applyFont="1" applyAlignment="1" applyProtection="1">
      <alignment horizontal="center"/>
    </xf>
    <xf numFmtId="3" fontId="121" fillId="0" borderId="0" xfId="0" applyNumberFormat="1" applyFont="1" applyProtection="1"/>
    <xf numFmtId="167" fontId="29" fillId="0" borderId="0" xfId="4593" applyNumberFormat="1" applyFont="1" applyAlignment="1" applyProtection="1">
      <alignment vertical="top"/>
    </xf>
    <xf numFmtId="10" fontId="29" fillId="0" borderId="0" xfId="0" applyNumberFormat="1" applyFont="1" applyProtection="1"/>
    <xf numFmtId="0" fontId="29" fillId="0" borderId="0" xfId="0" applyNumberFormat="1" applyFont="1" applyAlignment="1" applyProtection="1">
      <alignment horizontal="right"/>
    </xf>
    <xf numFmtId="0" fontId="29" fillId="0" borderId="0" xfId="0" applyNumberFormat="1" applyFont="1" applyAlignment="1" applyProtection="1">
      <alignment horizontal="left"/>
    </xf>
    <xf numFmtId="0" fontId="29" fillId="0" borderId="0" xfId="0" applyNumberFormat="1" applyFont="1" applyAlignment="1" applyProtection="1">
      <alignment horizontal="center"/>
    </xf>
    <xf numFmtId="49" fontId="121" fillId="0" borderId="0" xfId="0" applyNumberFormat="1" applyFont="1" applyAlignment="1" applyProtection="1">
      <alignment horizontal="center"/>
    </xf>
    <xf numFmtId="49" fontId="29" fillId="0" borderId="0" xfId="0" applyNumberFormat="1" applyFont="1" applyProtection="1"/>
    <xf numFmtId="0" fontId="29" fillId="0" borderId="1" xfId="0" applyNumberFormat="1" applyFont="1" applyBorder="1" applyAlignment="1" applyProtection="1">
      <alignment horizontal="center"/>
    </xf>
    <xf numFmtId="169" fontId="29" fillId="0" borderId="0" xfId="0" applyFont="1" applyAlignment="1" applyProtection="1">
      <alignment horizontal="center"/>
    </xf>
    <xf numFmtId="302" fontId="29" fillId="0" borderId="0" xfId="1" applyNumberFormat="1" applyFont="1" applyAlignment="1" applyProtection="1"/>
    <xf numFmtId="0" fontId="121" fillId="0" borderId="0" xfId="0" applyNumberFormat="1" applyFont="1" applyAlignment="1" applyProtection="1">
      <alignment horizontal="center"/>
    </xf>
    <xf numFmtId="3" fontId="29" fillId="0" borderId="0" xfId="4228" applyNumberFormat="1" applyFont="1"/>
    <xf numFmtId="3" fontId="29" fillId="0" borderId="0" xfId="4593" applyNumberFormat="1" applyFont="1" applyProtection="1"/>
    <xf numFmtId="0" fontId="29" fillId="0" borderId="0" xfId="4593" applyNumberFormat="1" applyFont="1" applyAlignment="1" applyProtection="1">
      <alignment horizontal="center"/>
    </xf>
    <xf numFmtId="0" fontId="29" fillId="0" borderId="0" xfId="4593" applyNumberFormat="1" applyFont="1" applyProtection="1"/>
    <xf numFmtId="267" fontId="29" fillId="0" borderId="0" xfId="190" applyNumberFormat="1" applyFont="1" applyFill="1" applyBorder="1" applyAlignment="1" applyProtection="1"/>
    <xf numFmtId="3" fontId="165" fillId="0" borderId="0" xfId="0" applyNumberFormat="1" applyFont="1" applyProtection="1"/>
    <xf numFmtId="169" fontId="121" fillId="0" borderId="0" xfId="0" applyFont="1" applyProtection="1"/>
    <xf numFmtId="165" fontId="29" fillId="0" borderId="0" xfId="0" applyNumberFormat="1" applyFont="1" applyProtection="1"/>
    <xf numFmtId="167" fontId="29" fillId="0" borderId="0" xfId="0" applyNumberFormat="1" applyFont="1" applyProtection="1"/>
    <xf numFmtId="0" fontId="29" fillId="0" borderId="0" xfId="0" applyNumberFormat="1" applyFont="1" applyAlignment="1" applyProtection="1">
      <alignment horizontal="center" vertical="top"/>
    </xf>
    <xf numFmtId="0" fontId="121" fillId="0" borderId="0" xfId="0" applyNumberFormat="1" applyFont="1" applyProtection="1"/>
    <xf numFmtId="169" fontId="165" fillId="0" borderId="0" xfId="0" applyFont="1" applyProtection="1"/>
    <xf numFmtId="169" fontId="29" fillId="0" borderId="0" xfId="0" applyFont="1" applyAlignment="1" applyProtection="1">
      <alignment horizontal="center" vertical="top"/>
    </xf>
    <xf numFmtId="0" fontId="29" fillId="0" borderId="0" xfId="4593" applyNumberFormat="1" applyFont="1" applyAlignment="1" applyProtection="1">
      <alignment vertical="top"/>
    </xf>
    <xf numFmtId="169" fontId="29" fillId="0" borderId="0" xfId="0" applyFont="1" applyAlignment="1" applyProtection="1">
      <alignment vertical="top"/>
    </xf>
    <xf numFmtId="0" fontId="29" fillId="0" borderId="0" xfId="2138" applyFont="1" applyAlignment="1" applyProtection="1">
      <alignment vertical="center"/>
    </xf>
    <xf numFmtId="0" fontId="165" fillId="0" borderId="0" xfId="0" applyNumberFormat="1" applyFont="1" applyAlignment="1" applyProtection="1">
      <alignment vertical="top"/>
    </xf>
    <xf numFmtId="0" fontId="29" fillId="0" borderId="0" xfId="0" applyNumberFormat="1" applyFont="1" applyAlignment="1" applyProtection="1">
      <alignment vertical="top" wrapText="1"/>
    </xf>
    <xf numFmtId="169" fontId="164" fillId="0" borderId="0" xfId="0" applyFont="1" applyProtection="1"/>
    <xf numFmtId="170" fontId="29" fillId="0" borderId="0" xfId="4471" applyNumberFormat="1" applyFont="1" applyFill="1" applyBorder="1" applyProtection="1"/>
    <xf numFmtId="169" fontId="121" fillId="0" borderId="0" xfId="0" applyFont="1" applyAlignment="1" applyProtection="1">
      <alignment horizontal="left"/>
    </xf>
    <xf numFmtId="169" fontId="29" fillId="0" borderId="0" xfId="0" applyFont="1" applyAlignment="1" applyProtection="1">
      <alignment horizontal="centerContinuous"/>
    </xf>
    <xf numFmtId="169" fontId="29" fillId="0" borderId="0" xfId="0" quotePrefix="1" applyFont="1" applyProtection="1"/>
    <xf numFmtId="0" fontId="162" fillId="0" borderId="0" xfId="4341" applyFont="1" applyAlignment="1">
      <alignment horizontal="center" vertical="center"/>
    </xf>
    <xf numFmtId="170" fontId="29" fillId="0" borderId="0" xfId="190" applyNumberFormat="1" applyFont="1"/>
    <xf numFmtId="169" fontId="121" fillId="0" borderId="0" xfId="0" applyFont="1" applyAlignment="1">
      <alignment vertical="center"/>
    </xf>
    <xf numFmtId="0" fontId="160" fillId="0" borderId="0" xfId="4340" applyFont="1" applyAlignment="1">
      <alignment vertical="center"/>
    </xf>
    <xf numFmtId="37" fontId="29" fillId="0" borderId="0" xfId="0" applyNumberFormat="1" applyFont="1" applyAlignment="1">
      <alignment vertical="center"/>
    </xf>
    <xf numFmtId="164" fontId="29" fillId="0" borderId="0" xfId="0" applyNumberFormat="1" applyFont="1" applyAlignment="1" applyProtection="1">
      <alignment vertical="top" wrapText="1"/>
    </xf>
    <xf numFmtId="38" fontId="29" fillId="0" borderId="0" xfId="5160" applyFont="1" applyAlignment="1">
      <alignment vertical="center"/>
    </xf>
    <xf numFmtId="302" fontId="29" fillId="0" borderId="0" xfId="1" applyNumberFormat="1" applyFont="1" applyBorder="1" applyAlignment="1" applyProtection="1"/>
    <xf numFmtId="169" fontId="29" fillId="0" borderId="2" xfId="0" applyFont="1" applyBorder="1"/>
    <xf numFmtId="169" fontId="29" fillId="0" borderId="0" xfId="0" applyFont="1" applyAlignment="1">
      <alignment horizontal="center" vertical="center" wrapText="1"/>
    </xf>
    <xf numFmtId="169" fontId="121" fillId="0" borderId="0" xfId="0" applyFont="1" applyAlignment="1">
      <alignment horizontal="left"/>
    </xf>
    <xf numFmtId="169" fontId="121" fillId="0" borderId="0" xfId="0" applyFont="1" applyAlignment="1" applyProtection="1">
      <alignment horizontal="right"/>
    </xf>
    <xf numFmtId="169" fontId="29" fillId="0" borderId="3" xfId="0" applyFont="1" applyBorder="1" applyAlignment="1">
      <alignment horizontal="center"/>
    </xf>
    <xf numFmtId="0" fontId="130" fillId="0" borderId="3" xfId="4472" applyFont="1" applyBorder="1" applyAlignment="1">
      <alignment horizontal="center"/>
    </xf>
    <xf numFmtId="169" fontId="29" fillId="0" borderId="2" xfId="0" applyFont="1" applyBorder="1" applyProtection="1"/>
    <xf numFmtId="0" fontId="29" fillId="0" borderId="2" xfId="0" applyNumberFormat="1" applyFont="1" applyBorder="1" applyProtection="1"/>
    <xf numFmtId="3" fontId="29" fillId="0" borderId="2" xfId="0" applyNumberFormat="1" applyFont="1" applyBorder="1" applyProtection="1"/>
    <xf numFmtId="0" fontId="29" fillId="0" borderId="3" xfId="0" applyNumberFormat="1" applyFont="1" applyBorder="1" applyAlignment="1" applyProtection="1">
      <alignment horizontal="center"/>
    </xf>
    <xf numFmtId="0" fontId="130" fillId="0" borderId="0" xfId="4472" applyFont="1" applyAlignment="1">
      <alignment horizontal="center"/>
    </xf>
    <xf numFmtId="169" fontId="121" fillId="0" borderId="2" xfId="0" applyFont="1" applyBorder="1" applyAlignment="1" applyProtection="1">
      <alignment horizontal="center"/>
    </xf>
    <xf numFmtId="0" fontId="29" fillId="0" borderId="2" xfId="0" applyNumberFormat="1" applyFont="1" applyBorder="1" applyAlignment="1" applyProtection="1">
      <alignment horizontal="left"/>
    </xf>
    <xf numFmtId="0" fontId="29" fillId="0" borderId="2" xfId="0" applyNumberFormat="1" applyFont="1" applyBorder="1" applyAlignment="1" applyProtection="1">
      <alignment horizontal="right"/>
    </xf>
    <xf numFmtId="169" fontId="29" fillId="0" borderId="3" xfId="0" applyFont="1" applyBorder="1" applyAlignment="1">
      <alignment horizontal="center" vertical="top" wrapText="1"/>
    </xf>
    <xf numFmtId="0" fontId="29" fillId="0" borderId="0" xfId="0" applyNumberFormat="1" applyFont="1" applyAlignment="1" applyProtection="1">
      <alignment horizontal="center" vertical="center"/>
    </xf>
    <xf numFmtId="0" fontId="121" fillId="0" borderId="0" xfId="0" applyNumberFormat="1" applyFont="1" applyAlignment="1" applyProtection="1">
      <alignment horizontal="left"/>
    </xf>
    <xf numFmtId="169" fontId="29" fillId="0" borderId="2" xfId="0" applyFont="1" applyBorder="1" applyAlignment="1" applyProtection="1">
      <alignment horizontal="left"/>
    </xf>
    <xf numFmtId="0" fontId="165" fillId="0" borderId="2" xfId="0" applyNumberFormat="1" applyFont="1" applyBorder="1" applyAlignment="1" applyProtection="1">
      <alignment vertical="top"/>
    </xf>
    <xf numFmtId="0" fontId="29" fillId="0" borderId="2" xfId="0" applyNumberFormat="1" applyFont="1" applyBorder="1" applyAlignment="1" applyProtection="1">
      <alignment vertical="top" wrapText="1"/>
    </xf>
    <xf numFmtId="0" fontId="121" fillId="0" borderId="0" xfId="0" applyNumberFormat="1" applyFont="1" applyAlignment="1" applyProtection="1">
      <alignment horizontal="center" wrapText="1"/>
    </xf>
    <xf numFmtId="49" fontId="121" fillId="0" borderId="0" xfId="4" applyNumberFormat="1" applyFont="1"/>
    <xf numFmtId="0" fontId="29" fillId="0" borderId="2" xfId="4" applyFont="1" applyBorder="1"/>
    <xf numFmtId="5" fontId="29" fillId="0" borderId="0" xfId="1" applyNumberFormat="1" applyFont="1" applyFill="1" applyBorder="1" applyProtection="1"/>
    <xf numFmtId="0" fontId="121" fillId="0" borderId="2" xfId="4" applyFont="1" applyBorder="1" applyAlignment="1">
      <alignment horizontal="center"/>
    </xf>
    <xf numFmtId="0" fontId="29" fillId="0" borderId="0" xfId="0" applyNumberFormat="1" applyFont="1" applyAlignment="1" applyProtection="1">
      <alignment horizontal="center" wrapText="1"/>
    </xf>
    <xf numFmtId="5" fontId="29" fillId="0" borderId="3" xfId="4659" applyNumberFormat="1" applyFont="1" applyFill="1" applyBorder="1" applyAlignment="1" applyProtection="1"/>
    <xf numFmtId="10" fontId="29" fillId="0" borderId="0" xfId="4660" applyNumberFormat="1" applyFont="1" applyAlignment="1" applyProtection="1"/>
    <xf numFmtId="10" fontId="29" fillId="0" borderId="1" xfId="4660" applyNumberFormat="1" applyFont="1" applyBorder="1" applyAlignment="1" applyProtection="1"/>
    <xf numFmtId="169" fontId="167" fillId="0" borderId="0" xfId="0" applyFont="1" applyAlignment="1">
      <alignment horizontal="left"/>
    </xf>
    <xf numFmtId="169" fontId="160" fillId="0" borderId="0" xfId="0" applyFont="1"/>
    <xf numFmtId="5" fontId="29" fillId="0" borderId="0" xfId="190" applyNumberFormat="1" applyFont="1" applyFill="1" applyAlignment="1" applyProtection="1"/>
    <xf numFmtId="5" fontId="29" fillId="0" borderId="0" xfId="0" applyNumberFormat="1" applyFont="1" applyAlignment="1" applyProtection="1">
      <alignment horizontal="right"/>
    </xf>
    <xf numFmtId="5" fontId="29" fillId="0" borderId="3" xfId="0" applyNumberFormat="1" applyFont="1" applyBorder="1" applyAlignment="1" applyProtection="1">
      <alignment horizontal="right"/>
    </xf>
    <xf numFmtId="5" fontId="29" fillId="0" borderId="14" xfId="0" applyNumberFormat="1" applyFont="1" applyBorder="1" applyAlignment="1" applyProtection="1">
      <alignment horizontal="right"/>
    </xf>
    <xf numFmtId="5" fontId="29" fillId="0" borderId="0" xfId="190" applyNumberFormat="1" applyFont="1" applyFill="1" applyAlignment="1" applyProtection="1">
      <alignment horizontal="right"/>
    </xf>
    <xf numFmtId="5" fontId="29" fillId="0" borderId="3" xfId="190" applyNumberFormat="1" applyFont="1" applyFill="1" applyBorder="1" applyAlignment="1" applyProtection="1">
      <alignment horizontal="right"/>
    </xf>
    <xf numFmtId="301" fontId="29" fillId="0" borderId="3" xfId="190" applyNumberFormat="1" applyFont="1" applyFill="1" applyBorder="1" applyAlignment="1" applyProtection="1">
      <alignment horizontal="right"/>
    </xf>
    <xf numFmtId="5" fontId="29" fillId="0" borderId="0" xfId="4659" applyNumberFormat="1" applyFont="1" applyFill="1" applyAlignment="1" applyProtection="1"/>
    <xf numFmtId="5" fontId="29" fillId="0" borderId="0" xfId="4659" applyNumberFormat="1" applyFont="1" applyFill="1" applyBorder="1" applyAlignment="1" applyProtection="1"/>
    <xf numFmtId="5" fontId="29" fillId="0" borderId="0" xfId="0" applyNumberFormat="1" applyFont="1" applyProtection="1"/>
    <xf numFmtId="5" fontId="29" fillId="0" borderId="4" xfId="190" applyNumberFormat="1" applyFont="1" applyFill="1" applyBorder="1" applyAlignment="1" applyProtection="1"/>
    <xf numFmtId="5" fontId="29" fillId="0" borderId="14" xfId="190" applyNumberFormat="1" applyFont="1" applyFill="1" applyBorder="1" applyAlignment="1" applyProtection="1"/>
    <xf numFmtId="5" fontId="29" fillId="0" borderId="0" xfId="190" applyNumberFormat="1" applyFont="1" applyFill="1" applyBorder="1" applyAlignment="1" applyProtection="1"/>
    <xf numFmtId="0" fontId="29" fillId="0" borderId="0" xfId="5161" applyFont="1"/>
    <xf numFmtId="0" fontId="121" fillId="0" borderId="0" xfId="5161" applyFont="1"/>
    <xf numFmtId="170" fontId="29" fillId="0" borderId="0" xfId="190" applyNumberFormat="1" applyFont="1" applyFill="1"/>
    <xf numFmtId="170" fontId="29" fillId="0" borderId="0" xfId="190" applyNumberFormat="1" applyFont="1" applyFill="1" applyAlignment="1">
      <alignment horizontal="center"/>
    </xf>
    <xf numFmtId="170" fontId="29" fillId="0" borderId="0" xfId="190" applyNumberFormat="1" applyFont="1" applyFill="1" applyBorder="1" applyAlignment="1">
      <alignment horizontal="right"/>
    </xf>
    <xf numFmtId="0" fontId="29" fillId="0" borderId="0" xfId="5161" applyFont="1" applyAlignment="1">
      <alignment wrapText="1"/>
    </xf>
    <xf numFmtId="170" fontId="29" fillId="0" borderId="0" xfId="190" applyNumberFormat="1" applyFont="1" applyFill="1" applyBorder="1"/>
    <xf numFmtId="0" fontId="29" fillId="0" borderId="0" xfId="122" applyFont="1"/>
    <xf numFmtId="43" fontId="29" fillId="0" borderId="0" xfId="4659" applyFont="1"/>
    <xf numFmtId="170" fontId="29" fillId="0" borderId="3" xfId="190" applyNumberFormat="1" applyFont="1" applyBorder="1"/>
    <xf numFmtId="0" fontId="29" fillId="0" borderId="2" xfId="5161" applyFont="1" applyBorder="1"/>
    <xf numFmtId="0" fontId="29" fillId="0" borderId="0" xfId="5161" applyFont="1" applyAlignment="1">
      <alignment horizontal="center" wrapText="1"/>
    </xf>
    <xf numFmtId="5" fontId="29" fillId="0" borderId="0" xfId="190" applyNumberFormat="1" applyFont="1" applyFill="1" applyBorder="1" applyAlignment="1" applyProtection="1">
      <alignment horizontal="right"/>
    </xf>
    <xf numFmtId="10" fontId="29" fillId="0" borderId="0" xfId="4660" applyNumberFormat="1" applyFont="1" applyFill="1" applyBorder="1" applyAlignment="1" applyProtection="1">
      <alignment horizontal="right"/>
    </xf>
    <xf numFmtId="0" fontId="160" fillId="0" borderId="0" xfId="5163" applyFont="1"/>
    <xf numFmtId="37" fontId="160" fillId="0" borderId="0" xfId="5163" applyNumberFormat="1" applyFont="1"/>
    <xf numFmtId="0" fontId="160" fillId="0" borderId="0" xfId="5163" applyFont="1" applyAlignment="1">
      <alignment horizontal="center"/>
    </xf>
    <xf numFmtId="5" fontId="160" fillId="0" borderId="0" xfId="4659" applyNumberFormat="1" applyFont="1"/>
    <xf numFmtId="5" fontId="160" fillId="0" borderId="3" xfId="4659" applyNumberFormat="1" applyFont="1" applyBorder="1"/>
    <xf numFmtId="5" fontId="160" fillId="0" borderId="15" xfId="4659" applyNumberFormat="1" applyFont="1" applyBorder="1"/>
    <xf numFmtId="5" fontId="160" fillId="0" borderId="2" xfId="4659" applyNumberFormat="1" applyFont="1" applyBorder="1"/>
    <xf numFmtId="5" fontId="29" fillId="0" borderId="0" xfId="5161" applyNumberFormat="1" applyFont="1" applyAlignment="1">
      <alignment wrapText="1"/>
    </xf>
    <xf numFmtId="0" fontId="29" fillId="0" borderId="0" xfId="4471" quotePrefix="1" applyNumberFormat="1" applyFont="1" applyFill="1" applyBorder="1" applyAlignment="1" applyProtection="1">
      <alignment horizontal="left"/>
    </xf>
    <xf numFmtId="43" fontId="29" fillId="0" borderId="0" xfId="190" applyFont="1" applyFill="1" applyBorder="1" applyAlignment="1" applyProtection="1">
      <alignment horizontal="center"/>
    </xf>
    <xf numFmtId="301" fontId="29" fillId="0" borderId="0" xfId="190" applyNumberFormat="1" applyFont="1" applyFill="1" applyBorder="1" applyAlignment="1" applyProtection="1">
      <alignment horizontal="right"/>
    </xf>
    <xf numFmtId="5" fontId="121" fillId="0" borderId="0" xfId="1" applyNumberFormat="1" applyFont="1" applyFill="1" applyBorder="1" applyProtection="1"/>
    <xf numFmtId="3" fontId="29" fillId="0" borderId="0" xfId="0" applyNumberFormat="1" applyFont="1" applyAlignment="1" applyProtection="1">
      <alignment horizontal="right"/>
    </xf>
    <xf numFmtId="0" fontId="29" fillId="0" borderId="0" xfId="0" applyNumberFormat="1" applyFont="1" applyAlignment="1" applyProtection="1">
      <alignment horizontal="left" vertical="top" wrapText="1"/>
    </xf>
    <xf numFmtId="0" fontId="160" fillId="0" borderId="2" xfId="5163" applyFont="1" applyBorder="1"/>
    <xf numFmtId="17" fontId="160" fillId="0" borderId="0" xfId="5163" quotePrefix="1" applyNumberFormat="1" applyFont="1" applyAlignment="1">
      <alignment horizontal="center"/>
    </xf>
    <xf numFmtId="169" fontId="163" fillId="0" borderId="0" xfId="0" applyFont="1" applyProtection="1"/>
    <xf numFmtId="0" fontId="166" fillId="0" borderId="0" xfId="5163" applyFont="1"/>
    <xf numFmtId="5" fontId="29" fillId="0" borderId="0" xfId="5161" applyNumberFormat="1" applyFont="1"/>
    <xf numFmtId="5" fontId="29" fillId="0" borderId="14" xfId="5161" applyNumberFormat="1" applyFont="1" applyBorder="1"/>
    <xf numFmtId="169" fontId="170" fillId="0" borderId="0" xfId="0" applyFont="1" applyAlignment="1">
      <alignment vertical="center"/>
    </xf>
    <xf numFmtId="169" fontId="166" fillId="0" borderId="0" xfId="0" applyFont="1"/>
    <xf numFmtId="169" fontId="29" fillId="0" borderId="2" xfId="0" applyFont="1" applyBorder="1" applyAlignment="1">
      <alignment horizontal="center"/>
    </xf>
    <xf numFmtId="5" fontId="29" fillId="0" borderId="1" xfId="190" applyNumberFormat="1" applyFont="1" applyFill="1" applyBorder="1" applyAlignment="1" applyProtection="1"/>
    <xf numFmtId="10" fontId="29" fillId="0" borderId="0" xfId="4660" applyNumberFormat="1" applyFont="1" applyFill="1" applyAlignment="1" applyProtection="1"/>
    <xf numFmtId="5" fontId="29" fillId="0" borderId="0" xfId="0" applyNumberFormat="1" applyFont="1"/>
    <xf numFmtId="5" fontId="29" fillId="0" borderId="0" xfId="190" applyNumberFormat="1" applyFont="1" applyFill="1" applyAlignment="1">
      <alignment vertical="center"/>
    </xf>
    <xf numFmtId="10" fontId="160" fillId="0" borderId="3" xfId="4340" applyNumberFormat="1" applyFont="1" applyBorder="1" applyAlignment="1">
      <alignment vertical="center"/>
    </xf>
    <xf numFmtId="169" fontId="165" fillId="0" borderId="0" xfId="0" applyFont="1" applyAlignment="1">
      <alignment vertical="center"/>
    </xf>
    <xf numFmtId="0" fontId="29" fillId="0" borderId="0" xfId="4658" applyNumberFormat="1" applyFont="1" applyAlignment="1" applyProtection="1">
      <alignment wrapText="1"/>
    </xf>
    <xf numFmtId="0" fontId="29" fillId="0" borderId="0" xfId="4658" applyNumberFormat="1" applyFont="1" applyProtection="1"/>
    <xf numFmtId="0" fontId="29" fillId="0" borderId="0" xfId="0" applyNumberFormat="1" applyFont="1" applyAlignment="1" applyProtection="1">
      <alignment vertical="top"/>
    </xf>
    <xf numFmtId="0" fontId="121" fillId="0" borderId="0" xfId="5164" applyFont="1" applyAlignment="1">
      <alignment vertical="center"/>
    </xf>
    <xf numFmtId="0" fontId="29" fillId="0" borderId="0" xfId="5164" applyFont="1" applyAlignment="1">
      <alignment vertical="center"/>
    </xf>
    <xf numFmtId="38" fontId="171" fillId="0" borderId="0" xfId="5165" applyFont="1" applyAlignment="1">
      <alignment vertical="center"/>
    </xf>
    <xf numFmtId="38" fontId="29" fillId="0" borderId="0" xfId="5164" applyNumberFormat="1" applyFont="1" applyAlignment="1">
      <alignment vertical="center"/>
    </xf>
    <xf numFmtId="0" fontId="29" fillId="0" borderId="0" xfId="5164" applyFont="1" applyAlignment="1">
      <alignment horizontal="left" vertical="center"/>
    </xf>
    <xf numFmtId="0" fontId="29" fillId="0" borderId="0" xfId="5164" applyFont="1" applyAlignment="1">
      <alignment horizontal="center" vertical="center"/>
    </xf>
    <xf numFmtId="10" fontId="29" fillId="0" borderId="0" xfId="5166" applyNumberFormat="1" applyFont="1" applyAlignment="1">
      <alignment horizontal="center" vertical="center"/>
    </xf>
    <xf numFmtId="0" fontId="29" fillId="0" borderId="0" xfId="5164" quotePrefix="1" applyFont="1" applyAlignment="1">
      <alignment horizontal="left" vertical="center"/>
    </xf>
    <xf numFmtId="10" fontId="29" fillId="0" borderId="0" xfId="5164" applyNumberFormat="1" applyFont="1" applyAlignment="1">
      <alignment horizontal="center" vertical="center"/>
    </xf>
    <xf numFmtId="10" fontId="29" fillId="0" borderId="3" xfId="5164" applyNumberFormat="1" applyFont="1" applyBorder="1" applyAlignment="1">
      <alignment horizontal="center" vertical="center"/>
    </xf>
    <xf numFmtId="0" fontId="29" fillId="0" borderId="0" xfId="5164" quotePrefix="1" applyFont="1" applyAlignment="1">
      <alignment horizontal="center" vertical="center"/>
    </xf>
    <xf numFmtId="189" fontId="29" fillId="0" borderId="0" xfId="5164" applyNumberFormat="1" applyFont="1" applyAlignment="1">
      <alignment horizontal="center" vertical="center"/>
    </xf>
    <xf numFmtId="189" fontId="29" fillId="0" borderId="0" xfId="5164" applyNumberFormat="1" applyFont="1" applyAlignment="1">
      <alignment vertical="center"/>
    </xf>
    <xf numFmtId="0" fontId="155" fillId="0" borderId="0" xfId="5164" applyFont="1" applyAlignment="1">
      <alignment horizontal="center" vertical="center"/>
    </xf>
    <xf numFmtId="0" fontId="155" fillId="0" borderId="0" xfId="5164" applyFont="1" applyAlignment="1">
      <alignment vertical="center"/>
    </xf>
    <xf numFmtId="164" fontId="114" fillId="0" borderId="0" xfId="5164" applyNumberFormat="1" applyFont="1" applyAlignment="1">
      <alignment vertical="center"/>
    </xf>
    <xf numFmtId="37" fontId="114" fillId="0" borderId="0" xfId="5164" applyNumberFormat="1" applyFont="1" applyAlignment="1">
      <alignment vertical="center"/>
    </xf>
    <xf numFmtId="10" fontId="29" fillId="0" borderId="0" xfId="4660" applyNumberFormat="1" applyFont="1" applyBorder="1" applyProtection="1"/>
    <xf numFmtId="169" fontId="29" fillId="0" borderId="3" xfId="0" applyFont="1" applyBorder="1" applyAlignment="1">
      <alignment vertical="center"/>
    </xf>
    <xf numFmtId="169" fontId="29" fillId="0" borderId="0" xfId="0" applyFont="1" applyAlignment="1">
      <alignment horizontal="center" vertical="center"/>
    </xf>
    <xf numFmtId="5" fontId="29" fillId="0" borderId="0" xfId="0" applyNumberFormat="1" applyFont="1" applyAlignment="1">
      <alignment vertical="center"/>
    </xf>
    <xf numFmtId="10" fontId="29" fillId="0" borderId="0" xfId="0" applyNumberFormat="1" applyFont="1" applyAlignment="1">
      <alignment vertical="center"/>
    </xf>
    <xf numFmtId="5" fontId="29" fillId="0" borderId="15" xfId="0" applyNumberFormat="1" applyFont="1" applyBorder="1" applyAlignment="1">
      <alignment vertical="center"/>
    </xf>
    <xf numFmtId="10" fontId="29" fillId="0" borderId="15" xfId="0" applyNumberFormat="1" applyFont="1" applyBorder="1" applyAlignment="1">
      <alignment vertical="center"/>
    </xf>
    <xf numFmtId="37" fontId="114" fillId="0" borderId="0" xfId="0" applyNumberFormat="1" applyFont="1" applyAlignment="1">
      <alignment vertical="center"/>
    </xf>
    <xf numFmtId="10" fontId="29" fillId="0" borderId="15" xfId="0" applyNumberFormat="1" applyFont="1" applyBorder="1" applyAlignment="1">
      <alignment horizontal="right" vertical="center"/>
    </xf>
    <xf numFmtId="6" fontId="29" fillId="0" borderId="15" xfId="0" applyNumberFormat="1" applyFont="1" applyBorder="1" applyAlignment="1">
      <alignment vertical="center"/>
    </xf>
    <xf numFmtId="167" fontId="29" fillId="0" borderId="14" xfId="0" applyNumberFormat="1" applyFont="1" applyBorder="1" applyAlignment="1">
      <alignment vertical="center"/>
    </xf>
    <xf numFmtId="10" fontId="29" fillId="0" borderId="14" xfId="5167" applyNumberFormat="1" applyFont="1" applyFill="1" applyBorder="1" applyAlignment="1">
      <alignment vertical="center"/>
    </xf>
    <xf numFmtId="169" fontId="29" fillId="0" borderId="0" xfId="0" applyFont="1" applyAlignment="1">
      <alignment horizontal="center" vertical="top"/>
    </xf>
    <xf numFmtId="245" fontId="29" fillId="0" borderId="0" xfId="4659" applyNumberFormat="1" applyFont="1"/>
    <xf numFmtId="0" fontId="121" fillId="0" borderId="3" xfId="0" applyNumberFormat="1" applyFont="1" applyBorder="1" applyProtection="1"/>
    <xf numFmtId="169" fontId="29" fillId="0" borderId="3" xfId="0" applyFont="1" applyBorder="1" applyProtection="1"/>
    <xf numFmtId="169" fontId="121" fillId="0" borderId="3" xfId="0" applyFont="1" applyBorder="1" applyProtection="1"/>
    <xf numFmtId="169" fontId="164" fillId="0" borderId="3" xfId="0" applyFont="1" applyBorder="1" applyProtection="1"/>
    <xf numFmtId="169" fontId="121" fillId="0" borderId="3" xfId="0" applyFont="1" applyBorder="1" applyAlignment="1" applyProtection="1">
      <alignment horizontal="center"/>
    </xf>
    <xf numFmtId="170" fontId="29" fillId="0" borderId="3" xfId="190" applyNumberFormat="1" applyFont="1" applyFill="1" applyBorder="1" applyAlignment="1">
      <alignment horizontal="right"/>
    </xf>
    <xf numFmtId="170" fontId="29" fillId="0" borderId="3" xfId="190" applyNumberFormat="1" applyFont="1" applyFill="1" applyBorder="1" applyAlignment="1">
      <alignment horizontal="center"/>
    </xf>
    <xf numFmtId="170" fontId="29" fillId="0" borderId="3" xfId="190" applyNumberFormat="1" applyFont="1" applyFill="1" applyBorder="1"/>
    <xf numFmtId="0" fontId="29" fillId="0" borderId="3" xfId="5161" applyFont="1" applyBorder="1"/>
    <xf numFmtId="5" fontId="29" fillId="0" borderId="14" xfId="1" applyNumberFormat="1" applyFont="1" applyFill="1" applyBorder="1" applyProtection="1"/>
    <xf numFmtId="5" fontId="29" fillId="0" borderId="3" xfId="1" applyNumberFormat="1" applyFont="1" applyFill="1" applyBorder="1" applyProtection="1"/>
    <xf numFmtId="5" fontId="29" fillId="3" borderId="0" xfId="1043" applyNumberFormat="1" applyFont="1" applyFill="1" applyAlignment="1">
      <alignment vertical="center"/>
    </xf>
    <xf numFmtId="5" fontId="160" fillId="0" borderId="0" xfId="4659" applyNumberFormat="1" applyFont="1" applyFill="1"/>
    <xf numFmtId="5" fontId="160" fillId="0" borderId="15" xfId="4659" applyNumberFormat="1" applyFont="1" applyFill="1" applyBorder="1"/>
    <xf numFmtId="5" fontId="160" fillId="0" borderId="3" xfId="4659" applyNumberFormat="1" applyFont="1" applyFill="1" applyBorder="1"/>
    <xf numFmtId="167" fontId="29" fillId="0" borderId="0" xfId="0" applyNumberFormat="1" applyFont="1"/>
    <xf numFmtId="169" fontId="29" fillId="3" borderId="0" xfId="0" applyFont="1" applyFill="1"/>
    <xf numFmtId="0" fontId="29" fillId="0" borderId="0" xfId="5164" applyFont="1" applyAlignment="1">
      <alignment horizontal="center" vertical="top" wrapText="1"/>
    </xf>
    <xf numFmtId="10" fontId="160" fillId="0" borderId="0" xfId="0" applyNumberFormat="1" applyFont="1"/>
    <xf numFmtId="169" fontId="160" fillId="0" borderId="3" xfId="0" quotePrefix="1" applyFont="1" applyBorder="1" applyAlignment="1">
      <alignment horizontal="center"/>
    </xf>
    <xf numFmtId="169" fontId="160" fillId="0" borderId="3" xfId="0" applyFont="1" applyBorder="1" applyAlignment="1">
      <alignment horizontal="center"/>
    </xf>
    <xf numFmtId="44" fontId="160" fillId="0" borderId="0" xfId="0" applyNumberFormat="1" applyFont="1"/>
    <xf numFmtId="306" fontId="160" fillId="0" borderId="0" xfId="0" applyNumberFormat="1" applyFont="1"/>
    <xf numFmtId="169" fontId="163" fillId="0" borderId="0" xfId="0" applyFont="1" applyAlignment="1">
      <alignment vertical="top" wrapText="1"/>
    </xf>
    <xf numFmtId="169" fontId="29" fillId="0" borderId="0" xfId="0" applyFont="1" applyAlignment="1">
      <alignment vertical="top"/>
    </xf>
    <xf numFmtId="306" fontId="160" fillId="0" borderId="3" xfId="0" applyNumberFormat="1" applyFont="1" applyBorder="1"/>
    <xf numFmtId="10" fontId="29" fillId="0" borderId="0" xfId="4660" applyNumberFormat="1" applyFont="1" applyFill="1" applyProtection="1"/>
    <xf numFmtId="0" fontId="29" fillId="0" borderId="0" xfId="5065" applyNumberFormat="1" applyFont="1" applyFill="1" applyBorder="1" applyAlignment="1" applyProtection="1">
      <alignment horizontal="left"/>
    </xf>
    <xf numFmtId="0" fontId="29" fillId="0" borderId="0" xfId="5065" applyNumberFormat="1" applyFont="1" applyFill="1" applyBorder="1" applyAlignment="1" applyProtection="1">
      <alignment horizontal="center"/>
    </xf>
    <xf numFmtId="169" fontId="160" fillId="0" borderId="0" xfId="0" applyFont="1" applyAlignment="1">
      <alignment horizontal="center"/>
    </xf>
    <xf numFmtId="0" fontId="29" fillId="0" borderId="0" xfId="5161" applyFont="1" applyAlignment="1">
      <alignment horizontal="center" vertical="top"/>
    </xf>
    <xf numFmtId="0" fontId="121" fillId="0" borderId="0" xfId="0" applyNumberFormat="1" applyFont="1" applyAlignment="1" applyProtection="1">
      <alignment horizontal="right"/>
    </xf>
    <xf numFmtId="164" fontId="29" fillId="3" borderId="3" xfId="4352" applyNumberFormat="1" applyFont="1" applyFill="1" applyBorder="1" applyAlignment="1">
      <alignment vertical="center"/>
    </xf>
    <xf numFmtId="164" fontId="29" fillId="3" borderId="0" xfId="4352" applyNumberFormat="1" applyFont="1" applyFill="1" applyBorder="1" applyAlignment="1">
      <alignment vertical="center"/>
    </xf>
    <xf numFmtId="303" fontId="29" fillId="75" borderId="3" xfId="5166" applyNumberFormat="1" applyFont="1" applyFill="1" applyBorder="1" applyAlignment="1">
      <alignment horizontal="center" vertical="center"/>
    </xf>
    <xf numFmtId="10" fontId="29" fillId="75" borderId="3" xfId="4660" applyNumberFormat="1" applyFont="1" applyFill="1" applyBorder="1" applyAlignment="1" applyProtection="1">
      <alignment horizontal="right"/>
    </xf>
    <xf numFmtId="10" fontId="29" fillId="75" borderId="0" xfId="4660" applyNumberFormat="1" applyFont="1" applyFill="1" applyAlignment="1" applyProtection="1"/>
    <xf numFmtId="10" fontId="29" fillId="3" borderId="0" xfId="4660" applyNumberFormat="1" applyFont="1" applyFill="1" applyBorder="1" applyProtection="1"/>
    <xf numFmtId="5" fontId="29" fillId="75" borderId="2" xfId="190" applyNumberFormat="1" applyFont="1" applyFill="1" applyBorder="1" applyAlignment="1" applyProtection="1">
      <alignment horizontal="right"/>
    </xf>
    <xf numFmtId="10" fontId="29" fillId="0" borderId="0" xfId="4660" applyNumberFormat="1" applyFont="1" applyProtection="1"/>
    <xf numFmtId="10" fontId="29" fillId="0" borderId="3" xfId="4660" applyNumberFormat="1" applyFont="1" applyBorder="1" applyProtection="1"/>
    <xf numFmtId="10" fontId="29" fillId="0" borderId="0" xfId="4660" applyNumberFormat="1" applyFont="1" applyFill="1" applyAlignment="1" applyProtection="1">
      <alignment horizontal="right"/>
    </xf>
    <xf numFmtId="169" fontId="160" fillId="75" borderId="0" xfId="0" applyFont="1" applyFill="1"/>
    <xf numFmtId="169" fontId="160" fillId="75" borderId="0" xfId="0" applyFont="1" applyFill="1" applyAlignment="1">
      <alignment horizontal="center"/>
    </xf>
    <xf numFmtId="44" fontId="160" fillId="75" borderId="0" xfId="1" applyFont="1" applyFill="1"/>
    <xf numFmtId="306" fontId="160" fillId="75" borderId="0" xfId="1" applyNumberFormat="1" applyFont="1" applyFill="1"/>
    <xf numFmtId="169" fontId="160" fillId="75" borderId="3" xfId="0" applyFont="1" applyFill="1" applyBorder="1"/>
    <xf numFmtId="306" fontId="160" fillId="75" borderId="3" xfId="1" applyNumberFormat="1" applyFont="1" applyFill="1" applyBorder="1"/>
    <xf numFmtId="169" fontId="29" fillId="75" borderId="0" xfId="0" applyFont="1" applyFill="1"/>
    <xf numFmtId="169" fontId="160" fillId="0" borderId="0" xfId="0" applyFont="1" applyAlignment="1">
      <alignment horizontal="right"/>
    </xf>
    <xf numFmtId="307" fontId="29" fillId="0" borderId="0" xfId="0" applyNumberFormat="1" applyFont="1"/>
    <xf numFmtId="306" fontId="160" fillId="0" borderId="0" xfId="1" applyNumberFormat="1" applyFont="1" applyFill="1"/>
    <xf numFmtId="0" fontId="160" fillId="0" borderId="0" xfId="5163" applyFont="1" applyAlignment="1">
      <alignment horizontal="left" wrapText="1"/>
    </xf>
    <xf numFmtId="0" fontId="160" fillId="0" borderId="0" xfId="5163" applyFont="1" applyAlignment="1">
      <alignment horizontal="right" wrapText="1"/>
    </xf>
    <xf numFmtId="0" fontId="167" fillId="0" borderId="0" xfId="5163" applyFont="1" applyAlignment="1">
      <alignment horizontal="center" wrapText="1"/>
    </xf>
    <xf numFmtId="0" fontId="160" fillId="0" borderId="0" xfId="5163" applyFont="1" applyAlignment="1">
      <alignment horizontal="center" wrapText="1"/>
    </xf>
    <xf numFmtId="1" fontId="160" fillId="0" borderId="0" xfId="5163" applyNumberFormat="1" applyFont="1"/>
    <xf numFmtId="0" fontId="167" fillId="0" borderId="0" xfId="5163" applyFont="1" applyAlignment="1">
      <alignment horizontal="left" wrapText="1"/>
    </xf>
    <xf numFmtId="0" fontId="29" fillId="0" borderId="0" xfId="4" applyFont="1" applyAlignment="1">
      <alignment horizontal="center" vertical="top"/>
    </xf>
    <xf numFmtId="170" fontId="160" fillId="0" borderId="0" xfId="4659" applyNumberFormat="1" applyFont="1"/>
    <xf numFmtId="164" fontId="160" fillId="0" borderId="0" xfId="4660" applyNumberFormat="1" applyFont="1"/>
    <xf numFmtId="301" fontId="29" fillId="76" borderId="0" xfId="4659" applyNumberFormat="1" applyFont="1" applyFill="1" applyAlignment="1" applyProtection="1"/>
    <xf numFmtId="0" fontId="29" fillId="0" borderId="0" xfId="5169" applyFont="1" applyAlignment="1">
      <alignment horizontal="left"/>
    </xf>
    <xf numFmtId="0" fontId="29" fillId="0" borderId="0" xfId="5169" quotePrefix="1" applyFont="1" applyAlignment="1">
      <alignment horizontal="left"/>
    </xf>
    <xf numFmtId="0" fontId="29" fillId="0" borderId="0" xfId="5169" applyFont="1"/>
    <xf numFmtId="169" fontId="160" fillId="0" borderId="2" xfId="0" applyFont="1" applyBorder="1"/>
    <xf numFmtId="170" fontId="160" fillId="0" borderId="2" xfId="4659" applyNumberFormat="1" applyFont="1" applyBorder="1"/>
    <xf numFmtId="164" fontId="160" fillId="0" borderId="2" xfId="4660" applyNumberFormat="1" applyFont="1" applyBorder="1"/>
    <xf numFmtId="301" fontId="29" fillId="0" borderId="0" xfId="4659" applyNumberFormat="1" applyFont="1" applyFill="1" applyAlignment="1" applyProtection="1"/>
    <xf numFmtId="301" fontId="29" fillId="0" borderId="0" xfId="4659" applyNumberFormat="1" applyFont="1" applyFill="1" applyAlignment="1" applyProtection="1">
      <alignment horizontal="right"/>
    </xf>
    <xf numFmtId="0" fontId="29" fillId="0" borderId="0" xfId="5169" applyFont="1" applyAlignment="1">
      <alignment horizontal="center"/>
    </xf>
    <xf numFmtId="0" fontId="29" fillId="0" borderId="0" xfId="5170" applyFont="1" applyAlignment="1" applyProtection="1">
      <alignment horizontal="center" wrapText="1"/>
    </xf>
    <xf numFmtId="0" fontId="29" fillId="0" borderId="3" xfId="5169" applyFont="1" applyBorder="1" applyAlignment="1">
      <alignment horizontal="center"/>
    </xf>
    <xf numFmtId="0" fontId="29" fillId="0" borderId="3" xfId="5170" applyFont="1" applyBorder="1" applyAlignment="1" applyProtection="1">
      <alignment horizontal="center" wrapText="1"/>
    </xf>
    <xf numFmtId="0" fontId="29" fillId="0" borderId="2" xfId="4" applyFont="1" applyBorder="1" applyAlignment="1">
      <alignment horizontal="center"/>
    </xf>
    <xf numFmtId="301" fontId="29" fillId="0" borderId="2" xfId="4659" applyNumberFormat="1" applyFont="1" applyFill="1" applyBorder="1" applyAlignment="1" applyProtection="1"/>
    <xf numFmtId="5" fontId="29" fillId="75" borderId="0" xfId="4659" applyNumberFormat="1" applyFont="1" applyFill="1" applyAlignment="1" applyProtection="1"/>
    <xf numFmtId="5" fontId="29" fillId="0" borderId="14" xfId="4659" applyNumberFormat="1" applyFont="1" applyFill="1" applyBorder="1" applyAlignment="1" applyProtection="1"/>
    <xf numFmtId="164" fontId="160" fillId="0" borderId="0" xfId="4660" applyNumberFormat="1" applyFont="1" applyAlignment="1">
      <alignment horizontal="right"/>
    </xf>
    <xf numFmtId="170" fontId="160" fillId="0" borderId="0" xfId="4659" applyNumberFormat="1" applyFont="1" applyAlignment="1">
      <alignment horizontal="right"/>
    </xf>
    <xf numFmtId="5" fontId="29" fillId="0" borderId="4" xfId="4659" applyNumberFormat="1" applyFont="1" applyFill="1" applyBorder="1" applyAlignment="1" applyProtection="1"/>
    <xf numFmtId="170" fontId="160" fillId="0" borderId="0" xfId="4659" applyNumberFormat="1" applyFont="1" applyBorder="1"/>
    <xf numFmtId="164" fontId="160" fillId="0" borderId="0" xfId="4660" applyNumberFormat="1" applyFont="1" applyBorder="1"/>
    <xf numFmtId="5" fontId="29" fillId="0" borderId="14" xfId="0" applyNumberFormat="1" applyFont="1" applyBorder="1"/>
    <xf numFmtId="5" fontId="160" fillId="0" borderId="4" xfId="4340" applyNumberFormat="1" applyFont="1" applyBorder="1" applyAlignment="1">
      <alignment vertical="center"/>
    </xf>
    <xf numFmtId="5" fontId="166" fillId="0" borderId="0" xfId="4340" applyNumberFormat="1" applyFont="1" applyAlignment="1">
      <alignment vertical="center"/>
    </xf>
    <xf numFmtId="0" fontId="160" fillId="0" borderId="0" xfId="4340" applyFont="1" applyAlignment="1">
      <alignment horizontal="center" vertical="center"/>
    </xf>
    <xf numFmtId="3" fontId="29" fillId="0" borderId="0" xfId="4228" applyNumberFormat="1" applyFont="1" applyAlignment="1">
      <alignment vertical="top" wrapText="1"/>
    </xf>
    <xf numFmtId="5" fontId="29" fillId="0" borderId="0" xfId="4659" applyNumberFormat="1" applyFont="1" applyFill="1" applyBorder="1" applyAlignment="1" applyProtection="1">
      <alignment vertical="top"/>
    </xf>
    <xf numFmtId="305" fontId="29" fillId="0" borderId="0" xfId="190" applyNumberFormat="1" applyFont="1" applyFill="1" applyBorder="1" applyAlignment="1" applyProtection="1">
      <alignment vertical="top"/>
    </xf>
    <xf numFmtId="3" fontId="29" fillId="0" borderId="0" xfId="4228" applyNumberFormat="1" applyFont="1" applyAlignment="1">
      <alignment vertical="top"/>
    </xf>
    <xf numFmtId="0" fontId="29" fillId="0" borderId="0" xfId="5161" applyFont="1" applyAlignment="1">
      <alignment vertical="top"/>
    </xf>
    <xf numFmtId="167" fontId="29" fillId="3" borderId="0" xfId="0" applyNumberFormat="1" applyFont="1" applyFill="1" applyAlignment="1">
      <alignment vertical="center"/>
    </xf>
    <xf numFmtId="167" fontId="29" fillId="0" borderId="0" xfId="0" applyNumberFormat="1" applyFont="1" applyAlignment="1">
      <alignment vertical="center"/>
    </xf>
    <xf numFmtId="0" fontId="29" fillId="0" borderId="0" xfId="5171" applyFont="1"/>
    <xf numFmtId="0" fontId="121" fillId="0" borderId="0" xfId="4" applyFont="1" applyAlignment="1">
      <alignment horizontal="center"/>
    </xf>
    <xf numFmtId="0" fontId="29" fillId="0" borderId="0" xfId="5171" applyFont="1" applyAlignment="1">
      <alignment horizontal="center"/>
    </xf>
    <xf numFmtId="0" fontId="121" fillId="0" borderId="0" xfId="5171" applyFont="1" applyAlignment="1">
      <alignment horizontal="left"/>
    </xf>
    <xf numFmtId="0" fontId="155" fillId="0" borderId="0" xfId="5171" applyFont="1" applyAlignment="1">
      <alignment horizontal="center"/>
    </xf>
    <xf numFmtId="0" fontId="29" fillId="0" borderId="0" xfId="5171" applyFont="1" applyAlignment="1">
      <alignment horizontal="left"/>
    </xf>
    <xf numFmtId="0" fontId="29" fillId="0" borderId="0" xfId="5171" applyFont="1" applyAlignment="1">
      <alignment wrapText="1"/>
    </xf>
    <xf numFmtId="0" fontId="29" fillId="0" borderId="0" xfId="5171" applyFont="1" applyAlignment="1">
      <alignment horizontal="center" vertical="top"/>
    </xf>
    <xf numFmtId="0" fontId="121" fillId="0" borderId="1" xfId="5171" applyFont="1" applyBorder="1" applyAlignment="1">
      <alignment horizontal="center" wrapText="1"/>
    </xf>
    <xf numFmtId="308" fontId="29" fillId="0" borderId="0" xfId="5171" applyNumberFormat="1" applyFont="1"/>
    <xf numFmtId="308" fontId="29" fillId="0" borderId="4" xfId="1" applyNumberFormat="1" applyFont="1" applyFill="1" applyBorder="1" applyAlignment="1" applyProtection="1"/>
    <xf numFmtId="308" fontId="29" fillId="0" borderId="0" xfId="1" applyNumberFormat="1" applyFont="1" applyFill="1" applyProtection="1"/>
    <xf numFmtId="0" fontId="121" fillId="0" borderId="0" xfId="5171" applyFont="1" applyAlignment="1">
      <alignment horizontal="center" wrapText="1"/>
    </xf>
    <xf numFmtId="0" fontId="173" fillId="0" borderId="0" xfId="5171" applyFont="1" applyAlignment="1">
      <alignment wrapText="1"/>
    </xf>
    <xf numFmtId="0" fontId="155" fillId="0" borderId="0" xfId="5171" applyFont="1"/>
    <xf numFmtId="169" fontId="8" fillId="0" borderId="0" xfId="0" applyFont="1" applyAlignment="1" applyProtection="1">
      <alignment wrapText="1"/>
    </xf>
    <xf numFmtId="189" fontId="29" fillId="0" borderId="0" xfId="5171" applyNumberFormat="1" applyFont="1" applyAlignment="1">
      <alignment wrapText="1"/>
    </xf>
    <xf numFmtId="0" fontId="29" fillId="0" borderId="0" xfId="5171" applyFont="1" applyAlignment="1">
      <alignment horizontal="left" vertical="top" wrapText="1"/>
    </xf>
    <xf numFmtId="308" fontId="29" fillId="0" borderId="0" xfId="0" applyNumberFormat="1" applyFont="1" applyProtection="1"/>
    <xf numFmtId="309" fontId="29" fillId="0" borderId="0" xfId="0" applyNumberFormat="1" applyFont="1" applyProtection="1"/>
    <xf numFmtId="308" fontId="29" fillId="0" borderId="3" xfId="5159" applyNumberFormat="1" applyFont="1" applyFill="1" applyBorder="1" applyProtection="1"/>
    <xf numFmtId="0" fontId="29" fillId="0" borderId="3" xfId="5171" applyFont="1" applyBorder="1" applyAlignment="1">
      <alignment horizontal="center"/>
    </xf>
    <xf numFmtId="308" fontId="29" fillId="0" borderId="3" xfId="0" applyNumberFormat="1" applyFont="1" applyBorder="1" applyProtection="1"/>
    <xf numFmtId="167" fontId="29" fillId="0" borderId="3" xfId="0" applyNumberFormat="1" applyFont="1" applyBorder="1" applyAlignment="1">
      <alignment vertical="center"/>
    </xf>
    <xf numFmtId="14" fontId="121" fillId="3" borderId="0" xfId="0" applyNumberFormat="1" applyFont="1" applyFill="1" applyAlignment="1" applyProtection="1">
      <alignment horizontal="right"/>
    </xf>
    <xf numFmtId="0" fontId="121" fillId="3" borderId="0" xfId="0" applyNumberFormat="1" applyFont="1" applyFill="1" applyAlignment="1" applyProtection="1">
      <alignment horizontal="right"/>
    </xf>
    <xf numFmtId="5" fontId="121" fillId="0" borderId="0" xfId="0" applyNumberFormat="1" applyFont="1" applyProtection="1"/>
    <xf numFmtId="14" fontId="121" fillId="0" borderId="0" xfId="0" applyNumberFormat="1" applyFont="1" applyAlignment="1" applyProtection="1">
      <alignment horizontal="right"/>
    </xf>
    <xf numFmtId="169" fontId="160" fillId="0" borderId="0" xfId="0" applyFont="1" applyAlignment="1">
      <alignment horizontal="left"/>
    </xf>
    <xf numFmtId="0" fontId="121" fillId="0" borderId="0" xfId="4" applyFont="1" applyAlignment="1">
      <alignment horizontal="right"/>
    </xf>
    <xf numFmtId="0" fontId="121" fillId="0" borderId="0" xfId="5065" applyNumberFormat="1" applyFont="1" applyFill="1" applyBorder="1" applyAlignment="1" applyProtection="1">
      <alignment horizontal="left"/>
    </xf>
    <xf numFmtId="0" fontId="121" fillId="0" borderId="0" xfId="5065" applyNumberFormat="1" applyFont="1" applyFill="1" applyBorder="1" applyAlignment="1" applyProtection="1">
      <alignment horizontal="center"/>
    </xf>
    <xf numFmtId="14" fontId="121" fillId="0" borderId="0" xfId="5065" applyNumberFormat="1" applyFont="1" applyFill="1" applyBorder="1" applyAlignment="1" applyProtection="1">
      <alignment horizontal="right"/>
    </xf>
    <xf numFmtId="170" fontId="121" fillId="0" borderId="0" xfId="190" applyNumberFormat="1" applyFont="1" applyFill="1"/>
    <xf numFmtId="169" fontId="175" fillId="0" borderId="0" xfId="0" applyFont="1"/>
    <xf numFmtId="0" fontId="121" fillId="0" borderId="0" xfId="5171" applyFont="1" applyAlignment="1">
      <alignment horizontal="right"/>
    </xf>
    <xf numFmtId="0" fontId="29" fillId="3" borderId="0" xfId="5171" applyFont="1" applyFill="1" applyAlignment="1">
      <alignment horizontal="center"/>
    </xf>
    <xf numFmtId="170" fontId="29" fillId="0" borderId="0" xfId="190" applyNumberFormat="1" applyFont="1" applyFill="1" applyProtection="1"/>
    <xf numFmtId="170" fontId="29" fillId="0" borderId="0" xfId="4475" applyNumberFormat="1" applyFont="1" applyFill="1" applyProtection="1"/>
    <xf numFmtId="43" fontId="29" fillId="0" borderId="0" xfId="4659" applyFont="1" applyFill="1" applyBorder="1" applyAlignment="1" applyProtection="1">
      <alignment wrapText="1"/>
    </xf>
    <xf numFmtId="169" fontId="155" fillId="0" borderId="0" xfId="0" applyFont="1" applyProtection="1"/>
    <xf numFmtId="164" fontId="29" fillId="0" borderId="0" xfId="4660" applyNumberFormat="1" applyFont="1"/>
    <xf numFmtId="0" fontId="29" fillId="0" borderId="2" xfId="5171" applyFont="1" applyBorder="1" applyAlignment="1">
      <alignment horizontal="center"/>
    </xf>
    <xf numFmtId="0" fontId="121" fillId="0" borderId="2" xfId="0" applyNumberFormat="1" applyFont="1" applyBorder="1" applyProtection="1"/>
    <xf numFmtId="0" fontId="29" fillId="0" borderId="2" xfId="5171" applyFont="1" applyBorder="1" applyAlignment="1">
      <alignment horizontal="left" vertical="top" wrapText="1"/>
    </xf>
    <xf numFmtId="0" fontId="29" fillId="0" borderId="2" xfId="5171" applyFont="1" applyBorder="1"/>
    <xf numFmtId="169" fontId="29" fillId="0" borderId="0" xfId="0" applyFont="1" applyAlignment="1" applyProtection="1">
      <alignment horizontal="center" wrapText="1"/>
    </xf>
    <xf numFmtId="0" fontId="121" fillId="0" borderId="0" xfId="5164" quotePrefix="1" applyFont="1" applyAlignment="1">
      <alignment vertical="center"/>
    </xf>
    <xf numFmtId="0" fontId="121" fillId="0" borderId="0" xfId="5164" quotePrefix="1" applyFont="1" applyAlignment="1">
      <alignment horizontal="left" vertical="center"/>
    </xf>
    <xf numFmtId="38" fontId="121" fillId="0" borderId="0" xfId="5164" applyNumberFormat="1" applyFont="1" applyAlignment="1">
      <alignment vertical="center"/>
    </xf>
    <xf numFmtId="0" fontId="166" fillId="0" borderId="0" xfId="5163" applyFont="1" applyAlignment="1">
      <alignment horizontal="left"/>
    </xf>
    <xf numFmtId="14" fontId="166" fillId="0" borderId="0" xfId="5163" applyNumberFormat="1" applyFont="1" applyAlignment="1">
      <alignment horizontal="right"/>
    </xf>
    <xf numFmtId="10" fontId="29" fillId="3" borderId="0" xfId="4660" applyNumberFormat="1" applyFont="1" applyFill="1" applyAlignment="1" applyProtection="1">
      <alignment horizontal="right"/>
    </xf>
    <xf numFmtId="10" fontId="29" fillId="0" borderId="4" xfId="5171" applyNumberFormat="1" applyFont="1" applyBorder="1" applyAlignment="1">
      <alignment wrapText="1"/>
    </xf>
    <xf numFmtId="10" fontId="29" fillId="0" borderId="0" xfId="5171" applyNumberFormat="1" applyFont="1" applyAlignment="1">
      <alignment wrapText="1"/>
    </xf>
    <xf numFmtId="10" fontId="29" fillId="0" borderId="0" xfId="0" applyNumberFormat="1" applyFont="1" applyAlignment="1" applyProtection="1">
      <alignment horizontal="center"/>
    </xf>
    <xf numFmtId="10" fontId="29" fillId="0" borderId="14" xfId="4660" applyNumberFormat="1" applyFont="1" applyFill="1" applyBorder="1" applyAlignment="1" applyProtection="1">
      <alignment horizontal="right"/>
    </xf>
    <xf numFmtId="0" fontId="29" fillId="0" borderId="0" xfId="5161" applyFont="1" applyAlignment="1">
      <alignment vertical="top" wrapText="1"/>
    </xf>
    <xf numFmtId="302" fontId="29" fillId="0" borderId="0" xfId="1" applyNumberFormat="1" applyFont="1" applyAlignment="1" applyProtection="1">
      <alignment vertical="top"/>
    </xf>
    <xf numFmtId="3" fontId="29" fillId="0" borderId="0" xfId="0" applyNumberFormat="1" applyFont="1" applyAlignment="1" applyProtection="1">
      <alignment vertical="top"/>
    </xf>
    <xf numFmtId="10" fontId="29" fillId="0" borderId="0" xfId="4660" applyNumberFormat="1" applyFont="1" applyFill="1" applyBorder="1" applyAlignment="1" applyProtection="1">
      <alignment vertical="top"/>
    </xf>
    <xf numFmtId="10" fontId="29" fillId="0" borderId="0" xfId="4660" applyNumberFormat="1" applyFont="1" applyBorder="1" applyAlignment="1" applyProtection="1">
      <alignment vertical="top"/>
    </xf>
    <xf numFmtId="0" fontId="29" fillId="0" borderId="0" xfId="4593" applyNumberFormat="1" applyFont="1" applyAlignment="1" applyProtection="1">
      <alignment vertical="top" wrapText="1"/>
    </xf>
    <xf numFmtId="3" fontId="29" fillId="0" borderId="0" xfId="0" applyNumberFormat="1" applyFont="1" applyAlignment="1" applyProtection="1">
      <alignment horizontal="right" vertical="top"/>
    </xf>
    <xf numFmtId="170" fontId="29" fillId="0" borderId="0" xfId="190" applyNumberFormat="1" applyFont="1" applyFill="1" applyBorder="1" applyAlignment="1" applyProtection="1">
      <alignment vertical="top"/>
    </xf>
    <xf numFmtId="308" fontId="29" fillId="3" borderId="0" xfId="1" applyNumberFormat="1" applyFont="1" applyFill="1" applyAlignment="1" applyProtection="1">
      <alignment horizontal="center"/>
    </xf>
    <xf numFmtId="308" fontId="29" fillId="0" borderId="4" xfId="1" applyNumberFormat="1" applyFont="1" applyFill="1" applyBorder="1" applyProtection="1"/>
    <xf numFmtId="0" fontId="29" fillId="0" borderId="0" xfId="4" applyFont="1" applyAlignment="1">
      <alignment vertical="top"/>
    </xf>
    <xf numFmtId="44" fontId="160" fillId="3" borderId="0" xfId="1" applyFont="1" applyFill="1"/>
    <xf numFmtId="306" fontId="160" fillId="3" borderId="0" xfId="1" applyNumberFormat="1" applyFont="1" applyFill="1"/>
    <xf numFmtId="169" fontId="29" fillId="0" borderId="0" xfId="0" applyFont="1" applyAlignment="1">
      <alignment horizontal="center" wrapText="1"/>
    </xf>
    <xf numFmtId="169" fontId="160" fillId="0" borderId="0" xfId="0" applyFont="1" applyAlignment="1">
      <alignment horizontal="center" wrapText="1"/>
    </xf>
    <xf numFmtId="10" fontId="160" fillId="0" borderId="0" xfId="0" applyNumberFormat="1" applyFont="1" applyAlignment="1">
      <alignment horizontal="center"/>
    </xf>
    <xf numFmtId="10" fontId="160" fillId="0" borderId="2" xfId="0" applyNumberFormat="1" applyFont="1" applyBorder="1"/>
    <xf numFmtId="170" fontId="29" fillId="3" borderId="0" xfId="4659" applyNumberFormat="1" applyFont="1" applyFill="1"/>
    <xf numFmtId="169" fontId="121" fillId="0" borderId="3" xfId="0" applyFont="1" applyBorder="1" applyAlignment="1">
      <alignment horizontal="center"/>
    </xf>
    <xf numFmtId="169" fontId="163" fillId="0" borderId="0" xfId="0" applyFont="1"/>
    <xf numFmtId="5" fontId="160" fillId="0" borderId="0" xfId="5163" applyNumberFormat="1" applyFont="1"/>
    <xf numFmtId="10" fontId="160" fillId="0" borderId="0" xfId="4660" applyNumberFormat="1" applyFont="1"/>
    <xf numFmtId="10" fontId="29" fillId="0" borderId="3" xfId="4352" applyNumberFormat="1" applyFont="1" applyFill="1" applyBorder="1" applyAlignment="1">
      <alignment vertical="center"/>
    </xf>
    <xf numFmtId="0" fontId="29" fillId="0" borderId="0" xfId="4" applyFont="1" applyAlignment="1">
      <alignment wrapText="1"/>
    </xf>
    <xf numFmtId="0" fontId="29" fillId="0" borderId="0" xfId="4" applyFont="1" applyAlignment="1">
      <alignment horizontal="left" vertical="top" wrapText="1"/>
    </xf>
    <xf numFmtId="0" fontId="29" fillId="0" borderId="0" xfId="0" applyNumberFormat="1" applyFont="1" applyAlignment="1">
      <alignment horizontal="center"/>
    </xf>
    <xf numFmtId="170" fontId="29" fillId="0" borderId="0" xfId="4659" applyNumberFormat="1" applyFont="1" applyFill="1" applyBorder="1" applyAlignment="1">
      <alignment vertical="center"/>
    </xf>
    <xf numFmtId="307" fontId="29" fillId="0" borderId="0" xfId="0" applyNumberFormat="1" applyFont="1" applyAlignment="1">
      <alignment vertical="center"/>
    </xf>
    <xf numFmtId="0" fontId="29" fillId="0" borderId="0" xfId="0" applyNumberFormat="1" applyFont="1" applyAlignment="1">
      <alignment horizontal="center" vertical="top"/>
    </xf>
    <xf numFmtId="169" fontId="160" fillId="0" borderId="0" xfId="0" quotePrefix="1" applyFont="1" applyAlignment="1">
      <alignment horizontal="center"/>
    </xf>
    <xf numFmtId="5" fontId="29" fillId="3" borderId="0" xfId="0" applyNumberFormat="1" applyFont="1" applyFill="1" applyProtection="1"/>
    <xf numFmtId="0" fontId="29" fillId="0" borderId="3" xfId="5065" applyNumberFormat="1" applyFont="1" applyFill="1" applyBorder="1" applyAlignment="1" applyProtection="1">
      <alignment horizontal="left"/>
    </xf>
    <xf numFmtId="0" fontId="29" fillId="0" borderId="3" xfId="5065" applyNumberFormat="1" applyFont="1" applyFill="1" applyBorder="1" applyAlignment="1" applyProtection="1">
      <alignment horizontal="center"/>
    </xf>
    <xf numFmtId="5" fontId="29" fillId="3" borderId="3" xfId="0" applyNumberFormat="1" applyFont="1" applyFill="1" applyBorder="1" applyProtection="1"/>
    <xf numFmtId="0" fontId="29" fillId="0" borderId="0" xfId="4471" applyNumberFormat="1" applyFont="1" applyFill="1" applyBorder="1" applyAlignment="1" applyProtection="1">
      <alignment horizontal="left"/>
    </xf>
    <xf numFmtId="0" fontId="29" fillId="0" borderId="4" xfId="4471" quotePrefix="1" applyNumberFormat="1" applyFont="1" applyFill="1" applyBorder="1" applyAlignment="1" applyProtection="1">
      <alignment horizontal="left"/>
    </xf>
    <xf numFmtId="0" fontId="29" fillId="0" borderId="4" xfId="5065" applyNumberFormat="1" applyFont="1" applyFill="1" applyBorder="1" applyAlignment="1" applyProtection="1">
      <alignment horizontal="center"/>
    </xf>
    <xf numFmtId="5" fontId="29" fillId="3" borderId="4" xfId="0" applyNumberFormat="1" applyFont="1" applyFill="1" applyBorder="1" applyProtection="1"/>
    <xf numFmtId="0" fontId="29" fillId="0" borderId="3" xfId="4471" applyNumberFormat="1" applyFont="1" applyFill="1" applyBorder="1" applyAlignment="1" applyProtection="1">
      <alignment horizontal="left"/>
    </xf>
    <xf numFmtId="0" fontId="29" fillId="0" borderId="3" xfId="4471" applyNumberFormat="1" applyFont="1" applyFill="1" applyBorder="1" applyAlignment="1" applyProtection="1">
      <alignment horizontal="center"/>
    </xf>
    <xf numFmtId="0" fontId="29" fillId="0" borderId="4" xfId="5065" applyNumberFormat="1" applyFont="1" applyFill="1" applyBorder="1" applyAlignment="1" applyProtection="1">
      <alignment horizontal="left"/>
    </xf>
    <xf numFmtId="10" fontId="29" fillId="0" borderId="0" xfId="4660" applyNumberFormat="1" applyFont="1" applyFill="1" applyBorder="1" applyProtection="1"/>
    <xf numFmtId="5" fontId="29" fillId="0" borderId="4" xfId="0" applyNumberFormat="1" applyFont="1" applyBorder="1" applyProtection="1"/>
    <xf numFmtId="0" fontId="29" fillId="0" borderId="15" xfId="5065" applyNumberFormat="1" applyFont="1" applyFill="1" applyBorder="1" applyAlignment="1" applyProtection="1">
      <alignment horizontal="left"/>
    </xf>
    <xf numFmtId="0" fontId="29" fillId="0" borderId="15" xfId="5065" applyNumberFormat="1" applyFont="1" applyFill="1" applyBorder="1" applyAlignment="1" applyProtection="1">
      <alignment horizontal="center"/>
    </xf>
    <xf numFmtId="5" fontId="29" fillId="3" borderId="15" xfId="0" applyNumberFormat="1" applyFont="1" applyFill="1" applyBorder="1" applyProtection="1"/>
    <xf numFmtId="169" fontId="176" fillId="0" borderId="0" xfId="0" applyFont="1"/>
    <xf numFmtId="169" fontId="29" fillId="0" borderId="2" xfId="0" applyFont="1" applyBorder="1" applyAlignment="1">
      <alignment vertical="center"/>
    </xf>
    <xf numFmtId="169" fontId="121" fillId="0" borderId="2" xfId="0" applyFont="1" applyBorder="1" applyAlignment="1">
      <alignment vertical="center"/>
    </xf>
    <xf numFmtId="169" fontId="177" fillId="0" borderId="2" xfId="0" applyFont="1" applyBorder="1"/>
    <xf numFmtId="169" fontId="160" fillId="0" borderId="4" xfId="0" applyFont="1" applyBorder="1"/>
    <xf numFmtId="170" fontId="160" fillId="0" borderId="4" xfId="4659" applyNumberFormat="1" applyFont="1" applyBorder="1"/>
    <xf numFmtId="164" fontId="160" fillId="0" borderId="4" xfId="4660" applyNumberFormat="1" applyFont="1" applyBorder="1"/>
    <xf numFmtId="0" fontId="163" fillId="0" borderId="0" xfId="5163" applyFont="1"/>
    <xf numFmtId="37" fontId="163" fillId="0" borderId="0" xfId="5163" applyNumberFormat="1" applyFont="1"/>
    <xf numFmtId="169" fontId="29" fillId="0" borderId="0" xfId="0" applyFont="1" applyAlignment="1">
      <alignment horizontal="centerContinuous" vertical="center"/>
    </xf>
    <xf numFmtId="169" fontId="29" fillId="0" borderId="0" xfId="0" applyFont="1" applyAlignment="1">
      <alignment horizontal="right" vertical="center"/>
    </xf>
    <xf numFmtId="1" fontId="29" fillId="0" borderId="0" xfId="0" applyNumberFormat="1" applyFont="1" applyAlignment="1">
      <alignment horizontal="centerContinuous" vertical="center"/>
    </xf>
    <xf numFmtId="169" fontId="172" fillId="0" borderId="0" xfId="0" applyFont="1" applyAlignment="1">
      <alignment horizontal="centerContinuous" vertical="center"/>
    </xf>
    <xf numFmtId="169" fontId="29" fillId="0" borderId="0" xfId="0" applyFont="1" applyAlignment="1">
      <alignment horizontal="left" vertical="center"/>
    </xf>
    <xf numFmtId="169" fontId="155" fillId="0" borderId="0" xfId="0" quotePrefix="1" applyFont="1" applyAlignment="1">
      <alignment horizontal="left" vertical="center"/>
    </xf>
    <xf numFmtId="169" fontId="155" fillId="0" borderId="0" xfId="0" applyFont="1" applyAlignment="1">
      <alignment horizontal="left" vertical="center"/>
    </xf>
    <xf numFmtId="169" fontId="155" fillId="0" borderId="0" xfId="0" applyFont="1" applyAlignment="1">
      <alignment horizontal="centerContinuous" vertical="center"/>
    </xf>
    <xf numFmtId="169" fontId="171" fillId="0" borderId="0" xfId="0" applyFont="1" applyAlignment="1">
      <alignment vertical="center"/>
    </xf>
    <xf numFmtId="169" fontId="172" fillId="0" borderId="0" xfId="0" applyFont="1" applyAlignment="1">
      <alignment vertical="center"/>
    </xf>
    <xf numFmtId="0" fontId="29" fillId="0" borderId="4" xfId="5065" applyNumberFormat="1" applyFont="1" applyFill="1" applyBorder="1" applyAlignment="1" applyProtection="1"/>
    <xf numFmtId="0" fontId="29" fillId="0" borderId="0" xfId="5065" applyNumberFormat="1" applyFont="1" applyFill="1" applyBorder="1" applyAlignment="1" applyProtection="1"/>
    <xf numFmtId="170" fontId="29" fillId="0" borderId="0" xfId="4471" applyNumberFormat="1" applyFont="1" applyFill="1" applyBorder="1" applyAlignment="1" applyProtection="1"/>
    <xf numFmtId="169" fontId="163" fillId="0" borderId="0" xfId="0" applyFont="1" applyAlignment="1">
      <alignment horizontal="left" indent="1"/>
    </xf>
    <xf numFmtId="169" fontId="163" fillId="0" borderId="0" xfId="0" applyFont="1" applyAlignment="1" applyProtection="1">
      <alignment horizontal="left"/>
    </xf>
    <xf numFmtId="169" fontId="178" fillId="0" borderId="0" xfId="0" applyFont="1"/>
    <xf numFmtId="0" fontId="163" fillId="0" borderId="0" xfId="5164" applyFont="1" applyAlignment="1">
      <alignment vertical="center"/>
    </xf>
    <xf numFmtId="5" fontId="29" fillId="0" borderId="4" xfId="1" applyNumberFormat="1" applyFont="1" applyFill="1" applyBorder="1" applyProtection="1"/>
    <xf numFmtId="37" fontId="114" fillId="0" borderId="3" xfId="0" applyNumberFormat="1" applyFont="1" applyBorder="1" applyAlignment="1">
      <alignment vertical="center"/>
    </xf>
    <xf numFmtId="37" fontId="29" fillId="0" borderId="0" xfId="0" applyNumberFormat="1" applyFont="1" applyAlignment="1">
      <alignment horizontal="left"/>
    </xf>
    <xf numFmtId="169" fontId="29" fillId="0" borderId="0" xfId="0" quotePrefix="1" applyFont="1"/>
    <xf numFmtId="170" fontId="121" fillId="0" borderId="0" xfId="4659" applyNumberFormat="1" applyFont="1"/>
    <xf numFmtId="189" fontId="29" fillId="0" borderId="15" xfId="5164" applyNumberFormat="1" applyFont="1" applyBorder="1" applyAlignment="1">
      <alignment horizontal="center" vertical="center"/>
    </xf>
    <xf numFmtId="304" fontId="29" fillId="0" borderId="14" xfId="5164" applyNumberFormat="1" applyFont="1" applyBorder="1" applyAlignment="1">
      <alignment horizontal="center" vertical="center"/>
    </xf>
    <xf numFmtId="5" fontId="160" fillId="0" borderId="14" xfId="4659" applyNumberFormat="1" applyFont="1" applyBorder="1"/>
    <xf numFmtId="169" fontId="29" fillId="0" borderId="15" xfId="0" applyFont="1" applyBorder="1" applyAlignment="1">
      <alignment vertical="center"/>
    </xf>
    <xf numFmtId="2" fontId="29" fillId="0" borderId="0" xfId="4659" applyNumberFormat="1" applyFont="1"/>
    <xf numFmtId="0" fontId="160" fillId="0" borderId="46" xfId="5163" applyFont="1" applyBorder="1" applyAlignment="1">
      <alignment horizontal="center"/>
    </xf>
    <xf numFmtId="5" fontId="29" fillId="0" borderId="3" xfId="0" applyNumberFormat="1" applyFont="1" applyBorder="1" applyAlignment="1">
      <alignment vertical="center"/>
    </xf>
    <xf numFmtId="0" fontId="29" fillId="0" borderId="0" xfId="4471" quotePrefix="1" applyNumberFormat="1" applyFont="1" applyFill="1" applyBorder="1" applyAlignment="1" applyProtection="1">
      <alignment horizontal="center"/>
    </xf>
    <xf numFmtId="301" fontId="29" fillId="75" borderId="0" xfId="4659" quotePrefix="1" applyNumberFormat="1" applyFont="1" applyFill="1" applyBorder="1" applyAlignment="1" applyProtection="1">
      <alignment horizontal="right"/>
    </xf>
    <xf numFmtId="5" fontId="29" fillId="0" borderId="0" xfId="1" quotePrefix="1" applyNumberFormat="1" applyFont="1" applyFill="1" applyBorder="1" applyAlignment="1" applyProtection="1">
      <alignment horizontal="right"/>
    </xf>
    <xf numFmtId="5" fontId="29" fillId="3" borderId="0" xfId="1" quotePrefix="1" applyNumberFormat="1" applyFont="1" applyFill="1" applyBorder="1" applyAlignment="1" applyProtection="1">
      <alignment horizontal="right"/>
    </xf>
    <xf numFmtId="169" fontId="167" fillId="0" borderId="0" xfId="0" applyFont="1"/>
    <xf numFmtId="169" fontId="29" fillId="0" borderId="0" xfId="0" applyFont="1" applyAlignment="1">
      <alignment horizontal="left" indent="1"/>
    </xf>
    <xf numFmtId="169" fontId="160" fillId="0" borderId="0" xfId="0" applyFont="1" applyAlignment="1">
      <alignment horizontal="left"/>
    </xf>
    <xf numFmtId="169" fontId="29" fillId="0" borderId="0" xfId="0" applyFont="1" applyAlignment="1">
      <alignment wrapText="1"/>
    </xf>
    <xf numFmtId="169" fontId="29" fillId="0" borderId="18" xfId="0" applyFont="1" applyBorder="1" applyAlignment="1">
      <alignment horizontal="center" vertical="center" wrapText="1"/>
    </xf>
    <xf numFmtId="169" fontId="29" fillId="0" borderId="3" xfId="0" applyFont="1" applyBorder="1" applyAlignment="1">
      <alignment horizontal="center"/>
    </xf>
    <xf numFmtId="169" fontId="29" fillId="0" borderId="0" xfId="4593" applyFont="1" applyAlignment="1" applyProtection="1">
      <alignment horizontal="left" vertical="top" wrapText="1"/>
    </xf>
    <xf numFmtId="169" fontId="29" fillId="0" borderId="0" xfId="0" applyFont="1" applyAlignment="1" applyProtection="1">
      <alignment horizontal="left" vertical="top" wrapText="1"/>
    </xf>
    <xf numFmtId="169" fontId="29" fillId="0" borderId="0" xfId="0" applyFont="1" applyAlignment="1">
      <alignment vertical="center" wrapText="1"/>
    </xf>
    <xf numFmtId="169" fontId="29" fillId="0" borderId="0" xfId="0" applyFont="1" applyAlignment="1">
      <alignment vertical="top" wrapText="1"/>
    </xf>
    <xf numFmtId="0" fontId="29" fillId="0" borderId="0" xfId="0" applyNumberFormat="1" applyFont="1" applyAlignment="1" applyProtection="1">
      <alignment vertical="top" wrapText="1"/>
    </xf>
    <xf numFmtId="169" fontId="29" fillId="0" borderId="0" xfId="0" applyFont="1" applyAlignment="1" applyProtection="1">
      <alignment wrapText="1"/>
    </xf>
    <xf numFmtId="0" fontId="29" fillId="0" borderId="0" xfId="4" applyFont="1" applyAlignment="1">
      <alignment vertical="top" wrapText="1"/>
    </xf>
    <xf numFmtId="0" fontId="29" fillId="0" borderId="0" xfId="4" applyFont="1" applyAlignment="1">
      <alignment wrapText="1"/>
    </xf>
    <xf numFmtId="0" fontId="29" fillId="0" borderId="0" xfId="4" applyFont="1" applyAlignment="1">
      <alignment horizontal="left" wrapText="1"/>
    </xf>
    <xf numFmtId="169" fontId="29" fillId="0" borderId="0" xfId="0" applyFont="1" applyAlignment="1" applyProtection="1">
      <alignment vertical="top" wrapText="1"/>
    </xf>
    <xf numFmtId="0" fontId="29" fillId="0" borderId="0" xfId="4" applyFont="1"/>
    <xf numFmtId="169" fontId="29" fillId="0" borderId="0" xfId="0" applyFont="1" applyAlignment="1">
      <alignment horizontal="left" vertical="top" wrapText="1"/>
    </xf>
    <xf numFmtId="0" fontId="29" fillId="0" borderId="0" xfId="4" applyFont="1" applyAlignment="1">
      <alignment horizontal="left" vertical="top" wrapText="1"/>
    </xf>
    <xf numFmtId="0" fontId="29" fillId="0" borderId="0" xfId="5161" applyFont="1" applyAlignment="1">
      <alignment horizontal="left" wrapText="1"/>
    </xf>
    <xf numFmtId="0" fontId="29" fillId="0" borderId="0" xfId="5161" applyFont="1" applyAlignment="1">
      <alignment wrapText="1"/>
    </xf>
    <xf numFmtId="0" fontId="29" fillId="0" borderId="0" xfId="5161" applyFont="1" applyAlignment="1">
      <alignment vertical="top" wrapText="1"/>
    </xf>
    <xf numFmtId="169" fontId="29" fillId="0" borderId="0" xfId="0" applyFont="1" applyAlignment="1">
      <alignment horizontal="left" wrapText="1"/>
    </xf>
    <xf numFmtId="169" fontId="160" fillId="0" borderId="0" xfId="0" applyFont="1" applyAlignment="1">
      <alignment wrapText="1"/>
    </xf>
    <xf numFmtId="169" fontId="29" fillId="0" borderId="0" xfId="0" applyFont="1" applyAlignment="1">
      <alignment horizontal="left" vertical="center" wrapText="1"/>
    </xf>
    <xf numFmtId="0" fontId="29" fillId="0" borderId="0" xfId="5171" applyFont="1" applyAlignment="1">
      <alignment horizontal="left" vertical="top" wrapText="1"/>
    </xf>
    <xf numFmtId="0" fontId="29" fillId="0" borderId="0" xfId="5171" applyFont="1" applyAlignment="1">
      <alignment horizontal="center" wrapText="1"/>
    </xf>
    <xf numFmtId="169" fontId="29" fillId="0" borderId="46" xfId="0" applyFont="1" applyBorder="1" applyAlignment="1">
      <alignment horizontal="center" vertical="center"/>
    </xf>
    <xf numFmtId="0" fontId="160" fillId="0" borderId="0" xfId="5163" applyFont="1" applyAlignment="1">
      <alignment horizontal="left" wrapText="1"/>
    </xf>
    <xf numFmtId="169" fontId="29" fillId="0" borderId="0" xfId="0" applyFont="1" applyAlignment="1">
      <alignment horizontal="center" vertical="center"/>
    </xf>
    <xf numFmtId="169" fontId="29" fillId="0" borderId="0" xfId="0" quotePrefix="1" applyFont="1" applyAlignment="1">
      <alignment horizontal="right" vertical="center"/>
    </xf>
    <xf numFmtId="169" fontId="29" fillId="0" borderId="0" xfId="0" applyFont="1" applyAlignment="1">
      <alignment horizontal="right" vertical="center"/>
    </xf>
    <xf numFmtId="169" fontId="29" fillId="0" borderId="0" xfId="0" quotePrefix="1" applyFont="1" applyAlignment="1">
      <alignment horizontal="center" vertical="center"/>
    </xf>
  </cellXfs>
  <cellStyles count="5179">
    <cellStyle name=" 1" xfId="4276" xr:uid="{00000000-0005-0000-0000-000000000000}"/>
    <cellStyle name="%" xfId="5" xr:uid="{00000000-0005-0000-0000-000001000000}"/>
    <cellStyle name="_033103 13 week CF1" xfId="6" xr:uid="{00000000-0005-0000-0000-000002000000}"/>
    <cellStyle name="_181000-189000" xfId="7" xr:uid="{00000000-0005-0000-0000-000003000000}"/>
    <cellStyle name="_2002  What- No Cap X Morgan" xfId="8" xr:uid="{00000000-0005-0000-0000-000004000000}"/>
    <cellStyle name="_Baseline Rollforward Support 050817" xfId="9" xr:uid="{00000000-0005-0000-0000-000005000000}"/>
    <cellStyle name="_Book200 Acq Adj by Plant Acct (w Alloc %)" xfId="4277" xr:uid="{00000000-0005-0000-0000-000006000000}"/>
    <cellStyle name="_EGTG_2003_YTD_Cash_Flow" xfId="10" xr:uid="{00000000-0005-0000-0000-000007000000}"/>
    <cellStyle name="_Everest_Board_Book_2003_FINAL" xfId="11" xr:uid="{00000000-0005-0000-0000-000008000000}"/>
    <cellStyle name="_Oct03_Everest_Board_Financial_Operating_Report" xfId="12" xr:uid="{00000000-0005-0000-0000-000009000000}"/>
    <cellStyle name="_SpreadSM" xfId="13" xr:uid="{00000000-0005-0000-0000-00000A000000}"/>
    <cellStyle name="_Vacation Hours 7-14-08 (2)" xfId="14" xr:uid="{00000000-0005-0000-0000-00000B000000}"/>
    <cellStyle name="_x0010_“+ˆÉ•?pý¤" xfId="4278" xr:uid="{00000000-0005-0000-0000-00000C000000}"/>
    <cellStyle name="_x0010_“+ˆÉ•?pý¤ 2" xfId="4279" xr:uid="{00000000-0005-0000-0000-00000D000000}"/>
    <cellStyle name="¢ Currency [1]" xfId="4476" xr:uid="{00000000-0005-0000-0000-00000E000000}"/>
    <cellStyle name="¢ Currency [2]" xfId="4477" xr:uid="{00000000-0005-0000-0000-00000F000000}"/>
    <cellStyle name="¢ Currency [3]" xfId="4478" xr:uid="{00000000-0005-0000-0000-000010000000}"/>
    <cellStyle name="£ Currency [0]" xfId="4479" xr:uid="{00000000-0005-0000-0000-000011000000}"/>
    <cellStyle name="£ Currency [1]" xfId="4480" xr:uid="{00000000-0005-0000-0000-000012000000}"/>
    <cellStyle name="£ Currency [2]" xfId="4481" xr:uid="{00000000-0005-0000-0000-000013000000}"/>
    <cellStyle name="=C:\WINNT35\SYSTEM32\COMMAND.COM" xfId="15" xr:uid="{00000000-0005-0000-0000-000014000000}"/>
    <cellStyle name="=C:\WINNT40\SYSTEM32\COMMAND.COM" xfId="191" xr:uid="{00000000-0005-0000-0000-000015000000}"/>
    <cellStyle name="=C:\WINNT40\SYSTEM32\COMMAND.COM 2" xfId="192" xr:uid="{00000000-0005-0000-0000-000016000000}"/>
    <cellStyle name="=C:\WINNT40\SYSTEM32\COMMAND.COM 2 2" xfId="193" xr:uid="{00000000-0005-0000-0000-000017000000}"/>
    <cellStyle name="=C:\WINNT40\SYSTEM32\COMMAND.COM 3" xfId="194" xr:uid="{00000000-0005-0000-0000-000018000000}"/>
    <cellStyle name="=C:\WINNT40\SYSTEM32\COMMAND.COM 3 2" xfId="195" xr:uid="{00000000-0005-0000-0000-000019000000}"/>
    <cellStyle name="=C:\WINNT40\SYSTEM32\COMMAND.COM 4" xfId="196" xr:uid="{00000000-0005-0000-0000-00001A000000}"/>
    <cellStyle name="=C:\WINNT40\SYSTEM32\COMMAND.COM 4 2" xfId="197" xr:uid="{00000000-0005-0000-0000-00001B000000}"/>
    <cellStyle name="=C:\WINNT40\SYSTEM32\COMMAND.COM 5" xfId="198" xr:uid="{00000000-0005-0000-0000-00001C000000}"/>
    <cellStyle name="=C:\WINNT40\SYSTEM32\COMMAND.COM 5 2" xfId="199" xr:uid="{00000000-0005-0000-0000-00001D000000}"/>
    <cellStyle name="=C:\WINNT40\SYSTEM32\COMMAND.COM 6" xfId="200" xr:uid="{00000000-0005-0000-0000-00001E000000}"/>
    <cellStyle name="=C:\WINNT40\SYSTEM32\COMMAND.COM 6 2" xfId="201" xr:uid="{00000000-0005-0000-0000-00001F000000}"/>
    <cellStyle name="=C:\WINNT40\SYSTEM32\COMMAND.COM 7" xfId="202" xr:uid="{00000000-0005-0000-0000-000020000000}"/>
    <cellStyle name="=C:\WINNT40\SYSTEM32\COMMAND.COM 7 2" xfId="203" xr:uid="{00000000-0005-0000-0000-000021000000}"/>
    <cellStyle name="=C:\WINNT40\SYSTEM32\COMMAND.COM 8" xfId="204" xr:uid="{00000000-0005-0000-0000-000022000000}"/>
    <cellStyle name="20% - Accent1 10" xfId="205" xr:uid="{00000000-0005-0000-0000-000023000000}"/>
    <cellStyle name="20% - Accent1 11" xfId="206" xr:uid="{00000000-0005-0000-0000-000024000000}"/>
    <cellStyle name="20% - Accent1 12" xfId="207" xr:uid="{00000000-0005-0000-0000-000025000000}"/>
    <cellStyle name="20% - Accent1 13" xfId="208" xr:uid="{00000000-0005-0000-0000-000026000000}"/>
    <cellStyle name="20% - Accent1 14" xfId="209" xr:uid="{00000000-0005-0000-0000-000027000000}"/>
    <cellStyle name="20% - Accent1 15" xfId="210" xr:uid="{00000000-0005-0000-0000-000028000000}"/>
    <cellStyle name="20% - Accent1 16" xfId="211" xr:uid="{00000000-0005-0000-0000-000029000000}"/>
    <cellStyle name="20% - Accent1 17" xfId="212" xr:uid="{00000000-0005-0000-0000-00002A000000}"/>
    <cellStyle name="20% - Accent1 18" xfId="213" xr:uid="{00000000-0005-0000-0000-00002B000000}"/>
    <cellStyle name="20% - Accent1 19" xfId="214" xr:uid="{00000000-0005-0000-0000-00002C000000}"/>
    <cellStyle name="20% - Accent1 19 2" xfId="215" xr:uid="{00000000-0005-0000-0000-00002D000000}"/>
    <cellStyle name="20% - Accent1 19 2 2" xfId="216" xr:uid="{00000000-0005-0000-0000-00002E000000}"/>
    <cellStyle name="20% - Accent1 19 2 2 2" xfId="4685" xr:uid="{00000000-0005-0000-0000-00002F000000}"/>
    <cellStyle name="20% - Accent1 19 2 3" xfId="4684" xr:uid="{00000000-0005-0000-0000-000030000000}"/>
    <cellStyle name="20% - Accent1 19 3" xfId="217" xr:uid="{00000000-0005-0000-0000-000031000000}"/>
    <cellStyle name="20% - Accent1 19 3 2" xfId="4686" xr:uid="{00000000-0005-0000-0000-000032000000}"/>
    <cellStyle name="20% - Accent1 19 4" xfId="4683" xr:uid="{00000000-0005-0000-0000-000033000000}"/>
    <cellStyle name="20% - Accent1 2" xfId="16" xr:uid="{00000000-0005-0000-0000-000034000000}"/>
    <cellStyle name="20% - Accent1 2 10" xfId="218" xr:uid="{00000000-0005-0000-0000-000035000000}"/>
    <cellStyle name="20% - Accent1 2 10 2" xfId="4687" xr:uid="{00000000-0005-0000-0000-000036000000}"/>
    <cellStyle name="20% - Accent1 2 2" xfId="219" xr:uid="{00000000-0005-0000-0000-000037000000}"/>
    <cellStyle name="20% - Accent1 2 2 2" xfId="220" xr:uid="{00000000-0005-0000-0000-000038000000}"/>
    <cellStyle name="20% - Accent1 2 2 2 2" xfId="221" xr:uid="{00000000-0005-0000-0000-000039000000}"/>
    <cellStyle name="20% - Accent1 2 2 2 2 2" xfId="4690" xr:uid="{00000000-0005-0000-0000-00003A000000}"/>
    <cellStyle name="20% - Accent1 2 2 2 3" xfId="4689" xr:uid="{00000000-0005-0000-0000-00003B000000}"/>
    <cellStyle name="20% - Accent1 2 2 3" xfId="222" xr:uid="{00000000-0005-0000-0000-00003C000000}"/>
    <cellStyle name="20% - Accent1 2 2 3 2" xfId="4691" xr:uid="{00000000-0005-0000-0000-00003D000000}"/>
    <cellStyle name="20% - Accent1 2 2 4" xfId="4688" xr:uid="{00000000-0005-0000-0000-00003E000000}"/>
    <cellStyle name="20% - Accent1 2 3" xfId="223" xr:uid="{00000000-0005-0000-0000-00003F000000}"/>
    <cellStyle name="20% - Accent1 2 3 2" xfId="224" xr:uid="{00000000-0005-0000-0000-000040000000}"/>
    <cellStyle name="20% - Accent1 2 3 2 2" xfId="225" xr:uid="{00000000-0005-0000-0000-000041000000}"/>
    <cellStyle name="20% - Accent1 2 3 2 2 2" xfId="4694" xr:uid="{00000000-0005-0000-0000-000042000000}"/>
    <cellStyle name="20% - Accent1 2 3 2 3" xfId="4693" xr:uid="{00000000-0005-0000-0000-000043000000}"/>
    <cellStyle name="20% - Accent1 2 3 3" xfId="226" xr:uid="{00000000-0005-0000-0000-000044000000}"/>
    <cellStyle name="20% - Accent1 2 3 3 2" xfId="4695" xr:uid="{00000000-0005-0000-0000-000045000000}"/>
    <cellStyle name="20% - Accent1 2 3 4" xfId="4692" xr:uid="{00000000-0005-0000-0000-000046000000}"/>
    <cellStyle name="20% - Accent1 2 4" xfId="227" xr:uid="{00000000-0005-0000-0000-000047000000}"/>
    <cellStyle name="20% - Accent1 2 4 2" xfId="228" xr:uid="{00000000-0005-0000-0000-000048000000}"/>
    <cellStyle name="20% - Accent1 2 4 2 2" xfId="229" xr:uid="{00000000-0005-0000-0000-000049000000}"/>
    <cellStyle name="20% - Accent1 2 4 2 2 2" xfId="4698" xr:uid="{00000000-0005-0000-0000-00004A000000}"/>
    <cellStyle name="20% - Accent1 2 4 2 3" xfId="4697" xr:uid="{00000000-0005-0000-0000-00004B000000}"/>
    <cellStyle name="20% - Accent1 2 4 3" xfId="230" xr:uid="{00000000-0005-0000-0000-00004C000000}"/>
    <cellStyle name="20% - Accent1 2 4 3 2" xfId="4699" xr:uid="{00000000-0005-0000-0000-00004D000000}"/>
    <cellStyle name="20% - Accent1 2 4 4" xfId="4696" xr:uid="{00000000-0005-0000-0000-00004E000000}"/>
    <cellStyle name="20% - Accent1 2 5" xfId="231" xr:uid="{00000000-0005-0000-0000-00004F000000}"/>
    <cellStyle name="20% - Accent1 2 5 2" xfId="232" xr:uid="{00000000-0005-0000-0000-000050000000}"/>
    <cellStyle name="20% - Accent1 2 5 2 2" xfId="233" xr:uid="{00000000-0005-0000-0000-000051000000}"/>
    <cellStyle name="20% - Accent1 2 5 2 2 2" xfId="4702" xr:uid="{00000000-0005-0000-0000-000052000000}"/>
    <cellStyle name="20% - Accent1 2 5 2 3" xfId="4701" xr:uid="{00000000-0005-0000-0000-000053000000}"/>
    <cellStyle name="20% - Accent1 2 5 3" xfId="234" xr:uid="{00000000-0005-0000-0000-000054000000}"/>
    <cellStyle name="20% - Accent1 2 5 3 2" xfId="4703" xr:uid="{00000000-0005-0000-0000-000055000000}"/>
    <cellStyle name="20% - Accent1 2 5 4" xfId="4700" xr:uid="{00000000-0005-0000-0000-000056000000}"/>
    <cellStyle name="20% - Accent1 2 6" xfId="235" xr:uid="{00000000-0005-0000-0000-000057000000}"/>
    <cellStyle name="20% - Accent1 2 6 2" xfId="236" xr:uid="{00000000-0005-0000-0000-000058000000}"/>
    <cellStyle name="20% - Accent1 2 6 2 2" xfId="237" xr:uid="{00000000-0005-0000-0000-000059000000}"/>
    <cellStyle name="20% - Accent1 2 6 2 2 2" xfId="4706" xr:uid="{00000000-0005-0000-0000-00005A000000}"/>
    <cellStyle name="20% - Accent1 2 6 2 3" xfId="4705" xr:uid="{00000000-0005-0000-0000-00005B000000}"/>
    <cellStyle name="20% - Accent1 2 6 3" xfId="238" xr:uid="{00000000-0005-0000-0000-00005C000000}"/>
    <cellStyle name="20% - Accent1 2 6 3 2" xfId="4707" xr:uid="{00000000-0005-0000-0000-00005D000000}"/>
    <cellStyle name="20% - Accent1 2 6 4" xfId="4704" xr:uid="{00000000-0005-0000-0000-00005E000000}"/>
    <cellStyle name="20% - Accent1 2 7" xfId="239" xr:uid="{00000000-0005-0000-0000-00005F000000}"/>
    <cellStyle name="20% - Accent1 2 7 2" xfId="240" xr:uid="{00000000-0005-0000-0000-000060000000}"/>
    <cellStyle name="20% - Accent1 2 7 2 2" xfId="241" xr:uid="{00000000-0005-0000-0000-000061000000}"/>
    <cellStyle name="20% - Accent1 2 7 2 2 2" xfId="4710" xr:uid="{00000000-0005-0000-0000-000062000000}"/>
    <cellStyle name="20% - Accent1 2 7 2 3" xfId="4709" xr:uid="{00000000-0005-0000-0000-000063000000}"/>
    <cellStyle name="20% - Accent1 2 7 3" xfId="242" xr:uid="{00000000-0005-0000-0000-000064000000}"/>
    <cellStyle name="20% - Accent1 2 7 3 2" xfId="4711" xr:uid="{00000000-0005-0000-0000-000065000000}"/>
    <cellStyle name="20% - Accent1 2 7 4" xfId="4708" xr:uid="{00000000-0005-0000-0000-000066000000}"/>
    <cellStyle name="20% - Accent1 2 8" xfId="243" xr:uid="{00000000-0005-0000-0000-000067000000}"/>
    <cellStyle name="20% - Accent1 2 8 2" xfId="244" xr:uid="{00000000-0005-0000-0000-000068000000}"/>
    <cellStyle name="20% - Accent1 2 8 2 2" xfId="245" xr:uid="{00000000-0005-0000-0000-000069000000}"/>
    <cellStyle name="20% - Accent1 2 8 2 2 2" xfId="4714" xr:uid="{00000000-0005-0000-0000-00006A000000}"/>
    <cellStyle name="20% - Accent1 2 8 2 3" xfId="4713" xr:uid="{00000000-0005-0000-0000-00006B000000}"/>
    <cellStyle name="20% - Accent1 2 8 3" xfId="246" xr:uid="{00000000-0005-0000-0000-00006C000000}"/>
    <cellStyle name="20% - Accent1 2 8 3 2" xfId="4715" xr:uid="{00000000-0005-0000-0000-00006D000000}"/>
    <cellStyle name="20% - Accent1 2 8 4" xfId="4712" xr:uid="{00000000-0005-0000-0000-00006E000000}"/>
    <cellStyle name="20% - Accent1 2 9" xfId="247" xr:uid="{00000000-0005-0000-0000-00006F000000}"/>
    <cellStyle name="20% - Accent1 2 9 2" xfId="248" xr:uid="{00000000-0005-0000-0000-000070000000}"/>
    <cellStyle name="20% - Accent1 2 9 2 2" xfId="4717" xr:uid="{00000000-0005-0000-0000-000071000000}"/>
    <cellStyle name="20% - Accent1 2 9 3" xfId="4716" xr:uid="{00000000-0005-0000-0000-000072000000}"/>
    <cellStyle name="20% - Accent1 3" xfId="249" xr:uid="{00000000-0005-0000-0000-000073000000}"/>
    <cellStyle name="20% - Accent1 4" xfId="250" xr:uid="{00000000-0005-0000-0000-000074000000}"/>
    <cellStyle name="20% - Accent1 5" xfId="251" xr:uid="{00000000-0005-0000-0000-000075000000}"/>
    <cellStyle name="20% - Accent1 6" xfId="252" xr:uid="{00000000-0005-0000-0000-000076000000}"/>
    <cellStyle name="20% - Accent1 7" xfId="253" xr:uid="{00000000-0005-0000-0000-000077000000}"/>
    <cellStyle name="20% - Accent1 8" xfId="254" xr:uid="{00000000-0005-0000-0000-000078000000}"/>
    <cellStyle name="20% - Accent1 9" xfId="255" xr:uid="{00000000-0005-0000-0000-000079000000}"/>
    <cellStyle name="20% - Accent2 10" xfId="256" xr:uid="{00000000-0005-0000-0000-00007A000000}"/>
    <cellStyle name="20% - Accent2 11" xfId="257" xr:uid="{00000000-0005-0000-0000-00007B000000}"/>
    <cellStyle name="20% - Accent2 12" xfId="258" xr:uid="{00000000-0005-0000-0000-00007C000000}"/>
    <cellStyle name="20% - Accent2 13" xfId="259" xr:uid="{00000000-0005-0000-0000-00007D000000}"/>
    <cellStyle name="20% - Accent2 14" xfId="260" xr:uid="{00000000-0005-0000-0000-00007E000000}"/>
    <cellStyle name="20% - Accent2 15" xfId="261" xr:uid="{00000000-0005-0000-0000-00007F000000}"/>
    <cellStyle name="20% - Accent2 16" xfId="262" xr:uid="{00000000-0005-0000-0000-000080000000}"/>
    <cellStyle name="20% - Accent2 17" xfId="263" xr:uid="{00000000-0005-0000-0000-000081000000}"/>
    <cellStyle name="20% - Accent2 18" xfId="264" xr:uid="{00000000-0005-0000-0000-000082000000}"/>
    <cellStyle name="20% - Accent2 19" xfId="265" xr:uid="{00000000-0005-0000-0000-000083000000}"/>
    <cellStyle name="20% - Accent2 19 2" xfId="266" xr:uid="{00000000-0005-0000-0000-000084000000}"/>
    <cellStyle name="20% - Accent2 19 2 2" xfId="267" xr:uid="{00000000-0005-0000-0000-000085000000}"/>
    <cellStyle name="20% - Accent2 19 2 2 2" xfId="4720" xr:uid="{00000000-0005-0000-0000-000086000000}"/>
    <cellStyle name="20% - Accent2 19 2 3" xfId="4719" xr:uid="{00000000-0005-0000-0000-000087000000}"/>
    <cellStyle name="20% - Accent2 19 3" xfId="268" xr:uid="{00000000-0005-0000-0000-000088000000}"/>
    <cellStyle name="20% - Accent2 19 3 2" xfId="4721" xr:uid="{00000000-0005-0000-0000-000089000000}"/>
    <cellStyle name="20% - Accent2 19 4" xfId="4718" xr:uid="{00000000-0005-0000-0000-00008A000000}"/>
    <cellStyle name="20% - Accent2 2" xfId="17" xr:uid="{00000000-0005-0000-0000-00008B000000}"/>
    <cellStyle name="20% - Accent2 2 10" xfId="269" xr:uid="{00000000-0005-0000-0000-00008C000000}"/>
    <cellStyle name="20% - Accent2 2 10 2" xfId="4722" xr:uid="{00000000-0005-0000-0000-00008D000000}"/>
    <cellStyle name="20% - Accent2 2 2" xfId="270" xr:uid="{00000000-0005-0000-0000-00008E000000}"/>
    <cellStyle name="20% - Accent2 2 2 2" xfId="271" xr:uid="{00000000-0005-0000-0000-00008F000000}"/>
    <cellStyle name="20% - Accent2 2 2 2 2" xfId="272" xr:uid="{00000000-0005-0000-0000-000090000000}"/>
    <cellStyle name="20% - Accent2 2 2 2 2 2" xfId="4725" xr:uid="{00000000-0005-0000-0000-000091000000}"/>
    <cellStyle name="20% - Accent2 2 2 2 3" xfId="4724" xr:uid="{00000000-0005-0000-0000-000092000000}"/>
    <cellStyle name="20% - Accent2 2 2 3" xfId="273" xr:uid="{00000000-0005-0000-0000-000093000000}"/>
    <cellStyle name="20% - Accent2 2 2 3 2" xfId="4726" xr:uid="{00000000-0005-0000-0000-000094000000}"/>
    <cellStyle name="20% - Accent2 2 2 4" xfId="4723" xr:uid="{00000000-0005-0000-0000-000095000000}"/>
    <cellStyle name="20% - Accent2 2 3" xfId="274" xr:uid="{00000000-0005-0000-0000-000096000000}"/>
    <cellStyle name="20% - Accent2 2 3 2" xfId="275" xr:uid="{00000000-0005-0000-0000-000097000000}"/>
    <cellStyle name="20% - Accent2 2 3 2 2" xfId="276" xr:uid="{00000000-0005-0000-0000-000098000000}"/>
    <cellStyle name="20% - Accent2 2 3 2 2 2" xfId="4729" xr:uid="{00000000-0005-0000-0000-000099000000}"/>
    <cellStyle name="20% - Accent2 2 3 2 3" xfId="4728" xr:uid="{00000000-0005-0000-0000-00009A000000}"/>
    <cellStyle name="20% - Accent2 2 3 3" xfId="277" xr:uid="{00000000-0005-0000-0000-00009B000000}"/>
    <cellStyle name="20% - Accent2 2 3 3 2" xfId="4730" xr:uid="{00000000-0005-0000-0000-00009C000000}"/>
    <cellStyle name="20% - Accent2 2 3 4" xfId="4727" xr:uid="{00000000-0005-0000-0000-00009D000000}"/>
    <cellStyle name="20% - Accent2 2 4" xfId="278" xr:uid="{00000000-0005-0000-0000-00009E000000}"/>
    <cellStyle name="20% - Accent2 2 4 2" xfId="279" xr:uid="{00000000-0005-0000-0000-00009F000000}"/>
    <cellStyle name="20% - Accent2 2 4 2 2" xfId="280" xr:uid="{00000000-0005-0000-0000-0000A0000000}"/>
    <cellStyle name="20% - Accent2 2 4 2 2 2" xfId="4733" xr:uid="{00000000-0005-0000-0000-0000A1000000}"/>
    <cellStyle name="20% - Accent2 2 4 2 3" xfId="4732" xr:uid="{00000000-0005-0000-0000-0000A2000000}"/>
    <cellStyle name="20% - Accent2 2 4 3" xfId="281" xr:uid="{00000000-0005-0000-0000-0000A3000000}"/>
    <cellStyle name="20% - Accent2 2 4 3 2" xfId="4734" xr:uid="{00000000-0005-0000-0000-0000A4000000}"/>
    <cellStyle name="20% - Accent2 2 4 4" xfId="4731" xr:uid="{00000000-0005-0000-0000-0000A5000000}"/>
    <cellStyle name="20% - Accent2 2 5" xfId="282" xr:uid="{00000000-0005-0000-0000-0000A6000000}"/>
    <cellStyle name="20% - Accent2 2 5 2" xfId="283" xr:uid="{00000000-0005-0000-0000-0000A7000000}"/>
    <cellStyle name="20% - Accent2 2 5 2 2" xfId="284" xr:uid="{00000000-0005-0000-0000-0000A8000000}"/>
    <cellStyle name="20% - Accent2 2 5 2 2 2" xfId="4737" xr:uid="{00000000-0005-0000-0000-0000A9000000}"/>
    <cellStyle name="20% - Accent2 2 5 2 3" xfId="4736" xr:uid="{00000000-0005-0000-0000-0000AA000000}"/>
    <cellStyle name="20% - Accent2 2 5 3" xfId="285" xr:uid="{00000000-0005-0000-0000-0000AB000000}"/>
    <cellStyle name="20% - Accent2 2 5 3 2" xfId="4738" xr:uid="{00000000-0005-0000-0000-0000AC000000}"/>
    <cellStyle name="20% - Accent2 2 5 4" xfId="4735" xr:uid="{00000000-0005-0000-0000-0000AD000000}"/>
    <cellStyle name="20% - Accent2 2 6" xfId="286" xr:uid="{00000000-0005-0000-0000-0000AE000000}"/>
    <cellStyle name="20% - Accent2 2 6 2" xfId="287" xr:uid="{00000000-0005-0000-0000-0000AF000000}"/>
    <cellStyle name="20% - Accent2 2 6 2 2" xfId="288" xr:uid="{00000000-0005-0000-0000-0000B0000000}"/>
    <cellStyle name="20% - Accent2 2 6 2 2 2" xfId="4741" xr:uid="{00000000-0005-0000-0000-0000B1000000}"/>
    <cellStyle name="20% - Accent2 2 6 2 3" xfId="4740" xr:uid="{00000000-0005-0000-0000-0000B2000000}"/>
    <cellStyle name="20% - Accent2 2 6 3" xfId="289" xr:uid="{00000000-0005-0000-0000-0000B3000000}"/>
    <cellStyle name="20% - Accent2 2 6 3 2" xfId="4742" xr:uid="{00000000-0005-0000-0000-0000B4000000}"/>
    <cellStyle name="20% - Accent2 2 6 4" xfId="4739" xr:uid="{00000000-0005-0000-0000-0000B5000000}"/>
    <cellStyle name="20% - Accent2 2 7" xfId="290" xr:uid="{00000000-0005-0000-0000-0000B6000000}"/>
    <cellStyle name="20% - Accent2 2 7 2" xfId="291" xr:uid="{00000000-0005-0000-0000-0000B7000000}"/>
    <cellStyle name="20% - Accent2 2 7 2 2" xfId="292" xr:uid="{00000000-0005-0000-0000-0000B8000000}"/>
    <cellStyle name="20% - Accent2 2 7 2 2 2" xfId="4745" xr:uid="{00000000-0005-0000-0000-0000B9000000}"/>
    <cellStyle name="20% - Accent2 2 7 2 3" xfId="4744" xr:uid="{00000000-0005-0000-0000-0000BA000000}"/>
    <cellStyle name="20% - Accent2 2 7 3" xfId="293" xr:uid="{00000000-0005-0000-0000-0000BB000000}"/>
    <cellStyle name="20% - Accent2 2 7 3 2" xfId="4746" xr:uid="{00000000-0005-0000-0000-0000BC000000}"/>
    <cellStyle name="20% - Accent2 2 7 4" xfId="4743" xr:uid="{00000000-0005-0000-0000-0000BD000000}"/>
    <cellStyle name="20% - Accent2 2 8" xfId="294" xr:uid="{00000000-0005-0000-0000-0000BE000000}"/>
    <cellStyle name="20% - Accent2 2 8 2" xfId="295" xr:uid="{00000000-0005-0000-0000-0000BF000000}"/>
    <cellStyle name="20% - Accent2 2 8 2 2" xfId="296" xr:uid="{00000000-0005-0000-0000-0000C0000000}"/>
    <cellStyle name="20% - Accent2 2 8 2 2 2" xfId="4749" xr:uid="{00000000-0005-0000-0000-0000C1000000}"/>
    <cellStyle name="20% - Accent2 2 8 2 3" xfId="4748" xr:uid="{00000000-0005-0000-0000-0000C2000000}"/>
    <cellStyle name="20% - Accent2 2 8 3" xfId="297" xr:uid="{00000000-0005-0000-0000-0000C3000000}"/>
    <cellStyle name="20% - Accent2 2 8 3 2" xfId="4750" xr:uid="{00000000-0005-0000-0000-0000C4000000}"/>
    <cellStyle name="20% - Accent2 2 8 4" xfId="4747" xr:uid="{00000000-0005-0000-0000-0000C5000000}"/>
    <cellStyle name="20% - Accent2 2 9" xfId="298" xr:uid="{00000000-0005-0000-0000-0000C6000000}"/>
    <cellStyle name="20% - Accent2 2 9 2" xfId="299" xr:uid="{00000000-0005-0000-0000-0000C7000000}"/>
    <cellStyle name="20% - Accent2 2 9 2 2" xfId="4752" xr:uid="{00000000-0005-0000-0000-0000C8000000}"/>
    <cellStyle name="20% - Accent2 2 9 3" xfId="4751" xr:uid="{00000000-0005-0000-0000-0000C9000000}"/>
    <cellStyle name="20% - Accent2 3" xfId="300" xr:uid="{00000000-0005-0000-0000-0000CA000000}"/>
    <cellStyle name="20% - Accent2 4" xfId="301" xr:uid="{00000000-0005-0000-0000-0000CB000000}"/>
    <cellStyle name="20% - Accent2 5" xfId="302" xr:uid="{00000000-0005-0000-0000-0000CC000000}"/>
    <cellStyle name="20% - Accent2 6" xfId="303" xr:uid="{00000000-0005-0000-0000-0000CD000000}"/>
    <cellStyle name="20% - Accent2 7" xfId="304" xr:uid="{00000000-0005-0000-0000-0000CE000000}"/>
    <cellStyle name="20% - Accent2 8" xfId="305" xr:uid="{00000000-0005-0000-0000-0000CF000000}"/>
    <cellStyle name="20% - Accent2 9" xfId="306" xr:uid="{00000000-0005-0000-0000-0000D0000000}"/>
    <cellStyle name="20% - Accent3 10" xfId="307" xr:uid="{00000000-0005-0000-0000-0000D1000000}"/>
    <cellStyle name="20% - Accent3 11" xfId="308" xr:uid="{00000000-0005-0000-0000-0000D2000000}"/>
    <cellStyle name="20% - Accent3 12" xfId="309" xr:uid="{00000000-0005-0000-0000-0000D3000000}"/>
    <cellStyle name="20% - Accent3 13" xfId="310" xr:uid="{00000000-0005-0000-0000-0000D4000000}"/>
    <cellStyle name="20% - Accent3 14" xfId="311" xr:uid="{00000000-0005-0000-0000-0000D5000000}"/>
    <cellStyle name="20% - Accent3 15" xfId="312" xr:uid="{00000000-0005-0000-0000-0000D6000000}"/>
    <cellStyle name="20% - Accent3 16" xfId="313" xr:uid="{00000000-0005-0000-0000-0000D7000000}"/>
    <cellStyle name="20% - Accent3 17" xfId="314" xr:uid="{00000000-0005-0000-0000-0000D8000000}"/>
    <cellStyle name="20% - Accent3 18" xfId="315" xr:uid="{00000000-0005-0000-0000-0000D9000000}"/>
    <cellStyle name="20% - Accent3 2" xfId="18" xr:uid="{00000000-0005-0000-0000-0000DA000000}"/>
    <cellStyle name="20% - Accent3 2 2" xfId="316" xr:uid="{00000000-0005-0000-0000-0000DB000000}"/>
    <cellStyle name="20% - Accent3 2 2 2" xfId="317" xr:uid="{00000000-0005-0000-0000-0000DC000000}"/>
    <cellStyle name="20% - Accent3 2 2 2 2" xfId="318" xr:uid="{00000000-0005-0000-0000-0000DD000000}"/>
    <cellStyle name="20% - Accent3 2 2 2 2 2" xfId="4755" xr:uid="{00000000-0005-0000-0000-0000DE000000}"/>
    <cellStyle name="20% - Accent3 2 2 2 3" xfId="4754" xr:uid="{00000000-0005-0000-0000-0000DF000000}"/>
    <cellStyle name="20% - Accent3 2 2 3" xfId="319" xr:uid="{00000000-0005-0000-0000-0000E0000000}"/>
    <cellStyle name="20% - Accent3 2 2 3 2" xfId="4756" xr:uid="{00000000-0005-0000-0000-0000E1000000}"/>
    <cellStyle name="20% - Accent3 2 2 4" xfId="4753" xr:uid="{00000000-0005-0000-0000-0000E2000000}"/>
    <cellStyle name="20% - Accent3 2 3" xfId="320" xr:uid="{00000000-0005-0000-0000-0000E3000000}"/>
    <cellStyle name="20% - Accent3 2 3 2" xfId="321" xr:uid="{00000000-0005-0000-0000-0000E4000000}"/>
    <cellStyle name="20% - Accent3 2 3 2 2" xfId="322" xr:uid="{00000000-0005-0000-0000-0000E5000000}"/>
    <cellStyle name="20% - Accent3 2 3 2 2 2" xfId="4759" xr:uid="{00000000-0005-0000-0000-0000E6000000}"/>
    <cellStyle name="20% - Accent3 2 3 2 3" xfId="4758" xr:uid="{00000000-0005-0000-0000-0000E7000000}"/>
    <cellStyle name="20% - Accent3 2 3 3" xfId="323" xr:uid="{00000000-0005-0000-0000-0000E8000000}"/>
    <cellStyle name="20% - Accent3 2 3 3 2" xfId="4760" xr:uid="{00000000-0005-0000-0000-0000E9000000}"/>
    <cellStyle name="20% - Accent3 2 3 4" xfId="4757" xr:uid="{00000000-0005-0000-0000-0000EA000000}"/>
    <cellStyle name="20% - Accent3 2 4" xfId="324" xr:uid="{00000000-0005-0000-0000-0000EB000000}"/>
    <cellStyle name="20% - Accent3 2 4 2" xfId="325" xr:uid="{00000000-0005-0000-0000-0000EC000000}"/>
    <cellStyle name="20% - Accent3 2 4 2 2" xfId="326" xr:uid="{00000000-0005-0000-0000-0000ED000000}"/>
    <cellStyle name="20% - Accent3 2 4 2 2 2" xfId="4763" xr:uid="{00000000-0005-0000-0000-0000EE000000}"/>
    <cellStyle name="20% - Accent3 2 4 2 3" xfId="4762" xr:uid="{00000000-0005-0000-0000-0000EF000000}"/>
    <cellStyle name="20% - Accent3 2 4 3" xfId="327" xr:uid="{00000000-0005-0000-0000-0000F0000000}"/>
    <cellStyle name="20% - Accent3 2 4 3 2" xfId="4764" xr:uid="{00000000-0005-0000-0000-0000F1000000}"/>
    <cellStyle name="20% - Accent3 2 4 4" xfId="4761" xr:uid="{00000000-0005-0000-0000-0000F2000000}"/>
    <cellStyle name="20% - Accent3 2 5" xfId="328" xr:uid="{00000000-0005-0000-0000-0000F3000000}"/>
    <cellStyle name="20% - Accent3 2 5 2" xfId="329" xr:uid="{00000000-0005-0000-0000-0000F4000000}"/>
    <cellStyle name="20% - Accent3 2 5 2 2" xfId="330" xr:uid="{00000000-0005-0000-0000-0000F5000000}"/>
    <cellStyle name="20% - Accent3 2 5 2 2 2" xfId="4767" xr:uid="{00000000-0005-0000-0000-0000F6000000}"/>
    <cellStyle name="20% - Accent3 2 5 2 3" xfId="4766" xr:uid="{00000000-0005-0000-0000-0000F7000000}"/>
    <cellStyle name="20% - Accent3 2 5 3" xfId="331" xr:uid="{00000000-0005-0000-0000-0000F8000000}"/>
    <cellStyle name="20% - Accent3 2 5 3 2" xfId="4768" xr:uid="{00000000-0005-0000-0000-0000F9000000}"/>
    <cellStyle name="20% - Accent3 2 5 4" xfId="4765" xr:uid="{00000000-0005-0000-0000-0000FA000000}"/>
    <cellStyle name="20% - Accent3 2 6" xfId="332" xr:uid="{00000000-0005-0000-0000-0000FB000000}"/>
    <cellStyle name="20% - Accent3 2 6 2" xfId="333" xr:uid="{00000000-0005-0000-0000-0000FC000000}"/>
    <cellStyle name="20% - Accent3 2 6 2 2" xfId="334" xr:uid="{00000000-0005-0000-0000-0000FD000000}"/>
    <cellStyle name="20% - Accent3 2 6 2 2 2" xfId="4771" xr:uid="{00000000-0005-0000-0000-0000FE000000}"/>
    <cellStyle name="20% - Accent3 2 6 2 3" xfId="4770" xr:uid="{00000000-0005-0000-0000-0000FF000000}"/>
    <cellStyle name="20% - Accent3 2 6 3" xfId="335" xr:uid="{00000000-0005-0000-0000-000000010000}"/>
    <cellStyle name="20% - Accent3 2 6 3 2" xfId="4772" xr:uid="{00000000-0005-0000-0000-000001010000}"/>
    <cellStyle name="20% - Accent3 2 6 4" xfId="4769" xr:uid="{00000000-0005-0000-0000-000002010000}"/>
    <cellStyle name="20% - Accent3 2 7" xfId="336" xr:uid="{00000000-0005-0000-0000-000003010000}"/>
    <cellStyle name="20% - Accent3 2 7 2" xfId="337" xr:uid="{00000000-0005-0000-0000-000004010000}"/>
    <cellStyle name="20% - Accent3 2 7 2 2" xfId="338" xr:uid="{00000000-0005-0000-0000-000005010000}"/>
    <cellStyle name="20% - Accent3 2 7 2 2 2" xfId="4775" xr:uid="{00000000-0005-0000-0000-000006010000}"/>
    <cellStyle name="20% - Accent3 2 7 2 3" xfId="4774" xr:uid="{00000000-0005-0000-0000-000007010000}"/>
    <cellStyle name="20% - Accent3 2 7 3" xfId="339" xr:uid="{00000000-0005-0000-0000-000008010000}"/>
    <cellStyle name="20% - Accent3 2 7 3 2" xfId="4776" xr:uid="{00000000-0005-0000-0000-000009010000}"/>
    <cellStyle name="20% - Accent3 2 7 4" xfId="4773" xr:uid="{00000000-0005-0000-0000-00000A010000}"/>
    <cellStyle name="20% - Accent3 2 8" xfId="340" xr:uid="{00000000-0005-0000-0000-00000B010000}"/>
    <cellStyle name="20% - Accent3 2 8 2" xfId="341" xr:uid="{00000000-0005-0000-0000-00000C010000}"/>
    <cellStyle name="20% - Accent3 2 8 2 2" xfId="4778" xr:uid="{00000000-0005-0000-0000-00000D010000}"/>
    <cellStyle name="20% - Accent3 2 8 3" xfId="4777" xr:uid="{00000000-0005-0000-0000-00000E010000}"/>
    <cellStyle name="20% - Accent3 2 9" xfId="342" xr:uid="{00000000-0005-0000-0000-00000F010000}"/>
    <cellStyle name="20% - Accent3 2 9 2" xfId="4779" xr:uid="{00000000-0005-0000-0000-000010010000}"/>
    <cellStyle name="20% - Accent3 3" xfId="343" xr:uid="{00000000-0005-0000-0000-000011010000}"/>
    <cellStyle name="20% - Accent3 4" xfId="344" xr:uid="{00000000-0005-0000-0000-000012010000}"/>
    <cellStyle name="20% - Accent3 5" xfId="345" xr:uid="{00000000-0005-0000-0000-000013010000}"/>
    <cellStyle name="20% - Accent3 6" xfId="346" xr:uid="{00000000-0005-0000-0000-000014010000}"/>
    <cellStyle name="20% - Accent3 7" xfId="347" xr:uid="{00000000-0005-0000-0000-000015010000}"/>
    <cellStyle name="20% - Accent3 8" xfId="348" xr:uid="{00000000-0005-0000-0000-000016010000}"/>
    <cellStyle name="20% - Accent3 9" xfId="349" xr:uid="{00000000-0005-0000-0000-000017010000}"/>
    <cellStyle name="20% - Accent4 10" xfId="350" xr:uid="{00000000-0005-0000-0000-000018010000}"/>
    <cellStyle name="20% - Accent4 11" xfId="351" xr:uid="{00000000-0005-0000-0000-000019010000}"/>
    <cellStyle name="20% - Accent4 12" xfId="352" xr:uid="{00000000-0005-0000-0000-00001A010000}"/>
    <cellStyle name="20% - Accent4 13" xfId="353" xr:uid="{00000000-0005-0000-0000-00001B010000}"/>
    <cellStyle name="20% - Accent4 14" xfId="354" xr:uid="{00000000-0005-0000-0000-00001C010000}"/>
    <cellStyle name="20% - Accent4 15" xfId="355" xr:uid="{00000000-0005-0000-0000-00001D010000}"/>
    <cellStyle name="20% - Accent4 16" xfId="356" xr:uid="{00000000-0005-0000-0000-00001E010000}"/>
    <cellStyle name="20% - Accent4 17" xfId="357" xr:uid="{00000000-0005-0000-0000-00001F010000}"/>
    <cellStyle name="20% - Accent4 18" xfId="358" xr:uid="{00000000-0005-0000-0000-000020010000}"/>
    <cellStyle name="20% - Accent4 2" xfId="19" xr:uid="{00000000-0005-0000-0000-000021010000}"/>
    <cellStyle name="20% - Accent4 2 2" xfId="359" xr:uid="{00000000-0005-0000-0000-000022010000}"/>
    <cellStyle name="20% - Accent4 2 2 2" xfId="360" xr:uid="{00000000-0005-0000-0000-000023010000}"/>
    <cellStyle name="20% - Accent4 2 2 2 2" xfId="361" xr:uid="{00000000-0005-0000-0000-000024010000}"/>
    <cellStyle name="20% - Accent4 2 2 2 2 2" xfId="4782" xr:uid="{00000000-0005-0000-0000-000025010000}"/>
    <cellStyle name="20% - Accent4 2 2 2 3" xfId="4781" xr:uid="{00000000-0005-0000-0000-000026010000}"/>
    <cellStyle name="20% - Accent4 2 2 3" xfId="362" xr:uid="{00000000-0005-0000-0000-000027010000}"/>
    <cellStyle name="20% - Accent4 2 2 3 2" xfId="4783" xr:uid="{00000000-0005-0000-0000-000028010000}"/>
    <cellStyle name="20% - Accent4 2 2 4" xfId="4780" xr:uid="{00000000-0005-0000-0000-000029010000}"/>
    <cellStyle name="20% - Accent4 2 3" xfId="363" xr:uid="{00000000-0005-0000-0000-00002A010000}"/>
    <cellStyle name="20% - Accent4 2 3 2" xfId="364" xr:uid="{00000000-0005-0000-0000-00002B010000}"/>
    <cellStyle name="20% - Accent4 2 3 2 2" xfId="365" xr:uid="{00000000-0005-0000-0000-00002C010000}"/>
    <cellStyle name="20% - Accent4 2 3 2 2 2" xfId="4786" xr:uid="{00000000-0005-0000-0000-00002D010000}"/>
    <cellStyle name="20% - Accent4 2 3 2 3" xfId="4785" xr:uid="{00000000-0005-0000-0000-00002E010000}"/>
    <cellStyle name="20% - Accent4 2 3 3" xfId="366" xr:uid="{00000000-0005-0000-0000-00002F010000}"/>
    <cellStyle name="20% - Accent4 2 3 3 2" xfId="4787" xr:uid="{00000000-0005-0000-0000-000030010000}"/>
    <cellStyle name="20% - Accent4 2 3 4" xfId="4784" xr:uid="{00000000-0005-0000-0000-000031010000}"/>
    <cellStyle name="20% - Accent4 2 4" xfId="367" xr:uid="{00000000-0005-0000-0000-000032010000}"/>
    <cellStyle name="20% - Accent4 2 4 2" xfId="368" xr:uid="{00000000-0005-0000-0000-000033010000}"/>
    <cellStyle name="20% - Accent4 2 4 2 2" xfId="369" xr:uid="{00000000-0005-0000-0000-000034010000}"/>
    <cellStyle name="20% - Accent4 2 4 2 2 2" xfId="4790" xr:uid="{00000000-0005-0000-0000-000035010000}"/>
    <cellStyle name="20% - Accent4 2 4 2 3" xfId="4789" xr:uid="{00000000-0005-0000-0000-000036010000}"/>
    <cellStyle name="20% - Accent4 2 4 3" xfId="370" xr:uid="{00000000-0005-0000-0000-000037010000}"/>
    <cellStyle name="20% - Accent4 2 4 3 2" xfId="4791" xr:uid="{00000000-0005-0000-0000-000038010000}"/>
    <cellStyle name="20% - Accent4 2 4 4" xfId="4788" xr:uid="{00000000-0005-0000-0000-000039010000}"/>
    <cellStyle name="20% - Accent4 2 5" xfId="371" xr:uid="{00000000-0005-0000-0000-00003A010000}"/>
    <cellStyle name="20% - Accent4 2 5 2" xfId="372" xr:uid="{00000000-0005-0000-0000-00003B010000}"/>
    <cellStyle name="20% - Accent4 2 5 2 2" xfId="373" xr:uid="{00000000-0005-0000-0000-00003C010000}"/>
    <cellStyle name="20% - Accent4 2 5 2 2 2" xfId="4794" xr:uid="{00000000-0005-0000-0000-00003D010000}"/>
    <cellStyle name="20% - Accent4 2 5 2 3" xfId="4793" xr:uid="{00000000-0005-0000-0000-00003E010000}"/>
    <cellStyle name="20% - Accent4 2 5 3" xfId="374" xr:uid="{00000000-0005-0000-0000-00003F010000}"/>
    <cellStyle name="20% - Accent4 2 5 3 2" xfId="4795" xr:uid="{00000000-0005-0000-0000-000040010000}"/>
    <cellStyle name="20% - Accent4 2 5 4" xfId="4792" xr:uid="{00000000-0005-0000-0000-000041010000}"/>
    <cellStyle name="20% - Accent4 2 6" xfId="375" xr:uid="{00000000-0005-0000-0000-000042010000}"/>
    <cellStyle name="20% - Accent4 2 6 2" xfId="376" xr:uid="{00000000-0005-0000-0000-000043010000}"/>
    <cellStyle name="20% - Accent4 2 6 2 2" xfId="377" xr:uid="{00000000-0005-0000-0000-000044010000}"/>
    <cellStyle name="20% - Accent4 2 6 2 2 2" xfId="4798" xr:uid="{00000000-0005-0000-0000-000045010000}"/>
    <cellStyle name="20% - Accent4 2 6 2 3" xfId="4797" xr:uid="{00000000-0005-0000-0000-000046010000}"/>
    <cellStyle name="20% - Accent4 2 6 3" xfId="378" xr:uid="{00000000-0005-0000-0000-000047010000}"/>
    <cellStyle name="20% - Accent4 2 6 3 2" xfId="4799" xr:uid="{00000000-0005-0000-0000-000048010000}"/>
    <cellStyle name="20% - Accent4 2 6 4" xfId="4796" xr:uid="{00000000-0005-0000-0000-000049010000}"/>
    <cellStyle name="20% - Accent4 2 7" xfId="379" xr:uid="{00000000-0005-0000-0000-00004A010000}"/>
    <cellStyle name="20% - Accent4 2 7 2" xfId="380" xr:uid="{00000000-0005-0000-0000-00004B010000}"/>
    <cellStyle name="20% - Accent4 2 7 2 2" xfId="381" xr:uid="{00000000-0005-0000-0000-00004C010000}"/>
    <cellStyle name="20% - Accent4 2 7 2 2 2" xfId="4802" xr:uid="{00000000-0005-0000-0000-00004D010000}"/>
    <cellStyle name="20% - Accent4 2 7 2 3" xfId="4801" xr:uid="{00000000-0005-0000-0000-00004E010000}"/>
    <cellStyle name="20% - Accent4 2 7 3" xfId="382" xr:uid="{00000000-0005-0000-0000-00004F010000}"/>
    <cellStyle name="20% - Accent4 2 7 3 2" xfId="4803" xr:uid="{00000000-0005-0000-0000-000050010000}"/>
    <cellStyle name="20% - Accent4 2 7 4" xfId="4800" xr:uid="{00000000-0005-0000-0000-000051010000}"/>
    <cellStyle name="20% - Accent4 2 8" xfId="383" xr:uid="{00000000-0005-0000-0000-000052010000}"/>
    <cellStyle name="20% - Accent4 2 8 2" xfId="384" xr:uid="{00000000-0005-0000-0000-000053010000}"/>
    <cellStyle name="20% - Accent4 2 8 2 2" xfId="4805" xr:uid="{00000000-0005-0000-0000-000054010000}"/>
    <cellStyle name="20% - Accent4 2 8 3" xfId="4804" xr:uid="{00000000-0005-0000-0000-000055010000}"/>
    <cellStyle name="20% - Accent4 2 9" xfId="385" xr:uid="{00000000-0005-0000-0000-000056010000}"/>
    <cellStyle name="20% - Accent4 2 9 2" xfId="4806" xr:uid="{00000000-0005-0000-0000-000057010000}"/>
    <cellStyle name="20% - Accent4 3" xfId="386" xr:uid="{00000000-0005-0000-0000-000058010000}"/>
    <cellStyle name="20% - Accent4 4" xfId="387" xr:uid="{00000000-0005-0000-0000-000059010000}"/>
    <cellStyle name="20% - Accent4 5" xfId="388" xr:uid="{00000000-0005-0000-0000-00005A010000}"/>
    <cellStyle name="20% - Accent4 6" xfId="389" xr:uid="{00000000-0005-0000-0000-00005B010000}"/>
    <cellStyle name="20% - Accent4 7" xfId="390" xr:uid="{00000000-0005-0000-0000-00005C010000}"/>
    <cellStyle name="20% - Accent4 8" xfId="391" xr:uid="{00000000-0005-0000-0000-00005D010000}"/>
    <cellStyle name="20% - Accent4 9" xfId="392" xr:uid="{00000000-0005-0000-0000-00005E010000}"/>
    <cellStyle name="20% - Accent5 10" xfId="393" xr:uid="{00000000-0005-0000-0000-00005F010000}"/>
    <cellStyle name="20% - Accent5 11" xfId="394" xr:uid="{00000000-0005-0000-0000-000060010000}"/>
    <cellStyle name="20% - Accent5 12" xfId="395" xr:uid="{00000000-0005-0000-0000-000061010000}"/>
    <cellStyle name="20% - Accent5 13" xfId="396" xr:uid="{00000000-0005-0000-0000-000062010000}"/>
    <cellStyle name="20% - Accent5 14" xfId="397" xr:uid="{00000000-0005-0000-0000-000063010000}"/>
    <cellStyle name="20% - Accent5 15" xfId="398" xr:uid="{00000000-0005-0000-0000-000064010000}"/>
    <cellStyle name="20% - Accent5 16" xfId="399" xr:uid="{00000000-0005-0000-0000-000065010000}"/>
    <cellStyle name="20% - Accent5 17" xfId="400" xr:uid="{00000000-0005-0000-0000-000066010000}"/>
    <cellStyle name="20% - Accent5 18" xfId="401" xr:uid="{00000000-0005-0000-0000-000067010000}"/>
    <cellStyle name="20% - Accent5 2" xfId="20" xr:uid="{00000000-0005-0000-0000-000068010000}"/>
    <cellStyle name="20% - Accent5 2 2" xfId="402" xr:uid="{00000000-0005-0000-0000-000069010000}"/>
    <cellStyle name="20% - Accent5 2 2 2" xfId="403" xr:uid="{00000000-0005-0000-0000-00006A010000}"/>
    <cellStyle name="20% - Accent5 2 2 2 2" xfId="404" xr:uid="{00000000-0005-0000-0000-00006B010000}"/>
    <cellStyle name="20% - Accent5 2 2 2 2 2" xfId="4809" xr:uid="{00000000-0005-0000-0000-00006C010000}"/>
    <cellStyle name="20% - Accent5 2 2 2 3" xfId="4808" xr:uid="{00000000-0005-0000-0000-00006D010000}"/>
    <cellStyle name="20% - Accent5 2 2 3" xfId="405" xr:uid="{00000000-0005-0000-0000-00006E010000}"/>
    <cellStyle name="20% - Accent5 2 2 3 2" xfId="4810" xr:uid="{00000000-0005-0000-0000-00006F010000}"/>
    <cellStyle name="20% - Accent5 2 2 4" xfId="4807" xr:uid="{00000000-0005-0000-0000-000070010000}"/>
    <cellStyle name="20% - Accent5 2 3" xfId="406" xr:uid="{00000000-0005-0000-0000-000071010000}"/>
    <cellStyle name="20% - Accent5 2 3 2" xfId="407" xr:uid="{00000000-0005-0000-0000-000072010000}"/>
    <cellStyle name="20% - Accent5 2 3 2 2" xfId="408" xr:uid="{00000000-0005-0000-0000-000073010000}"/>
    <cellStyle name="20% - Accent5 2 3 2 2 2" xfId="4813" xr:uid="{00000000-0005-0000-0000-000074010000}"/>
    <cellStyle name="20% - Accent5 2 3 2 3" xfId="4812" xr:uid="{00000000-0005-0000-0000-000075010000}"/>
    <cellStyle name="20% - Accent5 2 3 3" xfId="409" xr:uid="{00000000-0005-0000-0000-000076010000}"/>
    <cellStyle name="20% - Accent5 2 3 3 2" xfId="4814" xr:uid="{00000000-0005-0000-0000-000077010000}"/>
    <cellStyle name="20% - Accent5 2 3 4" xfId="4811" xr:uid="{00000000-0005-0000-0000-000078010000}"/>
    <cellStyle name="20% - Accent5 2 4" xfId="410" xr:uid="{00000000-0005-0000-0000-000079010000}"/>
    <cellStyle name="20% - Accent5 2 4 2" xfId="411" xr:uid="{00000000-0005-0000-0000-00007A010000}"/>
    <cellStyle name="20% - Accent5 2 4 2 2" xfId="412" xr:uid="{00000000-0005-0000-0000-00007B010000}"/>
    <cellStyle name="20% - Accent5 2 4 2 2 2" xfId="4817" xr:uid="{00000000-0005-0000-0000-00007C010000}"/>
    <cellStyle name="20% - Accent5 2 4 2 3" xfId="4816" xr:uid="{00000000-0005-0000-0000-00007D010000}"/>
    <cellStyle name="20% - Accent5 2 4 3" xfId="413" xr:uid="{00000000-0005-0000-0000-00007E010000}"/>
    <cellStyle name="20% - Accent5 2 4 3 2" xfId="4818" xr:uid="{00000000-0005-0000-0000-00007F010000}"/>
    <cellStyle name="20% - Accent5 2 4 4" xfId="4815" xr:uid="{00000000-0005-0000-0000-000080010000}"/>
    <cellStyle name="20% - Accent5 2 5" xfId="414" xr:uid="{00000000-0005-0000-0000-000081010000}"/>
    <cellStyle name="20% - Accent5 2 5 2" xfId="415" xr:uid="{00000000-0005-0000-0000-000082010000}"/>
    <cellStyle name="20% - Accent5 2 5 2 2" xfId="416" xr:uid="{00000000-0005-0000-0000-000083010000}"/>
    <cellStyle name="20% - Accent5 2 5 2 2 2" xfId="4821" xr:uid="{00000000-0005-0000-0000-000084010000}"/>
    <cellStyle name="20% - Accent5 2 5 2 3" xfId="4820" xr:uid="{00000000-0005-0000-0000-000085010000}"/>
    <cellStyle name="20% - Accent5 2 5 3" xfId="417" xr:uid="{00000000-0005-0000-0000-000086010000}"/>
    <cellStyle name="20% - Accent5 2 5 3 2" xfId="4822" xr:uid="{00000000-0005-0000-0000-000087010000}"/>
    <cellStyle name="20% - Accent5 2 5 4" xfId="4819" xr:uid="{00000000-0005-0000-0000-000088010000}"/>
    <cellStyle name="20% - Accent5 2 6" xfId="418" xr:uid="{00000000-0005-0000-0000-000089010000}"/>
    <cellStyle name="20% - Accent5 2 6 2" xfId="419" xr:uid="{00000000-0005-0000-0000-00008A010000}"/>
    <cellStyle name="20% - Accent5 2 6 2 2" xfId="420" xr:uid="{00000000-0005-0000-0000-00008B010000}"/>
    <cellStyle name="20% - Accent5 2 6 2 2 2" xfId="4825" xr:uid="{00000000-0005-0000-0000-00008C010000}"/>
    <cellStyle name="20% - Accent5 2 6 2 3" xfId="4824" xr:uid="{00000000-0005-0000-0000-00008D010000}"/>
    <cellStyle name="20% - Accent5 2 6 3" xfId="421" xr:uid="{00000000-0005-0000-0000-00008E010000}"/>
    <cellStyle name="20% - Accent5 2 6 3 2" xfId="4826" xr:uid="{00000000-0005-0000-0000-00008F010000}"/>
    <cellStyle name="20% - Accent5 2 6 4" xfId="4823" xr:uid="{00000000-0005-0000-0000-000090010000}"/>
    <cellStyle name="20% - Accent5 2 7" xfId="422" xr:uid="{00000000-0005-0000-0000-000091010000}"/>
    <cellStyle name="20% - Accent5 2 7 2" xfId="423" xr:uid="{00000000-0005-0000-0000-000092010000}"/>
    <cellStyle name="20% - Accent5 2 7 2 2" xfId="424" xr:uid="{00000000-0005-0000-0000-000093010000}"/>
    <cellStyle name="20% - Accent5 2 7 2 2 2" xfId="4829" xr:uid="{00000000-0005-0000-0000-000094010000}"/>
    <cellStyle name="20% - Accent5 2 7 2 3" xfId="4828" xr:uid="{00000000-0005-0000-0000-000095010000}"/>
    <cellStyle name="20% - Accent5 2 7 3" xfId="425" xr:uid="{00000000-0005-0000-0000-000096010000}"/>
    <cellStyle name="20% - Accent5 2 7 3 2" xfId="4830" xr:uid="{00000000-0005-0000-0000-000097010000}"/>
    <cellStyle name="20% - Accent5 2 7 4" xfId="4827" xr:uid="{00000000-0005-0000-0000-000098010000}"/>
    <cellStyle name="20% - Accent5 2 8" xfId="426" xr:uid="{00000000-0005-0000-0000-000099010000}"/>
    <cellStyle name="20% - Accent5 2 8 2" xfId="427" xr:uid="{00000000-0005-0000-0000-00009A010000}"/>
    <cellStyle name="20% - Accent5 2 8 2 2" xfId="4832" xr:uid="{00000000-0005-0000-0000-00009B010000}"/>
    <cellStyle name="20% - Accent5 2 8 3" xfId="4831" xr:uid="{00000000-0005-0000-0000-00009C010000}"/>
    <cellStyle name="20% - Accent5 2 9" xfId="428" xr:uid="{00000000-0005-0000-0000-00009D010000}"/>
    <cellStyle name="20% - Accent5 2 9 2" xfId="4833" xr:uid="{00000000-0005-0000-0000-00009E010000}"/>
    <cellStyle name="20% - Accent5 3" xfId="429" xr:uid="{00000000-0005-0000-0000-00009F010000}"/>
    <cellStyle name="20% - Accent5 4" xfId="430" xr:uid="{00000000-0005-0000-0000-0000A0010000}"/>
    <cellStyle name="20% - Accent5 5" xfId="431" xr:uid="{00000000-0005-0000-0000-0000A1010000}"/>
    <cellStyle name="20% - Accent5 6" xfId="432" xr:uid="{00000000-0005-0000-0000-0000A2010000}"/>
    <cellStyle name="20% - Accent5 7" xfId="433" xr:uid="{00000000-0005-0000-0000-0000A3010000}"/>
    <cellStyle name="20% - Accent5 8" xfId="434" xr:uid="{00000000-0005-0000-0000-0000A4010000}"/>
    <cellStyle name="20% - Accent5 9" xfId="435" xr:uid="{00000000-0005-0000-0000-0000A5010000}"/>
    <cellStyle name="20% - Accent6 10" xfId="436" xr:uid="{00000000-0005-0000-0000-0000A6010000}"/>
    <cellStyle name="20% - Accent6 11" xfId="437" xr:uid="{00000000-0005-0000-0000-0000A7010000}"/>
    <cellStyle name="20% - Accent6 12" xfId="438" xr:uid="{00000000-0005-0000-0000-0000A8010000}"/>
    <cellStyle name="20% - Accent6 13" xfId="439" xr:uid="{00000000-0005-0000-0000-0000A9010000}"/>
    <cellStyle name="20% - Accent6 14" xfId="440" xr:uid="{00000000-0005-0000-0000-0000AA010000}"/>
    <cellStyle name="20% - Accent6 15" xfId="441" xr:uid="{00000000-0005-0000-0000-0000AB010000}"/>
    <cellStyle name="20% - Accent6 16" xfId="442" xr:uid="{00000000-0005-0000-0000-0000AC010000}"/>
    <cellStyle name="20% - Accent6 17" xfId="443" xr:uid="{00000000-0005-0000-0000-0000AD010000}"/>
    <cellStyle name="20% - Accent6 18" xfId="444" xr:uid="{00000000-0005-0000-0000-0000AE010000}"/>
    <cellStyle name="20% - Accent6 2" xfId="21" xr:uid="{00000000-0005-0000-0000-0000AF010000}"/>
    <cellStyle name="20% - Accent6 2 2" xfId="445" xr:uid="{00000000-0005-0000-0000-0000B0010000}"/>
    <cellStyle name="20% - Accent6 2 2 2" xfId="446" xr:uid="{00000000-0005-0000-0000-0000B1010000}"/>
    <cellStyle name="20% - Accent6 2 2 2 2" xfId="447" xr:uid="{00000000-0005-0000-0000-0000B2010000}"/>
    <cellStyle name="20% - Accent6 2 2 2 2 2" xfId="4836" xr:uid="{00000000-0005-0000-0000-0000B3010000}"/>
    <cellStyle name="20% - Accent6 2 2 2 3" xfId="4835" xr:uid="{00000000-0005-0000-0000-0000B4010000}"/>
    <cellStyle name="20% - Accent6 2 2 3" xfId="448" xr:uid="{00000000-0005-0000-0000-0000B5010000}"/>
    <cellStyle name="20% - Accent6 2 2 3 2" xfId="4837" xr:uid="{00000000-0005-0000-0000-0000B6010000}"/>
    <cellStyle name="20% - Accent6 2 2 4" xfId="4834" xr:uid="{00000000-0005-0000-0000-0000B7010000}"/>
    <cellStyle name="20% - Accent6 2 3" xfId="449" xr:uid="{00000000-0005-0000-0000-0000B8010000}"/>
    <cellStyle name="20% - Accent6 2 3 2" xfId="450" xr:uid="{00000000-0005-0000-0000-0000B9010000}"/>
    <cellStyle name="20% - Accent6 2 3 2 2" xfId="451" xr:uid="{00000000-0005-0000-0000-0000BA010000}"/>
    <cellStyle name="20% - Accent6 2 3 2 2 2" xfId="4840" xr:uid="{00000000-0005-0000-0000-0000BB010000}"/>
    <cellStyle name="20% - Accent6 2 3 2 3" xfId="4839" xr:uid="{00000000-0005-0000-0000-0000BC010000}"/>
    <cellStyle name="20% - Accent6 2 3 3" xfId="452" xr:uid="{00000000-0005-0000-0000-0000BD010000}"/>
    <cellStyle name="20% - Accent6 2 3 3 2" xfId="4841" xr:uid="{00000000-0005-0000-0000-0000BE010000}"/>
    <cellStyle name="20% - Accent6 2 3 4" xfId="4838" xr:uid="{00000000-0005-0000-0000-0000BF010000}"/>
    <cellStyle name="20% - Accent6 2 4" xfId="453" xr:uid="{00000000-0005-0000-0000-0000C0010000}"/>
    <cellStyle name="20% - Accent6 2 4 2" xfId="454" xr:uid="{00000000-0005-0000-0000-0000C1010000}"/>
    <cellStyle name="20% - Accent6 2 4 2 2" xfId="455" xr:uid="{00000000-0005-0000-0000-0000C2010000}"/>
    <cellStyle name="20% - Accent6 2 4 2 2 2" xfId="4844" xr:uid="{00000000-0005-0000-0000-0000C3010000}"/>
    <cellStyle name="20% - Accent6 2 4 2 3" xfId="4843" xr:uid="{00000000-0005-0000-0000-0000C4010000}"/>
    <cellStyle name="20% - Accent6 2 4 3" xfId="456" xr:uid="{00000000-0005-0000-0000-0000C5010000}"/>
    <cellStyle name="20% - Accent6 2 4 3 2" xfId="4845" xr:uid="{00000000-0005-0000-0000-0000C6010000}"/>
    <cellStyle name="20% - Accent6 2 4 4" xfId="4842" xr:uid="{00000000-0005-0000-0000-0000C7010000}"/>
    <cellStyle name="20% - Accent6 2 5" xfId="457" xr:uid="{00000000-0005-0000-0000-0000C8010000}"/>
    <cellStyle name="20% - Accent6 2 5 2" xfId="458" xr:uid="{00000000-0005-0000-0000-0000C9010000}"/>
    <cellStyle name="20% - Accent6 2 5 2 2" xfId="459" xr:uid="{00000000-0005-0000-0000-0000CA010000}"/>
    <cellStyle name="20% - Accent6 2 5 2 2 2" xfId="4848" xr:uid="{00000000-0005-0000-0000-0000CB010000}"/>
    <cellStyle name="20% - Accent6 2 5 2 3" xfId="4847" xr:uid="{00000000-0005-0000-0000-0000CC010000}"/>
    <cellStyle name="20% - Accent6 2 5 3" xfId="460" xr:uid="{00000000-0005-0000-0000-0000CD010000}"/>
    <cellStyle name="20% - Accent6 2 5 3 2" xfId="4849" xr:uid="{00000000-0005-0000-0000-0000CE010000}"/>
    <cellStyle name="20% - Accent6 2 5 4" xfId="4846" xr:uid="{00000000-0005-0000-0000-0000CF010000}"/>
    <cellStyle name="20% - Accent6 2 6" xfId="461" xr:uid="{00000000-0005-0000-0000-0000D0010000}"/>
    <cellStyle name="20% - Accent6 2 6 2" xfId="462" xr:uid="{00000000-0005-0000-0000-0000D1010000}"/>
    <cellStyle name="20% - Accent6 2 6 2 2" xfId="463" xr:uid="{00000000-0005-0000-0000-0000D2010000}"/>
    <cellStyle name="20% - Accent6 2 6 2 2 2" xfId="4852" xr:uid="{00000000-0005-0000-0000-0000D3010000}"/>
    <cellStyle name="20% - Accent6 2 6 2 3" xfId="4851" xr:uid="{00000000-0005-0000-0000-0000D4010000}"/>
    <cellStyle name="20% - Accent6 2 6 3" xfId="464" xr:uid="{00000000-0005-0000-0000-0000D5010000}"/>
    <cellStyle name="20% - Accent6 2 6 3 2" xfId="4853" xr:uid="{00000000-0005-0000-0000-0000D6010000}"/>
    <cellStyle name="20% - Accent6 2 6 4" xfId="4850" xr:uid="{00000000-0005-0000-0000-0000D7010000}"/>
    <cellStyle name="20% - Accent6 2 7" xfId="465" xr:uid="{00000000-0005-0000-0000-0000D8010000}"/>
    <cellStyle name="20% - Accent6 2 7 2" xfId="466" xr:uid="{00000000-0005-0000-0000-0000D9010000}"/>
    <cellStyle name="20% - Accent6 2 7 2 2" xfId="467" xr:uid="{00000000-0005-0000-0000-0000DA010000}"/>
    <cellStyle name="20% - Accent6 2 7 2 2 2" xfId="4856" xr:uid="{00000000-0005-0000-0000-0000DB010000}"/>
    <cellStyle name="20% - Accent6 2 7 2 3" xfId="4855" xr:uid="{00000000-0005-0000-0000-0000DC010000}"/>
    <cellStyle name="20% - Accent6 2 7 3" xfId="468" xr:uid="{00000000-0005-0000-0000-0000DD010000}"/>
    <cellStyle name="20% - Accent6 2 7 3 2" xfId="4857" xr:uid="{00000000-0005-0000-0000-0000DE010000}"/>
    <cellStyle name="20% - Accent6 2 7 4" xfId="4854" xr:uid="{00000000-0005-0000-0000-0000DF010000}"/>
    <cellStyle name="20% - Accent6 2 8" xfId="469" xr:uid="{00000000-0005-0000-0000-0000E0010000}"/>
    <cellStyle name="20% - Accent6 2 8 2" xfId="470" xr:uid="{00000000-0005-0000-0000-0000E1010000}"/>
    <cellStyle name="20% - Accent6 2 8 2 2" xfId="4859" xr:uid="{00000000-0005-0000-0000-0000E2010000}"/>
    <cellStyle name="20% - Accent6 2 8 3" xfId="4858" xr:uid="{00000000-0005-0000-0000-0000E3010000}"/>
    <cellStyle name="20% - Accent6 2 9" xfId="471" xr:uid="{00000000-0005-0000-0000-0000E4010000}"/>
    <cellStyle name="20% - Accent6 2 9 2" xfId="4860" xr:uid="{00000000-0005-0000-0000-0000E5010000}"/>
    <cellStyle name="20% - Accent6 3" xfId="472" xr:uid="{00000000-0005-0000-0000-0000E6010000}"/>
    <cellStyle name="20% - Accent6 4" xfId="473" xr:uid="{00000000-0005-0000-0000-0000E7010000}"/>
    <cellStyle name="20% - Accent6 5" xfId="474" xr:uid="{00000000-0005-0000-0000-0000E8010000}"/>
    <cellStyle name="20% - Accent6 6" xfId="475" xr:uid="{00000000-0005-0000-0000-0000E9010000}"/>
    <cellStyle name="20% - Accent6 7" xfId="476" xr:uid="{00000000-0005-0000-0000-0000EA010000}"/>
    <cellStyle name="20% - Accent6 8" xfId="477" xr:uid="{00000000-0005-0000-0000-0000EB010000}"/>
    <cellStyle name="20% - Accent6 9" xfId="478" xr:uid="{00000000-0005-0000-0000-0000EC010000}"/>
    <cellStyle name="40% - Accent1 10" xfId="479" xr:uid="{00000000-0005-0000-0000-0000ED010000}"/>
    <cellStyle name="40% - Accent1 11" xfId="480" xr:uid="{00000000-0005-0000-0000-0000EE010000}"/>
    <cellStyle name="40% - Accent1 12" xfId="481" xr:uid="{00000000-0005-0000-0000-0000EF010000}"/>
    <cellStyle name="40% - Accent1 13" xfId="482" xr:uid="{00000000-0005-0000-0000-0000F0010000}"/>
    <cellStyle name="40% - Accent1 14" xfId="483" xr:uid="{00000000-0005-0000-0000-0000F1010000}"/>
    <cellStyle name="40% - Accent1 15" xfId="484" xr:uid="{00000000-0005-0000-0000-0000F2010000}"/>
    <cellStyle name="40% - Accent1 16" xfId="485" xr:uid="{00000000-0005-0000-0000-0000F3010000}"/>
    <cellStyle name="40% - Accent1 17" xfId="486" xr:uid="{00000000-0005-0000-0000-0000F4010000}"/>
    <cellStyle name="40% - Accent1 18" xfId="487" xr:uid="{00000000-0005-0000-0000-0000F5010000}"/>
    <cellStyle name="40% - Accent1 2" xfId="22" xr:uid="{00000000-0005-0000-0000-0000F6010000}"/>
    <cellStyle name="40% - Accent1 2 2" xfId="488" xr:uid="{00000000-0005-0000-0000-0000F7010000}"/>
    <cellStyle name="40% - Accent1 2 2 2" xfId="489" xr:uid="{00000000-0005-0000-0000-0000F8010000}"/>
    <cellStyle name="40% - Accent1 2 2 2 2" xfId="490" xr:uid="{00000000-0005-0000-0000-0000F9010000}"/>
    <cellStyle name="40% - Accent1 2 2 2 2 2" xfId="4863" xr:uid="{00000000-0005-0000-0000-0000FA010000}"/>
    <cellStyle name="40% - Accent1 2 2 2 3" xfId="4862" xr:uid="{00000000-0005-0000-0000-0000FB010000}"/>
    <cellStyle name="40% - Accent1 2 2 3" xfId="491" xr:uid="{00000000-0005-0000-0000-0000FC010000}"/>
    <cellStyle name="40% - Accent1 2 2 3 2" xfId="4864" xr:uid="{00000000-0005-0000-0000-0000FD010000}"/>
    <cellStyle name="40% - Accent1 2 2 4" xfId="4861" xr:uid="{00000000-0005-0000-0000-0000FE010000}"/>
    <cellStyle name="40% - Accent1 2 3" xfId="492" xr:uid="{00000000-0005-0000-0000-0000FF010000}"/>
    <cellStyle name="40% - Accent1 2 3 2" xfId="493" xr:uid="{00000000-0005-0000-0000-000000020000}"/>
    <cellStyle name="40% - Accent1 2 3 2 2" xfId="494" xr:uid="{00000000-0005-0000-0000-000001020000}"/>
    <cellStyle name="40% - Accent1 2 3 2 2 2" xfId="4867" xr:uid="{00000000-0005-0000-0000-000002020000}"/>
    <cellStyle name="40% - Accent1 2 3 2 3" xfId="4866" xr:uid="{00000000-0005-0000-0000-000003020000}"/>
    <cellStyle name="40% - Accent1 2 3 3" xfId="495" xr:uid="{00000000-0005-0000-0000-000004020000}"/>
    <cellStyle name="40% - Accent1 2 3 3 2" xfId="4868" xr:uid="{00000000-0005-0000-0000-000005020000}"/>
    <cellStyle name="40% - Accent1 2 3 4" xfId="4865" xr:uid="{00000000-0005-0000-0000-000006020000}"/>
    <cellStyle name="40% - Accent1 2 4" xfId="496" xr:uid="{00000000-0005-0000-0000-000007020000}"/>
    <cellStyle name="40% - Accent1 2 4 2" xfId="497" xr:uid="{00000000-0005-0000-0000-000008020000}"/>
    <cellStyle name="40% - Accent1 2 4 2 2" xfId="498" xr:uid="{00000000-0005-0000-0000-000009020000}"/>
    <cellStyle name="40% - Accent1 2 4 2 2 2" xfId="4871" xr:uid="{00000000-0005-0000-0000-00000A020000}"/>
    <cellStyle name="40% - Accent1 2 4 2 3" xfId="4870" xr:uid="{00000000-0005-0000-0000-00000B020000}"/>
    <cellStyle name="40% - Accent1 2 4 3" xfId="499" xr:uid="{00000000-0005-0000-0000-00000C020000}"/>
    <cellStyle name="40% - Accent1 2 4 3 2" xfId="4872" xr:uid="{00000000-0005-0000-0000-00000D020000}"/>
    <cellStyle name="40% - Accent1 2 4 4" xfId="4869" xr:uid="{00000000-0005-0000-0000-00000E020000}"/>
    <cellStyle name="40% - Accent1 2 5" xfId="500" xr:uid="{00000000-0005-0000-0000-00000F020000}"/>
    <cellStyle name="40% - Accent1 2 5 2" xfId="501" xr:uid="{00000000-0005-0000-0000-000010020000}"/>
    <cellStyle name="40% - Accent1 2 5 2 2" xfId="502" xr:uid="{00000000-0005-0000-0000-000011020000}"/>
    <cellStyle name="40% - Accent1 2 5 2 2 2" xfId="4875" xr:uid="{00000000-0005-0000-0000-000012020000}"/>
    <cellStyle name="40% - Accent1 2 5 2 3" xfId="4874" xr:uid="{00000000-0005-0000-0000-000013020000}"/>
    <cellStyle name="40% - Accent1 2 5 3" xfId="503" xr:uid="{00000000-0005-0000-0000-000014020000}"/>
    <cellStyle name="40% - Accent1 2 5 3 2" xfId="4876" xr:uid="{00000000-0005-0000-0000-000015020000}"/>
    <cellStyle name="40% - Accent1 2 5 4" xfId="4873" xr:uid="{00000000-0005-0000-0000-000016020000}"/>
    <cellStyle name="40% - Accent1 2 6" xfId="504" xr:uid="{00000000-0005-0000-0000-000017020000}"/>
    <cellStyle name="40% - Accent1 2 6 2" xfId="505" xr:uid="{00000000-0005-0000-0000-000018020000}"/>
    <cellStyle name="40% - Accent1 2 6 2 2" xfId="506" xr:uid="{00000000-0005-0000-0000-000019020000}"/>
    <cellStyle name="40% - Accent1 2 6 2 2 2" xfId="4879" xr:uid="{00000000-0005-0000-0000-00001A020000}"/>
    <cellStyle name="40% - Accent1 2 6 2 3" xfId="4878" xr:uid="{00000000-0005-0000-0000-00001B020000}"/>
    <cellStyle name="40% - Accent1 2 6 3" xfId="507" xr:uid="{00000000-0005-0000-0000-00001C020000}"/>
    <cellStyle name="40% - Accent1 2 6 3 2" xfId="4880" xr:uid="{00000000-0005-0000-0000-00001D020000}"/>
    <cellStyle name="40% - Accent1 2 6 4" xfId="4877" xr:uid="{00000000-0005-0000-0000-00001E020000}"/>
    <cellStyle name="40% - Accent1 2 7" xfId="508" xr:uid="{00000000-0005-0000-0000-00001F020000}"/>
    <cellStyle name="40% - Accent1 2 7 2" xfId="509" xr:uid="{00000000-0005-0000-0000-000020020000}"/>
    <cellStyle name="40% - Accent1 2 7 2 2" xfId="510" xr:uid="{00000000-0005-0000-0000-000021020000}"/>
    <cellStyle name="40% - Accent1 2 7 2 2 2" xfId="4883" xr:uid="{00000000-0005-0000-0000-000022020000}"/>
    <cellStyle name="40% - Accent1 2 7 2 3" xfId="4882" xr:uid="{00000000-0005-0000-0000-000023020000}"/>
    <cellStyle name="40% - Accent1 2 7 3" xfId="511" xr:uid="{00000000-0005-0000-0000-000024020000}"/>
    <cellStyle name="40% - Accent1 2 7 3 2" xfId="4884" xr:uid="{00000000-0005-0000-0000-000025020000}"/>
    <cellStyle name="40% - Accent1 2 7 4" xfId="4881" xr:uid="{00000000-0005-0000-0000-000026020000}"/>
    <cellStyle name="40% - Accent1 2 8" xfId="512" xr:uid="{00000000-0005-0000-0000-000027020000}"/>
    <cellStyle name="40% - Accent1 2 8 2" xfId="513" xr:uid="{00000000-0005-0000-0000-000028020000}"/>
    <cellStyle name="40% - Accent1 2 8 2 2" xfId="4886" xr:uid="{00000000-0005-0000-0000-000029020000}"/>
    <cellStyle name="40% - Accent1 2 8 3" xfId="4885" xr:uid="{00000000-0005-0000-0000-00002A020000}"/>
    <cellStyle name="40% - Accent1 2 9" xfId="514" xr:uid="{00000000-0005-0000-0000-00002B020000}"/>
    <cellStyle name="40% - Accent1 2 9 2" xfId="4887" xr:uid="{00000000-0005-0000-0000-00002C020000}"/>
    <cellStyle name="40% - Accent1 3" xfId="515" xr:uid="{00000000-0005-0000-0000-00002D020000}"/>
    <cellStyle name="40% - Accent1 4" xfId="516" xr:uid="{00000000-0005-0000-0000-00002E020000}"/>
    <cellStyle name="40% - Accent1 5" xfId="517" xr:uid="{00000000-0005-0000-0000-00002F020000}"/>
    <cellStyle name="40% - Accent1 6" xfId="518" xr:uid="{00000000-0005-0000-0000-000030020000}"/>
    <cellStyle name="40% - Accent1 7" xfId="519" xr:uid="{00000000-0005-0000-0000-000031020000}"/>
    <cellStyle name="40% - Accent1 8" xfId="520" xr:uid="{00000000-0005-0000-0000-000032020000}"/>
    <cellStyle name="40% - Accent1 9" xfId="521" xr:uid="{00000000-0005-0000-0000-000033020000}"/>
    <cellStyle name="40% - Accent2 10" xfId="522" xr:uid="{00000000-0005-0000-0000-000034020000}"/>
    <cellStyle name="40% - Accent2 11" xfId="523" xr:uid="{00000000-0005-0000-0000-000035020000}"/>
    <cellStyle name="40% - Accent2 12" xfId="524" xr:uid="{00000000-0005-0000-0000-000036020000}"/>
    <cellStyle name="40% - Accent2 13" xfId="525" xr:uid="{00000000-0005-0000-0000-000037020000}"/>
    <cellStyle name="40% - Accent2 14" xfId="526" xr:uid="{00000000-0005-0000-0000-000038020000}"/>
    <cellStyle name="40% - Accent2 15" xfId="527" xr:uid="{00000000-0005-0000-0000-000039020000}"/>
    <cellStyle name="40% - Accent2 16" xfId="528" xr:uid="{00000000-0005-0000-0000-00003A020000}"/>
    <cellStyle name="40% - Accent2 17" xfId="529" xr:uid="{00000000-0005-0000-0000-00003B020000}"/>
    <cellStyle name="40% - Accent2 18" xfId="530" xr:uid="{00000000-0005-0000-0000-00003C020000}"/>
    <cellStyle name="40% - Accent2 2" xfId="23" xr:uid="{00000000-0005-0000-0000-00003D020000}"/>
    <cellStyle name="40% - Accent2 2 2" xfId="531" xr:uid="{00000000-0005-0000-0000-00003E020000}"/>
    <cellStyle name="40% - Accent2 2 2 2" xfId="532" xr:uid="{00000000-0005-0000-0000-00003F020000}"/>
    <cellStyle name="40% - Accent2 2 2 2 2" xfId="533" xr:uid="{00000000-0005-0000-0000-000040020000}"/>
    <cellStyle name="40% - Accent2 2 2 2 2 2" xfId="4890" xr:uid="{00000000-0005-0000-0000-000041020000}"/>
    <cellStyle name="40% - Accent2 2 2 2 3" xfId="4889" xr:uid="{00000000-0005-0000-0000-000042020000}"/>
    <cellStyle name="40% - Accent2 2 2 3" xfId="534" xr:uid="{00000000-0005-0000-0000-000043020000}"/>
    <cellStyle name="40% - Accent2 2 2 3 2" xfId="4891" xr:uid="{00000000-0005-0000-0000-000044020000}"/>
    <cellStyle name="40% - Accent2 2 2 4" xfId="4888" xr:uid="{00000000-0005-0000-0000-000045020000}"/>
    <cellStyle name="40% - Accent2 2 3" xfId="535" xr:uid="{00000000-0005-0000-0000-000046020000}"/>
    <cellStyle name="40% - Accent2 2 3 2" xfId="536" xr:uid="{00000000-0005-0000-0000-000047020000}"/>
    <cellStyle name="40% - Accent2 2 3 2 2" xfId="537" xr:uid="{00000000-0005-0000-0000-000048020000}"/>
    <cellStyle name="40% - Accent2 2 3 2 2 2" xfId="4894" xr:uid="{00000000-0005-0000-0000-000049020000}"/>
    <cellStyle name="40% - Accent2 2 3 2 3" xfId="4893" xr:uid="{00000000-0005-0000-0000-00004A020000}"/>
    <cellStyle name="40% - Accent2 2 3 3" xfId="538" xr:uid="{00000000-0005-0000-0000-00004B020000}"/>
    <cellStyle name="40% - Accent2 2 3 3 2" xfId="4895" xr:uid="{00000000-0005-0000-0000-00004C020000}"/>
    <cellStyle name="40% - Accent2 2 3 4" xfId="4892" xr:uid="{00000000-0005-0000-0000-00004D020000}"/>
    <cellStyle name="40% - Accent2 2 4" xfId="539" xr:uid="{00000000-0005-0000-0000-00004E020000}"/>
    <cellStyle name="40% - Accent2 2 4 2" xfId="540" xr:uid="{00000000-0005-0000-0000-00004F020000}"/>
    <cellStyle name="40% - Accent2 2 4 2 2" xfId="541" xr:uid="{00000000-0005-0000-0000-000050020000}"/>
    <cellStyle name="40% - Accent2 2 4 2 2 2" xfId="4898" xr:uid="{00000000-0005-0000-0000-000051020000}"/>
    <cellStyle name="40% - Accent2 2 4 2 3" xfId="4897" xr:uid="{00000000-0005-0000-0000-000052020000}"/>
    <cellStyle name="40% - Accent2 2 4 3" xfId="542" xr:uid="{00000000-0005-0000-0000-000053020000}"/>
    <cellStyle name="40% - Accent2 2 4 3 2" xfId="4899" xr:uid="{00000000-0005-0000-0000-000054020000}"/>
    <cellStyle name="40% - Accent2 2 4 4" xfId="4896" xr:uid="{00000000-0005-0000-0000-000055020000}"/>
    <cellStyle name="40% - Accent2 2 5" xfId="543" xr:uid="{00000000-0005-0000-0000-000056020000}"/>
    <cellStyle name="40% - Accent2 2 5 2" xfId="544" xr:uid="{00000000-0005-0000-0000-000057020000}"/>
    <cellStyle name="40% - Accent2 2 5 2 2" xfId="545" xr:uid="{00000000-0005-0000-0000-000058020000}"/>
    <cellStyle name="40% - Accent2 2 5 2 2 2" xfId="4902" xr:uid="{00000000-0005-0000-0000-000059020000}"/>
    <cellStyle name="40% - Accent2 2 5 2 3" xfId="4901" xr:uid="{00000000-0005-0000-0000-00005A020000}"/>
    <cellStyle name="40% - Accent2 2 5 3" xfId="546" xr:uid="{00000000-0005-0000-0000-00005B020000}"/>
    <cellStyle name="40% - Accent2 2 5 3 2" xfId="4903" xr:uid="{00000000-0005-0000-0000-00005C020000}"/>
    <cellStyle name="40% - Accent2 2 5 4" xfId="4900" xr:uid="{00000000-0005-0000-0000-00005D020000}"/>
    <cellStyle name="40% - Accent2 2 6" xfId="547" xr:uid="{00000000-0005-0000-0000-00005E020000}"/>
    <cellStyle name="40% - Accent2 2 6 2" xfId="548" xr:uid="{00000000-0005-0000-0000-00005F020000}"/>
    <cellStyle name="40% - Accent2 2 6 2 2" xfId="549" xr:uid="{00000000-0005-0000-0000-000060020000}"/>
    <cellStyle name="40% - Accent2 2 6 2 2 2" xfId="4906" xr:uid="{00000000-0005-0000-0000-000061020000}"/>
    <cellStyle name="40% - Accent2 2 6 2 3" xfId="4905" xr:uid="{00000000-0005-0000-0000-000062020000}"/>
    <cellStyle name="40% - Accent2 2 6 3" xfId="550" xr:uid="{00000000-0005-0000-0000-000063020000}"/>
    <cellStyle name="40% - Accent2 2 6 3 2" xfId="4907" xr:uid="{00000000-0005-0000-0000-000064020000}"/>
    <cellStyle name="40% - Accent2 2 6 4" xfId="4904" xr:uid="{00000000-0005-0000-0000-000065020000}"/>
    <cellStyle name="40% - Accent2 2 7" xfId="551" xr:uid="{00000000-0005-0000-0000-000066020000}"/>
    <cellStyle name="40% - Accent2 2 7 2" xfId="552" xr:uid="{00000000-0005-0000-0000-000067020000}"/>
    <cellStyle name="40% - Accent2 2 7 2 2" xfId="553" xr:uid="{00000000-0005-0000-0000-000068020000}"/>
    <cellStyle name="40% - Accent2 2 7 2 2 2" xfId="4910" xr:uid="{00000000-0005-0000-0000-000069020000}"/>
    <cellStyle name="40% - Accent2 2 7 2 3" xfId="4909" xr:uid="{00000000-0005-0000-0000-00006A020000}"/>
    <cellStyle name="40% - Accent2 2 7 3" xfId="554" xr:uid="{00000000-0005-0000-0000-00006B020000}"/>
    <cellStyle name="40% - Accent2 2 7 3 2" xfId="4911" xr:uid="{00000000-0005-0000-0000-00006C020000}"/>
    <cellStyle name="40% - Accent2 2 7 4" xfId="4908" xr:uid="{00000000-0005-0000-0000-00006D020000}"/>
    <cellStyle name="40% - Accent2 2 8" xfId="555" xr:uid="{00000000-0005-0000-0000-00006E020000}"/>
    <cellStyle name="40% - Accent2 2 8 2" xfId="556" xr:uid="{00000000-0005-0000-0000-00006F020000}"/>
    <cellStyle name="40% - Accent2 2 8 2 2" xfId="4913" xr:uid="{00000000-0005-0000-0000-000070020000}"/>
    <cellStyle name="40% - Accent2 2 8 3" xfId="4912" xr:uid="{00000000-0005-0000-0000-000071020000}"/>
    <cellStyle name="40% - Accent2 2 9" xfId="557" xr:uid="{00000000-0005-0000-0000-000072020000}"/>
    <cellStyle name="40% - Accent2 2 9 2" xfId="4914" xr:uid="{00000000-0005-0000-0000-000073020000}"/>
    <cellStyle name="40% - Accent2 3" xfId="558" xr:uid="{00000000-0005-0000-0000-000074020000}"/>
    <cellStyle name="40% - Accent2 4" xfId="559" xr:uid="{00000000-0005-0000-0000-000075020000}"/>
    <cellStyle name="40% - Accent2 5" xfId="560" xr:uid="{00000000-0005-0000-0000-000076020000}"/>
    <cellStyle name="40% - Accent2 6" xfId="561" xr:uid="{00000000-0005-0000-0000-000077020000}"/>
    <cellStyle name="40% - Accent2 7" xfId="562" xr:uid="{00000000-0005-0000-0000-000078020000}"/>
    <cellStyle name="40% - Accent2 8" xfId="563" xr:uid="{00000000-0005-0000-0000-000079020000}"/>
    <cellStyle name="40% - Accent2 9" xfId="564" xr:uid="{00000000-0005-0000-0000-00007A020000}"/>
    <cellStyle name="40% - Accent3 10" xfId="565" xr:uid="{00000000-0005-0000-0000-00007B020000}"/>
    <cellStyle name="40% - Accent3 11" xfId="566" xr:uid="{00000000-0005-0000-0000-00007C020000}"/>
    <cellStyle name="40% - Accent3 12" xfId="567" xr:uid="{00000000-0005-0000-0000-00007D020000}"/>
    <cellStyle name="40% - Accent3 13" xfId="568" xr:uid="{00000000-0005-0000-0000-00007E020000}"/>
    <cellStyle name="40% - Accent3 14" xfId="569" xr:uid="{00000000-0005-0000-0000-00007F020000}"/>
    <cellStyle name="40% - Accent3 15" xfId="570" xr:uid="{00000000-0005-0000-0000-000080020000}"/>
    <cellStyle name="40% - Accent3 16" xfId="571" xr:uid="{00000000-0005-0000-0000-000081020000}"/>
    <cellStyle name="40% - Accent3 17" xfId="572" xr:uid="{00000000-0005-0000-0000-000082020000}"/>
    <cellStyle name="40% - Accent3 18" xfId="573" xr:uid="{00000000-0005-0000-0000-000083020000}"/>
    <cellStyle name="40% - Accent3 2" xfId="24" xr:uid="{00000000-0005-0000-0000-000084020000}"/>
    <cellStyle name="40% - Accent3 2 2" xfId="574" xr:uid="{00000000-0005-0000-0000-000085020000}"/>
    <cellStyle name="40% - Accent3 2 2 2" xfId="575" xr:uid="{00000000-0005-0000-0000-000086020000}"/>
    <cellStyle name="40% - Accent3 2 2 2 2" xfId="576" xr:uid="{00000000-0005-0000-0000-000087020000}"/>
    <cellStyle name="40% - Accent3 2 2 2 2 2" xfId="4917" xr:uid="{00000000-0005-0000-0000-000088020000}"/>
    <cellStyle name="40% - Accent3 2 2 2 3" xfId="4916" xr:uid="{00000000-0005-0000-0000-000089020000}"/>
    <cellStyle name="40% - Accent3 2 2 3" xfId="577" xr:uid="{00000000-0005-0000-0000-00008A020000}"/>
    <cellStyle name="40% - Accent3 2 2 3 2" xfId="4918" xr:uid="{00000000-0005-0000-0000-00008B020000}"/>
    <cellStyle name="40% - Accent3 2 2 4" xfId="4915" xr:uid="{00000000-0005-0000-0000-00008C020000}"/>
    <cellStyle name="40% - Accent3 2 3" xfId="578" xr:uid="{00000000-0005-0000-0000-00008D020000}"/>
    <cellStyle name="40% - Accent3 2 3 2" xfId="579" xr:uid="{00000000-0005-0000-0000-00008E020000}"/>
    <cellStyle name="40% - Accent3 2 3 2 2" xfId="580" xr:uid="{00000000-0005-0000-0000-00008F020000}"/>
    <cellStyle name="40% - Accent3 2 3 2 2 2" xfId="4921" xr:uid="{00000000-0005-0000-0000-000090020000}"/>
    <cellStyle name="40% - Accent3 2 3 2 3" xfId="4920" xr:uid="{00000000-0005-0000-0000-000091020000}"/>
    <cellStyle name="40% - Accent3 2 3 3" xfId="581" xr:uid="{00000000-0005-0000-0000-000092020000}"/>
    <cellStyle name="40% - Accent3 2 3 3 2" xfId="4922" xr:uid="{00000000-0005-0000-0000-000093020000}"/>
    <cellStyle name="40% - Accent3 2 3 4" xfId="4919" xr:uid="{00000000-0005-0000-0000-000094020000}"/>
    <cellStyle name="40% - Accent3 2 4" xfId="582" xr:uid="{00000000-0005-0000-0000-000095020000}"/>
    <cellStyle name="40% - Accent3 2 4 2" xfId="583" xr:uid="{00000000-0005-0000-0000-000096020000}"/>
    <cellStyle name="40% - Accent3 2 4 2 2" xfId="584" xr:uid="{00000000-0005-0000-0000-000097020000}"/>
    <cellStyle name="40% - Accent3 2 4 2 2 2" xfId="4925" xr:uid="{00000000-0005-0000-0000-000098020000}"/>
    <cellStyle name="40% - Accent3 2 4 2 3" xfId="4924" xr:uid="{00000000-0005-0000-0000-000099020000}"/>
    <cellStyle name="40% - Accent3 2 4 3" xfId="585" xr:uid="{00000000-0005-0000-0000-00009A020000}"/>
    <cellStyle name="40% - Accent3 2 4 3 2" xfId="4926" xr:uid="{00000000-0005-0000-0000-00009B020000}"/>
    <cellStyle name="40% - Accent3 2 4 4" xfId="4923" xr:uid="{00000000-0005-0000-0000-00009C020000}"/>
    <cellStyle name="40% - Accent3 2 5" xfId="586" xr:uid="{00000000-0005-0000-0000-00009D020000}"/>
    <cellStyle name="40% - Accent3 2 5 2" xfId="587" xr:uid="{00000000-0005-0000-0000-00009E020000}"/>
    <cellStyle name="40% - Accent3 2 5 2 2" xfId="588" xr:uid="{00000000-0005-0000-0000-00009F020000}"/>
    <cellStyle name="40% - Accent3 2 5 2 2 2" xfId="4929" xr:uid="{00000000-0005-0000-0000-0000A0020000}"/>
    <cellStyle name="40% - Accent3 2 5 2 3" xfId="4928" xr:uid="{00000000-0005-0000-0000-0000A1020000}"/>
    <cellStyle name="40% - Accent3 2 5 3" xfId="589" xr:uid="{00000000-0005-0000-0000-0000A2020000}"/>
    <cellStyle name="40% - Accent3 2 5 3 2" xfId="4930" xr:uid="{00000000-0005-0000-0000-0000A3020000}"/>
    <cellStyle name="40% - Accent3 2 5 4" xfId="4927" xr:uid="{00000000-0005-0000-0000-0000A4020000}"/>
    <cellStyle name="40% - Accent3 2 6" xfId="590" xr:uid="{00000000-0005-0000-0000-0000A5020000}"/>
    <cellStyle name="40% - Accent3 2 6 2" xfId="591" xr:uid="{00000000-0005-0000-0000-0000A6020000}"/>
    <cellStyle name="40% - Accent3 2 6 2 2" xfId="592" xr:uid="{00000000-0005-0000-0000-0000A7020000}"/>
    <cellStyle name="40% - Accent3 2 6 2 2 2" xfId="4933" xr:uid="{00000000-0005-0000-0000-0000A8020000}"/>
    <cellStyle name="40% - Accent3 2 6 2 3" xfId="4932" xr:uid="{00000000-0005-0000-0000-0000A9020000}"/>
    <cellStyle name="40% - Accent3 2 6 3" xfId="593" xr:uid="{00000000-0005-0000-0000-0000AA020000}"/>
    <cellStyle name="40% - Accent3 2 6 3 2" xfId="4934" xr:uid="{00000000-0005-0000-0000-0000AB020000}"/>
    <cellStyle name="40% - Accent3 2 6 4" xfId="4931" xr:uid="{00000000-0005-0000-0000-0000AC020000}"/>
    <cellStyle name="40% - Accent3 2 7" xfId="594" xr:uid="{00000000-0005-0000-0000-0000AD020000}"/>
    <cellStyle name="40% - Accent3 2 7 2" xfId="595" xr:uid="{00000000-0005-0000-0000-0000AE020000}"/>
    <cellStyle name="40% - Accent3 2 7 2 2" xfId="596" xr:uid="{00000000-0005-0000-0000-0000AF020000}"/>
    <cellStyle name="40% - Accent3 2 7 2 2 2" xfId="4937" xr:uid="{00000000-0005-0000-0000-0000B0020000}"/>
    <cellStyle name="40% - Accent3 2 7 2 3" xfId="4936" xr:uid="{00000000-0005-0000-0000-0000B1020000}"/>
    <cellStyle name="40% - Accent3 2 7 3" xfId="597" xr:uid="{00000000-0005-0000-0000-0000B2020000}"/>
    <cellStyle name="40% - Accent3 2 7 3 2" xfId="4938" xr:uid="{00000000-0005-0000-0000-0000B3020000}"/>
    <cellStyle name="40% - Accent3 2 7 4" xfId="4935" xr:uid="{00000000-0005-0000-0000-0000B4020000}"/>
    <cellStyle name="40% - Accent3 2 8" xfId="598" xr:uid="{00000000-0005-0000-0000-0000B5020000}"/>
    <cellStyle name="40% - Accent3 2 8 2" xfId="599" xr:uid="{00000000-0005-0000-0000-0000B6020000}"/>
    <cellStyle name="40% - Accent3 2 8 2 2" xfId="4940" xr:uid="{00000000-0005-0000-0000-0000B7020000}"/>
    <cellStyle name="40% - Accent3 2 8 3" xfId="4939" xr:uid="{00000000-0005-0000-0000-0000B8020000}"/>
    <cellStyle name="40% - Accent3 2 9" xfId="600" xr:uid="{00000000-0005-0000-0000-0000B9020000}"/>
    <cellStyle name="40% - Accent3 2 9 2" xfId="4941" xr:uid="{00000000-0005-0000-0000-0000BA020000}"/>
    <cellStyle name="40% - Accent3 3" xfId="601" xr:uid="{00000000-0005-0000-0000-0000BB020000}"/>
    <cellStyle name="40% - Accent3 4" xfId="602" xr:uid="{00000000-0005-0000-0000-0000BC020000}"/>
    <cellStyle name="40% - Accent3 5" xfId="603" xr:uid="{00000000-0005-0000-0000-0000BD020000}"/>
    <cellStyle name="40% - Accent3 6" xfId="604" xr:uid="{00000000-0005-0000-0000-0000BE020000}"/>
    <cellStyle name="40% - Accent3 7" xfId="605" xr:uid="{00000000-0005-0000-0000-0000BF020000}"/>
    <cellStyle name="40% - Accent3 8" xfId="606" xr:uid="{00000000-0005-0000-0000-0000C0020000}"/>
    <cellStyle name="40% - Accent3 9" xfId="607" xr:uid="{00000000-0005-0000-0000-0000C1020000}"/>
    <cellStyle name="40% - Accent4 10" xfId="608" xr:uid="{00000000-0005-0000-0000-0000C2020000}"/>
    <cellStyle name="40% - Accent4 11" xfId="609" xr:uid="{00000000-0005-0000-0000-0000C3020000}"/>
    <cellStyle name="40% - Accent4 12" xfId="610" xr:uid="{00000000-0005-0000-0000-0000C4020000}"/>
    <cellStyle name="40% - Accent4 13" xfId="611" xr:uid="{00000000-0005-0000-0000-0000C5020000}"/>
    <cellStyle name="40% - Accent4 14" xfId="612" xr:uid="{00000000-0005-0000-0000-0000C6020000}"/>
    <cellStyle name="40% - Accent4 15" xfId="613" xr:uid="{00000000-0005-0000-0000-0000C7020000}"/>
    <cellStyle name="40% - Accent4 16" xfId="614" xr:uid="{00000000-0005-0000-0000-0000C8020000}"/>
    <cellStyle name="40% - Accent4 17" xfId="615" xr:uid="{00000000-0005-0000-0000-0000C9020000}"/>
    <cellStyle name="40% - Accent4 18" xfId="616" xr:uid="{00000000-0005-0000-0000-0000CA020000}"/>
    <cellStyle name="40% - Accent4 2" xfId="25" xr:uid="{00000000-0005-0000-0000-0000CB020000}"/>
    <cellStyle name="40% - Accent4 2 2" xfId="617" xr:uid="{00000000-0005-0000-0000-0000CC020000}"/>
    <cellStyle name="40% - Accent4 2 2 2" xfId="618" xr:uid="{00000000-0005-0000-0000-0000CD020000}"/>
    <cellStyle name="40% - Accent4 2 2 2 2" xfId="619" xr:uid="{00000000-0005-0000-0000-0000CE020000}"/>
    <cellStyle name="40% - Accent4 2 2 2 2 2" xfId="4944" xr:uid="{00000000-0005-0000-0000-0000CF020000}"/>
    <cellStyle name="40% - Accent4 2 2 2 3" xfId="4943" xr:uid="{00000000-0005-0000-0000-0000D0020000}"/>
    <cellStyle name="40% - Accent4 2 2 3" xfId="620" xr:uid="{00000000-0005-0000-0000-0000D1020000}"/>
    <cellStyle name="40% - Accent4 2 2 3 2" xfId="4945" xr:uid="{00000000-0005-0000-0000-0000D2020000}"/>
    <cellStyle name="40% - Accent4 2 2 4" xfId="4942" xr:uid="{00000000-0005-0000-0000-0000D3020000}"/>
    <cellStyle name="40% - Accent4 2 3" xfId="621" xr:uid="{00000000-0005-0000-0000-0000D4020000}"/>
    <cellStyle name="40% - Accent4 2 3 2" xfId="622" xr:uid="{00000000-0005-0000-0000-0000D5020000}"/>
    <cellStyle name="40% - Accent4 2 3 2 2" xfId="623" xr:uid="{00000000-0005-0000-0000-0000D6020000}"/>
    <cellStyle name="40% - Accent4 2 3 2 2 2" xfId="4948" xr:uid="{00000000-0005-0000-0000-0000D7020000}"/>
    <cellStyle name="40% - Accent4 2 3 2 3" xfId="4947" xr:uid="{00000000-0005-0000-0000-0000D8020000}"/>
    <cellStyle name="40% - Accent4 2 3 3" xfId="624" xr:uid="{00000000-0005-0000-0000-0000D9020000}"/>
    <cellStyle name="40% - Accent4 2 3 3 2" xfId="4949" xr:uid="{00000000-0005-0000-0000-0000DA020000}"/>
    <cellStyle name="40% - Accent4 2 3 4" xfId="4946" xr:uid="{00000000-0005-0000-0000-0000DB020000}"/>
    <cellStyle name="40% - Accent4 2 4" xfId="625" xr:uid="{00000000-0005-0000-0000-0000DC020000}"/>
    <cellStyle name="40% - Accent4 2 4 2" xfId="626" xr:uid="{00000000-0005-0000-0000-0000DD020000}"/>
    <cellStyle name="40% - Accent4 2 4 2 2" xfId="627" xr:uid="{00000000-0005-0000-0000-0000DE020000}"/>
    <cellStyle name="40% - Accent4 2 4 2 2 2" xfId="4952" xr:uid="{00000000-0005-0000-0000-0000DF020000}"/>
    <cellStyle name="40% - Accent4 2 4 2 3" xfId="4951" xr:uid="{00000000-0005-0000-0000-0000E0020000}"/>
    <cellStyle name="40% - Accent4 2 4 3" xfId="628" xr:uid="{00000000-0005-0000-0000-0000E1020000}"/>
    <cellStyle name="40% - Accent4 2 4 3 2" xfId="4953" xr:uid="{00000000-0005-0000-0000-0000E2020000}"/>
    <cellStyle name="40% - Accent4 2 4 4" xfId="4950" xr:uid="{00000000-0005-0000-0000-0000E3020000}"/>
    <cellStyle name="40% - Accent4 2 5" xfId="629" xr:uid="{00000000-0005-0000-0000-0000E4020000}"/>
    <cellStyle name="40% - Accent4 2 5 2" xfId="630" xr:uid="{00000000-0005-0000-0000-0000E5020000}"/>
    <cellStyle name="40% - Accent4 2 5 2 2" xfId="631" xr:uid="{00000000-0005-0000-0000-0000E6020000}"/>
    <cellStyle name="40% - Accent4 2 5 2 2 2" xfId="4956" xr:uid="{00000000-0005-0000-0000-0000E7020000}"/>
    <cellStyle name="40% - Accent4 2 5 2 3" xfId="4955" xr:uid="{00000000-0005-0000-0000-0000E8020000}"/>
    <cellStyle name="40% - Accent4 2 5 3" xfId="632" xr:uid="{00000000-0005-0000-0000-0000E9020000}"/>
    <cellStyle name="40% - Accent4 2 5 3 2" xfId="4957" xr:uid="{00000000-0005-0000-0000-0000EA020000}"/>
    <cellStyle name="40% - Accent4 2 5 4" xfId="4954" xr:uid="{00000000-0005-0000-0000-0000EB020000}"/>
    <cellStyle name="40% - Accent4 2 6" xfId="633" xr:uid="{00000000-0005-0000-0000-0000EC020000}"/>
    <cellStyle name="40% - Accent4 2 6 2" xfId="634" xr:uid="{00000000-0005-0000-0000-0000ED020000}"/>
    <cellStyle name="40% - Accent4 2 6 2 2" xfId="635" xr:uid="{00000000-0005-0000-0000-0000EE020000}"/>
    <cellStyle name="40% - Accent4 2 6 2 2 2" xfId="4960" xr:uid="{00000000-0005-0000-0000-0000EF020000}"/>
    <cellStyle name="40% - Accent4 2 6 2 3" xfId="4959" xr:uid="{00000000-0005-0000-0000-0000F0020000}"/>
    <cellStyle name="40% - Accent4 2 6 3" xfId="636" xr:uid="{00000000-0005-0000-0000-0000F1020000}"/>
    <cellStyle name="40% - Accent4 2 6 3 2" xfId="4961" xr:uid="{00000000-0005-0000-0000-0000F2020000}"/>
    <cellStyle name="40% - Accent4 2 6 4" xfId="4958" xr:uid="{00000000-0005-0000-0000-0000F3020000}"/>
    <cellStyle name="40% - Accent4 2 7" xfId="637" xr:uid="{00000000-0005-0000-0000-0000F4020000}"/>
    <cellStyle name="40% - Accent4 2 7 2" xfId="638" xr:uid="{00000000-0005-0000-0000-0000F5020000}"/>
    <cellStyle name="40% - Accent4 2 7 2 2" xfId="639" xr:uid="{00000000-0005-0000-0000-0000F6020000}"/>
    <cellStyle name="40% - Accent4 2 7 2 2 2" xfId="4964" xr:uid="{00000000-0005-0000-0000-0000F7020000}"/>
    <cellStyle name="40% - Accent4 2 7 2 3" xfId="4963" xr:uid="{00000000-0005-0000-0000-0000F8020000}"/>
    <cellStyle name="40% - Accent4 2 7 3" xfId="640" xr:uid="{00000000-0005-0000-0000-0000F9020000}"/>
    <cellStyle name="40% - Accent4 2 7 3 2" xfId="4965" xr:uid="{00000000-0005-0000-0000-0000FA020000}"/>
    <cellStyle name="40% - Accent4 2 7 4" xfId="4962" xr:uid="{00000000-0005-0000-0000-0000FB020000}"/>
    <cellStyle name="40% - Accent4 2 8" xfId="641" xr:uid="{00000000-0005-0000-0000-0000FC020000}"/>
    <cellStyle name="40% - Accent4 2 8 2" xfId="642" xr:uid="{00000000-0005-0000-0000-0000FD020000}"/>
    <cellStyle name="40% - Accent4 2 8 2 2" xfId="4967" xr:uid="{00000000-0005-0000-0000-0000FE020000}"/>
    <cellStyle name="40% - Accent4 2 8 3" xfId="4966" xr:uid="{00000000-0005-0000-0000-0000FF020000}"/>
    <cellStyle name="40% - Accent4 2 9" xfId="643" xr:uid="{00000000-0005-0000-0000-000000030000}"/>
    <cellStyle name="40% - Accent4 2 9 2" xfId="4968" xr:uid="{00000000-0005-0000-0000-000001030000}"/>
    <cellStyle name="40% - Accent4 3" xfId="644" xr:uid="{00000000-0005-0000-0000-000002030000}"/>
    <cellStyle name="40% - Accent4 4" xfId="645" xr:uid="{00000000-0005-0000-0000-000003030000}"/>
    <cellStyle name="40% - Accent4 5" xfId="646" xr:uid="{00000000-0005-0000-0000-000004030000}"/>
    <cellStyle name="40% - Accent4 6" xfId="647" xr:uid="{00000000-0005-0000-0000-000005030000}"/>
    <cellStyle name="40% - Accent4 7" xfId="648" xr:uid="{00000000-0005-0000-0000-000006030000}"/>
    <cellStyle name="40% - Accent4 8" xfId="649" xr:uid="{00000000-0005-0000-0000-000007030000}"/>
    <cellStyle name="40% - Accent4 9" xfId="650" xr:uid="{00000000-0005-0000-0000-000008030000}"/>
    <cellStyle name="40% - Accent5 10" xfId="651" xr:uid="{00000000-0005-0000-0000-000009030000}"/>
    <cellStyle name="40% - Accent5 11" xfId="652" xr:uid="{00000000-0005-0000-0000-00000A030000}"/>
    <cellStyle name="40% - Accent5 12" xfId="653" xr:uid="{00000000-0005-0000-0000-00000B030000}"/>
    <cellStyle name="40% - Accent5 13" xfId="654" xr:uid="{00000000-0005-0000-0000-00000C030000}"/>
    <cellStyle name="40% - Accent5 14" xfId="655" xr:uid="{00000000-0005-0000-0000-00000D030000}"/>
    <cellStyle name="40% - Accent5 15" xfId="656" xr:uid="{00000000-0005-0000-0000-00000E030000}"/>
    <cellStyle name="40% - Accent5 16" xfId="657" xr:uid="{00000000-0005-0000-0000-00000F030000}"/>
    <cellStyle name="40% - Accent5 17" xfId="658" xr:uid="{00000000-0005-0000-0000-000010030000}"/>
    <cellStyle name="40% - Accent5 18" xfId="659" xr:uid="{00000000-0005-0000-0000-000011030000}"/>
    <cellStyle name="40% - Accent5 2" xfId="26" xr:uid="{00000000-0005-0000-0000-000012030000}"/>
    <cellStyle name="40% - Accent5 2 2" xfId="660" xr:uid="{00000000-0005-0000-0000-000013030000}"/>
    <cellStyle name="40% - Accent5 2 2 2" xfId="661" xr:uid="{00000000-0005-0000-0000-000014030000}"/>
    <cellStyle name="40% - Accent5 2 2 2 2" xfId="662" xr:uid="{00000000-0005-0000-0000-000015030000}"/>
    <cellStyle name="40% - Accent5 2 2 2 2 2" xfId="4971" xr:uid="{00000000-0005-0000-0000-000016030000}"/>
    <cellStyle name="40% - Accent5 2 2 2 3" xfId="4970" xr:uid="{00000000-0005-0000-0000-000017030000}"/>
    <cellStyle name="40% - Accent5 2 2 3" xfId="663" xr:uid="{00000000-0005-0000-0000-000018030000}"/>
    <cellStyle name="40% - Accent5 2 2 3 2" xfId="4972" xr:uid="{00000000-0005-0000-0000-000019030000}"/>
    <cellStyle name="40% - Accent5 2 2 4" xfId="4969" xr:uid="{00000000-0005-0000-0000-00001A030000}"/>
    <cellStyle name="40% - Accent5 2 3" xfId="664" xr:uid="{00000000-0005-0000-0000-00001B030000}"/>
    <cellStyle name="40% - Accent5 2 3 2" xfId="665" xr:uid="{00000000-0005-0000-0000-00001C030000}"/>
    <cellStyle name="40% - Accent5 2 3 2 2" xfId="666" xr:uid="{00000000-0005-0000-0000-00001D030000}"/>
    <cellStyle name="40% - Accent5 2 3 2 2 2" xfId="4975" xr:uid="{00000000-0005-0000-0000-00001E030000}"/>
    <cellStyle name="40% - Accent5 2 3 2 3" xfId="4974" xr:uid="{00000000-0005-0000-0000-00001F030000}"/>
    <cellStyle name="40% - Accent5 2 3 3" xfId="667" xr:uid="{00000000-0005-0000-0000-000020030000}"/>
    <cellStyle name="40% - Accent5 2 3 3 2" xfId="4976" xr:uid="{00000000-0005-0000-0000-000021030000}"/>
    <cellStyle name="40% - Accent5 2 3 4" xfId="4973" xr:uid="{00000000-0005-0000-0000-000022030000}"/>
    <cellStyle name="40% - Accent5 2 4" xfId="668" xr:uid="{00000000-0005-0000-0000-000023030000}"/>
    <cellStyle name="40% - Accent5 2 4 2" xfId="669" xr:uid="{00000000-0005-0000-0000-000024030000}"/>
    <cellStyle name="40% - Accent5 2 4 2 2" xfId="670" xr:uid="{00000000-0005-0000-0000-000025030000}"/>
    <cellStyle name="40% - Accent5 2 4 2 2 2" xfId="4979" xr:uid="{00000000-0005-0000-0000-000026030000}"/>
    <cellStyle name="40% - Accent5 2 4 2 3" xfId="4978" xr:uid="{00000000-0005-0000-0000-000027030000}"/>
    <cellStyle name="40% - Accent5 2 4 3" xfId="671" xr:uid="{00000000-0005-0000-0000-000028030000}"/>
    <cellStyle name="40% - Accent5 2 4 3 2" xfId="4980" xr:uid="{00000000-0005-0000-0000-000029030000}"/>
    <cellStyle name="40% - Accent5 2 4 4" xfId="4977" xr:uid="{00000000-0005-0000-0000-00002A030000}"/>
    <cellStyle name="40% - Accent5 2 5" xfId="672" xr:uid="{00000000-0005-0000-0000-00002B030000}"/>
    <cellStyle name="40% - Accent5 2 5 2" xfId="673" xr:uid="{00000000-0005-0000-0000-00002C030000}"/>
    <cellStyle name="40% - Accent5 2 5 2 2" xfId="674" xr:uid="{00000000-0005-0000-0000-00002D030000}"/>
    <cellStyle name="40% - Accent5 2 5 2 2 2" xfId="4983" xr:uid="{00000000-0005-0000-0000-00002E030000}"/>
    <cellStyle name="40% - Accent5 2 5 2 3" xfId="4982" xr:uid="{00000000-0005-0000-0000-00002F030000}"/>
    <cellStyle name="40% - Accent5 2 5 3" xfId="675" xr:uid="{00000000-0005-0000-0000-000030030000}"/>
    <cellStyle name="40% - Accent5 2 5 3 2" xfId="4984" xr:uid="{00000000-0005-0000-0000-000031030000}"/>
    <cellStyle name="40% - Accent5 2 5 4" xfId="4981" xr:uid="{00000000-0005-0000-0000-000032030000}"/>
    <cellStyle name="40% - Accent5 2 6" xfId="676" xr:uid="{00000000-0005-0000-0000-000033030000}"/>
    <cellStyle name="40% - Accent5 2 6 2" xfId="677" xr:uid="{00000000-0005-0000-0000-000034030000}"/>
    <cellStyle name="40% - Accent5 2 6 2 2" xfId="678" xr:uid="{00000000-0005-0000-0000-000035030000}"/>
    <cellStyle name="40% - Accent5 2 6 2 2 2" xfId="4987" xr:uid="{00000000-0005-0000-0000-000036030000}"/>
    <cellStyle name="40% - Accent5 2 6 2 3" xfId="4986" xr:uid="{00000000-0005-0000-0000-000037030000}"/>
    <cellStyle name="40% - Accent5 2 6 3" xfId="679" xr:uid="{00000000-0005-0000-0000-000038030000}"/>
    <cellStyle name="40% - Accent5 2 6 3 2" xfId="4988" xr:uid="{00000000-0005-0000-0000-000039030000}"/>
    <cellStyle name="40% - Accent5 2 6 4" xfId="4985" xr:uid="{00000000-0005-0000-0000-00003A030000}"/>
    <cellStyle name="40% - Accent5 2 7" xfId="680" xr:uid="{00000000-0005-0000-0000-00003B030000}"/>
    <cellStyle name="40% - Accent5 2 7 2" xfId="681" xr:uid="{00000000-0005-0000-0000-00003C030000}"/>
    <cellStyle name="40% - Accent5 2 7 2 2" xfId="682" xr:uid="{00000000-0005-0000-0000-00003D030000}"/>
    <cellStyle name="40% - Accent5 2 7 2 2 2" xfId="4991" xr:uid="{00000000-0005-0000-0000-00003E030000}"/>
    <cellStyle name="40% - Accent5 2 7 2 3" xfId="4990" xr:uid="{00000000-0005-0000-0000-00003F030000}"/>
    <cellStyle name="40% - Accent5 2 7 3" xfId="683" xr:uid="{00000000-0005-0000-0000-000040030000}"/>
    <cellStyle name="40% - Accent5 2 7 3 2" xfId="4992" xr:uid="{00000000-0005-0000-0000-000041030000}"/>
    <cellStyle name="40% - Accent5 2 7 4" xfId="4989" xr:uid="{00000000-0005-0000-0000-000042030000}"/>
    <cellStyle name="40% - Accent5 2 8" xfId="684" xr:uid="{00000000-0005-0000-0000-000043030000}"/>
    <cellStyle name="40% - Accent5 2 8 2" xfId="685" xr:uid="{00000000-0005-0000-0000-000044030000}"/>
    <cellStyle name="40% - Accent5 2 8 2 2" xfId="4994" xr:uid="{00000000-0005-0000-0000-000045030000}"/>
    <cellStyle name="40% - Accent5 2 8 3" xfId="4993" xr:uid="{00000000-0005-0000-0000-000046030000}"/>
    <cellStyle name="40% - Accent5 2 9" xfId="686" xr:uid="{00000000-0005-0000-0000-000047030000}"/>
    <cellStyle name="40% - Accent5 2 9 2" xfId="4995" xr:uid="{00000000-0005-0000-0000-000048030000}"/>
    <cellStyle name="40% - Accent5 3" xfId="687" xr:uid="{00000000-0005-0000-0000-000049030000}"/>
    <cellStyle name="40% - Accent5 4" xfId="688" xr:uid="{00000000-0005-0000-0000-00004A030000}"/>
    <cellStyle name="40% - Accent5 5" xfId="689" xr:uid="{00000000-0005-0000-0000-00004B030000}"/>
    <cellStyle name="40% - Accent5 6" xfId="690" xr:uid="{00000000-0005-0000-0000-00004C030000}"/>
    <cellStyle name="40% - Accent5 7" xfId="691" xr:uid="{00000000-0005-0000-0000-00004D030000}"/>
    <cellStyle name="40% - Accent5 8" xfId="692" xr:uid="{00000000-0005-0000-0000-00004E030000}"/>
    <cellStyle name="40% - Accent5 9" xfId="693" xr:uid="{00000000-0005-0000-0000-00004F030000}"/>
    <cellStyle name="40% - Accent6 10" xfId="694" xr:uid="{00000000-0005-0000-0000-000050030000}"/>
    <cellStyle name="40% - Accent6 11" xfId="695" xr:uid="{00000000-0005-0000-0000-000051030000}"/>
    <cellStyle name="40% - Accent6 12" xfId="696" xr:uid="{00000000-0005-0000-0000-000052030000}"/>
    <cellStyle name="40% - Accent6 13" xfId="697" xr:uid="{00000000-0005-0000-0000-000053030000}"/>
    <cellStyle name="40% - Accent6 14" xfId="698" xr:uid="{00000000-0005-0000-0000-000054030000}"/>
    <cellStyle name="40% - Accent6 15" xfId="699" xr:uid="{00000000-0005-0000-0000-000055030000}"/>
    <cellStyle name="40% - Accent6 16" xfId="700" xr:uid="{00000000-0005-0000-0000-000056030000}"/>
    <cellStyle name="40% - Accent6 17" xfId="701" xr:uid="{00000000-0005-0000-0000-000057030000}"/>
    <cellStyle name="40% - Accent6 18" xfId="702" xr:uid="{00000000-0005-0000-0000-000058030000}"/>
    <cellStyle name="40% - Accent6 2" xfId="27" xr:uid="{00000000-0005-0000-0000-000059030000}"/>
    <cellStyle name="40% - Accent6 2 2" xfId="703" xr:uid="{00000000-0005-0000-0000-00005A030000}"/>
    <cellStyle name="40% - Accent6 2 2 2" xfId="704" xr:uid="{00000000-0005-0000-0000-00005B030000}"/>
    <cellStyle name="40% - Accent6 2 2 2 2" xfId="705" xr:uid="{00000000-0005-0000-0000-00005C030000}"/>
    <cellStyle name="40% - Accent6 2 2 2 2 2" xfId="4998" xr:uid="{00000000-0005-0000-0000-00005D030000}"/>
    <cellStyle name="40% - Accent6 2 2 2 3" xfId="4997" xr:uid="{00000000-0005-0000-0000-00005E030000}"/>
    <cellStyle name="40% - Accent6 2 2 3" xfId="706" xr:uid="{00000000-0005-0000-0000-00005F030000}"/>
    <cellStyle name="40% - Accent6 2 2 3 2" xfId="4999" xr:uid="{00000000-0005-0000-0000-000060030000}"/>
    <cellStyle name="40% - Accent6 2 2 4" xfId="4996" xr:uid="{00000000-0005-0000-0000-000061030000}"/>
    <cellStyle name="40% - Accent6 2 3" xfId="707" xr:uid="{00000000-0005-0000-0000-000062030000}"/>
    <cellStyle name="40% - Accent6 2 3 2" xfId="708" xr:uid="{00000000-0005-0000-0000-000063030000}"/>
    <cellStyle name="40% - Accent6 2 3 2 2" xfId="709" xr:uid="{00000000-0005-0000-0000-000064030000}"/>
    <cellStyle name="40% - Accent6 2 3 2 2 2" xfId="5002" xr:uid="{00000000-0005-0000-0000-000065030000}"/>
    <cellStyle name="40% - Accent6 2 3 2 3" xfId="5001" xr:uid="{00000000-0005-0000-0000-000066030000}"/>
    <cellStyle name="40% - Accent6 2 3 3" xfId="710" xr:uid="{00000000-0005-0000-0000-000067030000}"/>
    <cellStyle name="40% - Accent6 2 3 3 2" xfId="5003" xr:uid="{00000000-0005-0000-0000-000068030000}"/>
    <cellStyle name="40% - Accent6 2 3 4" xfId="5000" xr:uid="{00000000-0005-0000-0000-000069030000}"/>
    <cellStyle name="40% - Accent6 2 4" xfId="711" xr:uid="{00000000-0005-0000-0000-00006A030000}"/>
    <cellStyle name="40% - Accent6 2 4 2" xfId="712" xr:uid="{00000000-0005-0000-0000-00006B030000}"/>
    <cellStyle name="40% - Accent6 2 4 2 2" xfId="713" xr:uid="{00000000-0005-0000-0000-00006C030000}"/>
    <cellStyle name="40% - Accent6 2 4 2 2 2" xfId="5006" xr:uid="{00000000-0005-0000-0000-00006D030000}"/>
    <cellStyle name="40% - Accent6 2 4 2 3" xfId="5005" xr:uid="{00000000-0005-0000-0000-00006E030000}"/>
    <cellStyle name="40% - Accent6 2 4 3" xfId="714" xr:uid="{00000000-0005-0000-0000-00006F030000}"/>
    <cellStyle name="40% - Accent6 2 4 3 2" xfId="5007" xr:uid="{00000000-0005-0000-0000-000070030000}"/>
    <cellStyle name="40% - Accent6 2 4 4" xfId="5004" xr:uid="{00000000-0005-0000-0000-000071030000}"/>
    <cellStyle name="40% - Accent6 2 5" xfId="715" xr:uid="{00000000-0005-0000-0000-000072030000}"/>
    <cellStyle name="40% - Accent6 2 5 2" xfId="716" xr:uid="{00000000-0005-0000-0000-000073030000}"/>
    <cellStyle name="40% - Accent6 2 5 2 2" xfId="717" xr:uid="{00000000-0005-0000-0000-000074030000}"/>
    <cellStyle name="40% - Accent6 2 5 2 2 2" xfId="5010" xr:uid="{00000000-0005-0000-0000-000075030000}"/>
    <cellStyle name="40% - Accent6 2 5 2 3" xfId="5009" xr:uid="{00000000-0005-0000-0000-000076030000}"/>
    <cellStyle name="40% - Accent6 2 5 3" xfId="718" xr:uid="{00000000-0005-0000-0000-000077030000}"/>
    <cellStyle name="40% - Accent6 2 5 3 2" xfId="5011" xr:uid="{00000000-0005-0000-0000-000078030000}"/>
    <cellStyle name="40% - Accent6 2 5 4" xfId="5008" xr:uid="{00000000-0005-0000-0000-000079030000}"/>
    <cellStyle name="40% - Accent6 2 6" xfId="719" xr:uid="{00000000-0005-0000-0000-00007A030000}"/>
    <cellStyle name="40% - Accent6 2 6 2" xfId="720" xr:uid="{00000000-0005-0000-0000-00007B030000}"/>
    <cellStyle name="40% - Accent6 2 6 2 2" xfId="721" xr:uid="{00000000-0005-0000-0000-00007C030000}"/>
    <cellStyle name="40% - Accent6 2 6 2 2 2" xfId="5014" xr:uid="{00000000-0005-0000-0000-00007D030000}"/>
    <cellStyle name="40% - Accent6 2 6 2 3" xfId="5013" xr:uid="{00000000-0005-0000-0000-00007E030000}"/>
    <cellStyle name="40% - Accent6 2 6 3" xfId="722" xr:uid="{00000000-0005-0000-0000-00007F030000}"/>
    <cellStyle name="40% - Accent6 2 6 3 2" xfId="5015" xr:uid="{00000000-0005-0000-0000-000080030000}"/>
    <cellStyle name="40% - Accent6 2 6 4" xfId="5012" xr:uid="{00000000-0005-0000-0000-000081030000}"/>
    <cellStyle name="40% - Accent6 2 7" xfId="723" xr:uid="{00000000-0005-0000-0000-000082030000}"/>
    <cellStyle name="40% - Accent6 2 7 2" xfId="724" xr:uid="{00000000-0005-0000-0000-000083030000}"/>
    <cellStyle name="40% - Accent6 2 7 2 2" xfId="725" xr:uid="{00000000-0005-0000-0000-000084030000}"/>
    <cellStyle name="40% - Accent6 2 7 2 2 2" xfId="5018" xr:uid="{00000000-0005-0000-0000-000085030000}"/>
    <cellStyle name="40% - Accent6 2 7 2 3" xfId="5017" xr:uid="{00000000-0005-0000-0000-000086030000}"/>
    <cellStyle name="40% - Accent6 2 7 3" xfId="726" xr:uid="{00000000-0005-0000-0000-000087030000}"/>
    <cellStyle name="40% - Accent6 2 7 3 2" xfId="5019" xr:uid="{00000000-0005-0000-0000-000088030000}"/>
    <cellStyle name="40% - Accent6 2 7 4" xfId="5016" xr:uid="{00000000-0005-0000-0000-000089030000}"/>
    <cellStyle name="40% - Accent6 2 8" xfId="727" xr:uid="{00000000-0005-0000-0000-00008A030000}"/>
    <cellStyle name="40% - Accent6 2 8 2" xfId="728" xr:uid="{00000000-0005-0000-0000-00008B030000}"/>
    <cellStyle name="40% - Accent6 2 8 2 2" xfId="5021" xr:uid="{00000000-0005-0000-0000-00008C030000}"/>
    <cellStyle name="40% - Accent6 2 8 3" xfId="5020" xr:uid="{00000000-0005-0000-0000-00008D030000}"/>
    <cellStyle name="40% - Accent6 2 9" xfId="729" xr:uid="{00000000-0005-0000-0000-00008E030000}"/>
    <cellStyle name="40% - Accent6 2 9 2" xfId="5022" xr:uid="{00000000-0005-0000-0000-00008F030000}"/>
    <cellStyle name="40% - Accent6 3" xfId="730" xr:uid="{00000000-0005-0000-0000-000090030000}"/>
    <cellStyle name="40% - Accent6 4" xfId="731" xr:uid="{00000000-0005-0000-0000-000091030000}"/>
    <cellStyle name="40% - Accent6 5" xfId="732" xr:uid="{00000000-0005-0000-0000-000092030000}"/>
    <cellStyle name="40% - Accent6 6" xfId="733" xr:uid="{00000000-0005-0000-0000-000093030000}"/>
    <cellStyle name="40% - Accent6 7" xfId="734" xr:uid="{00000000-0005-0000-0000-000094030000}"/>
    <cellStyle name="40% - Accent6 8" xfId="735" xr:uid="{00000000-0005-0000-0000-000095030000}"/>
    <cellStyle name="40% - Accent6 9" xfId="736" xr:uid="{00000000-0005-0000-0000-000096030000}"/>
    <cellStyle name="60% - Accent1 10" xfId="737" xr:uid="{00000000-0005-0000-0000-000097030000}"/>
    <cellStyle name="60% - Accent1 11" xfId="738" xr:uid="{00000000-0005-0000-0000-000098030000}"/>
    <cellStyle name="60% - Accent1 12" xfId="739" xr:uid="{00000000-0005-0000-0000-000099030000}"/>
    <cellStyle name="60% - Accent1 13" xfId="740" xr:uid="{00000000-0005-0000-0000-00009A030000}"/>
    <cellStyle name="60% - Accent1 14" xfId="741" xr:uid="{00000000-0005-0000-0000-00009B030000}"/>
    <cellStyle name="60% - Accent1 15" xfId="742" xr:uid="{00000000-0005-0000-0000-00009C030000}"/>
    <cellStyle name="60% - Accent1 16" xfId="743" xr:uid="{00000000-0005-0000-0000-00009D030000}"/>
    <cellStyle name="60% - Accent1 17" xfId="744" xr:uid="{00000000-0005-0000-0000-00009E030000}"/>
    <cellStyle name="60% - Accent1 18" xfId="745" xr:uid="{00000000-0005-0000-0000-00009F030000}"/>
    <cellStyle name="60% - Accent1 2" xfId="28" xr:uid="{00000000-0005-0000-0000-0000A0030000}"/>
    <cellStyle name="60% - Accent1 2 2" xfId="746" xr:uid="{00000000-0005-0000-0000-0000A1030000}"/>
    <cellStyle name="60% - Accent1 2 3" xfId="747" xr:uid="{00000000-0005-0000-0000-0000A2030000}"/>
    <cellStyle name="60% - Accent1 2 4" xfId="748" xr:uid="{00000000-0005-0000-0000-0000A3030000}"/>
    <cellStyle name="60% - Accent1 2 5" xfId="749" xr:uid="{00000000-0005-0000-0000-0000A4030000}"/>
    <cellStyle name="60% - Accent1 3" xfId="750" xr:uid="{00000000-0005-0000-0000-0000A5030000}"/>
    <cellStyle name="60% - Accent1 4" xfId="751" xr:uid="{00000000-0005-0000-0000-0000A6030000}"/>
    <cellStyle name="60% - Accent1 5" xfId="752" xr:uid="{00000000-0005-0000-0000-0000A7030000}"/>
    <cellStyle name="60% - Accent1 6" xfId="753" xr:uid="{00000000-0005-0000-0000-0000A8030000}"/>
    <cellStyle name="60% - Accent1 7" xfId="754" xr:uid="{00000000-0005-0000-0000-0000A9030000}"/>
    <cellStyle name="60% - Accent1 8" xfId="755" xr:uid="{00000000-0005-0000-0000-0000AA030000}"/>
    <cellStyle name="60% - Accent1 9" xfId="756" xr:uid="{00000000-0005-0000-0000-0000AB030000}"/>
    <cellStyle name="60% - Accent2 10" xfId="757" xr:uid="{00000000-0005-0000-0000-0000AC030000}"/>
    <cellStyle name="60% - Accent2 11" xfId="758" xr:uid="{00000000-0005-0000-0000-0000AD030000}"/>
    <cellStyle name="60% - Accent2 12" xfId="759" xr:uid="{00000000-0005-0000-0000-0000AE030000}"/>
    <cellStyle name="60% - Accent2 13" xfId="760" xr:uid="{00000000-0005-0000-0000-0000AF030000}"/>
    <cellStyle name="60% - Accent2 14" xfId="761" xr:uid="{00000000-0005-0000-0000-0000B0030000}"/>
    <cellStyle name="60% - Accent2 15" xfId="762" xr:uid="{00000000-0005-0000-0000-0000B1030000}"/>
    <cellStyle name="60% - Accent2 16" xfId="763" xr:uid="{00000000-0005-0000-0000-0000B2030000}"/>
    <cellStyle name="60% - Accent2 17" xfId="764" xr:uid="{00000000-0005-0000-0000-0000B3030000}"/>
    <cellStyle name="60% - Accent2 18" xfId="765" xr:uid="{00000000-0005-0000-0000-0000B4030000}"/>
    <cellStyle name="60% - Accent2 2" xfId="29" xr:uid="{00000000-0005-0000-0000-0000B5030000}"/>
    <cellStyle name="60% - Accent2 2 2" xfId="766" xr:uid="{00000000-0005-0000-0000-0000B6030000}"/>
    <cellStyle name="60% - Accent2 2 3" xfId="767" xr:uid="{00000000-0005-0000-0000-0000B7030000}"/>
    <cellStyle name="60% - Accent2 2 4" xfId="768" xr:uid="{00000000-0005-0000-0000-0000B8030000}"/>
    <cellStyle name="60% - Accent2 2 5" xfId="769" xr:uid="{00000000-0005-0000-0000-0000B9030000}"/>
    <cellStyle name="60% - Accent2 3" xfId="770" xr:uid="{00000000-0005-0000-0000-0000BA030000}"/>
    <cellStyle name="60% - Accent2 4" xfId="771" xr:uid="{00000000-0005-0000-0000-0000BB030000}"/>
    <cellStyle name="60% - Accent2 5" xfId="772" xr:uid="{00000000-0005-0000-0000-0000BC030000}"/>
    <cellStyle name="60% - Accent2 6" xfId="773" xr:uid="{00000000-0005-0000-0000-0000BD030000}"/>
    <cellStyle name="60% - Accent2 7" xfId="774" xr:uid="{00000000-0005-0000-0000-0000BE030000}"/>
    <cellStyle name="60% - Accent2 8" xfId="775" xr:uid="{00000000-0005-0000-0000-0000BF030000}"/>
    <cellStyle name="60% - Accent2 9" xfId="776" xr:uid="{00000000-0005-0000-0000-0000C0030000}"/>
    <cellStyle name="60% - Accent3 10" xfId="777" xr:uid="{00000000-0005-0000-0000-0000C1030000}"/>
    <cellStyle name="60% - Accent3 11" xfId="778" xr:uid="{00000000-0005-0000-0000-0000C2030000}"/>
    <cellStyle name="60% - Accent3 12" xfId="779" xr:uid="{00000000-0005-0000-0000-0000C3030000}"/>
    <cellStyle name="60% - Accent3 13" xfId="780" xr:uid="{00000000-0005-0000-0000-0000C4030000}"/>
    <cellStyle name="60% - Accent3 14" xfId="781" xr:uid="{00000000-0005-0000-0000-0000C5030000}"/>
    <cellStyle name="60% - Accent3 15" xfId="782" xr:uid="{00000000-0005-0000-0000-0000C6030000}"/>
    <cellStyle name="60% - Accent3 16" xfId="783" xr:uid="{00000000-0005-0000-0000-0000C7030000}"/>
    <cellStyle name="60% - Accent3 17" xfId="784" xr:uid="{00000000-0005-0000-0000-0000C8030000}"/>
    <cellStyle name="60% - Accent3 18" xfId="785" xr:uid="{00000000-0005-0000-0000-0000C9030000}"/>
    <cellStyle name="60% - Accent3 2" xfId="30" xr:uid="{00000000-0005-0000-0000-0000CA030000}"/>
    <cellStyle name="60% - Accent3 2 2" xfId="786" xr:uid="{00000000-0005-0000-0000-0000CB030000}"/>
    <cellStyle name="60% - Accent3 2 3" xfId="787" xr:uid="{00000000-0005-0000-0000-0000CC030000}"/>
    <cellStyle name="60% - Accent3 2 4" xfId="788" xr:uid="{00000000-0005-0000-0000-0000CD030000}"/>
    <cellStyle name="60% - Accent3 2 5" xfId="789" xr:uid="{00000000-0005-0000-0000-0000CE030000}"/>
    <cellStyle name="60% - Accent3 3" xfId="790" xr:uid="{00000000-0005-0000-0000-0000CF030000}"/>
    <cellStyle name="60% - Accent3 4" xfId="791" xr:uid="{00000000-0005-0000-0000-0000D0030000}"/>
    <cellStyle name="60% - Accent3 5" xfId="792" xr:uid="{00000000-0005-0000-0000-0000D1030000}"/>
    <cellStyle name="60% - Accent3 6" xfId="793" xr:uid="{00000000-0005-0000-0000-0000D2030000}"/>
    <cellStyle name="60% - Accent3 7" xfId="794" xr:uid="{00000000-0005-0000-0000-0000D3030000}"/>
    <cellStyle name="60% - Accent3 8" xfId="795" xr:uid="{00000000-0005-0000-0000-0000D4030000}"/>
    <cellStyle name="60% - Accent3 9" xfId="796" xr:uid="{00000000-0005-0000-0000-0000D5030000}"/>
    <cellStyle name="60% - Accent4 10" xfId="797" xr:uid="{00000000-0005-0000-0000-0000D6030000}"/>
    <cellStyle name="60% - Accent4 11" xfId="798" xr:uid="{00000000-0005-0000-0000-0000D7030000}"/>
    <cellStyle name="60% - Accent4 12" xfId="799" xr:uid="{00000000-0005-0000-0000-0000D8030000}"/>
    <cellStyle name="60% - Accent4 13" xfId="800" xr:uid="{00000000-0005-0000-0000-0000D9030000}"/>
    <cellStyle name="60% - Accent4 14" xfId="801" xr:uid="{00000000-0005-0000-0000-0000DA030000}"/>
    <cellStyle name="60% - Accent4 15" xfId="802" xr:uid="{00000000-0005-0000-0000-0000DB030000}"/>
    <cellStyle name="60% - Accent4 16" xfId="803" xr:uid="{00000000-0005-0000-0000-0000DC030000}"/>
    <cellStyle name="60% - Accent4 17" xfId="804" xr:uid="{00000000-0005-0000-0000-0000DD030000}"/>
    <cellStyle name="60% - Accent4 18" xfId="805" xr:uid="{00000000-0005-0000-0000-0000DE030000}"/>
    <cellStyle name="60% - Accent4 2" xfId="31" xr:uid="{00000000-0005-0000-0000-0000DF030000}"/>
    <cellStyle name="60% - Accent4 2 2" xfId="806" xr:uid="{00000000-0005-0000-0000-0000E0030000}"/>
    <cellStyle name="60% - Accent4 2 3" xfId="807" xr:uid="{00000000-0005-0000-0000-0000E1030000}"/>
    <cellStyle name="60% - Accent4 2 4" xfId="808" xr:uid="{00000000-0005-0000-0000-0000E2030000}"/>
    <cellStyle name="60% - Accent4 2 5" xfId="809" xr:uid="{00000000-0005-0000-0000-0000E3030000}"/>
    <cellStyle name="60% - Accent4 3" xfId="810" xr:uid="{00000000-0005-0000-0000-0000E4030000}"/>
    <cellStyle name="60% - Accent4 4" xfId="811" xr:uid="{00000000-0005-0000-0000-0000E5030000}"/>
    <cellStyle name="60% - Accent4 5" xfId="812" xr:uid="{00000000-0005-0000-0000-0000E6030000}"/>
    <cellStyle name="60% - Accent4 6" xfId="813" xr:uid="{00000000-0005-0000-0000-0000E7030000}"/>
    <cellStyle name="60% - Accent4 7" xfId="814" xr:uid="{00000000-0005-0000-0000-0000E8030000}"/>
    <cellStyle name="60% - Accent4 8" xfId="815" xr:uid="{00000000-0005-0000-0000-0000E9030000}"/>
    <cellStyle name="60% - Accent4 9" xfId="816" xr:uid="{00000000-0005-0000-0000-0000EA030000}"/>
    <cellStyle name="60% - Accent5 10" xfId="817" xr:uid="{00000000-0005-0000-0000-0000EB030000}"/>
    <cellStyle name="60% - Accent5 11" xfId="818" xr:uid="{00000000-0005-0000-0000-0000EC030000}"/>
    <cellStyle name="60% - Accent5 12" xfId="819" xr:uid="{00000000-0005-0000-0000-0000ED030000}"/>
    <cellStyle name="60% - Accent5 13" xfId="820" xr:uid="{00000000-0005-0000-0000-0000EE030000}"/>
    <cellStyle name="60% - Accent5 14" xfId="821" xr:uid="{00000000-0005-0000-0000-0000EF030000}"/>
    <cellStyle name="60% - Accent5 15" xfId="822" xr:uid="{00000000-0005-0000-0000-0000F0030000}"/>
    <cellStyle name="60% - Accent5 16" xfId="823" xr:uid="{00000000-0005-0000-0000-0000F1030000}"/>
    <cellStyle name="60% - Accent5 17" xfId="824" xr:uid="{00000000-0005-0000-0000-0000F2030000}"/>
    <cellStyle name="60% - Accent5 18" xfId="825" xr:uid="{00000000-0005-0000-0000-0000F3030000}"/>
    <cellStyle name="60% - Accent5 2" xfId="32" xr:uid="{00000000-0005-0000-0000-0000F4030000}"/>
    <cellStyle name="60% - Accent5 2 2" xfId="826" xr:uid="{00000000-0005-0000-0000-0000F5030000}"/>
    <cellStyle name="60% - Accent5 2 3" xfId="827" xr:uid="{00000000-0005-0000-0000-0000F6030000}"/>
    <cellStyle name="60% - Accent5 2 4" xfId="828" xr:uid="{00000000-0005-0000-0000-0000F7030000}"/>
    <cellStyle name="60% - Accent5 2 5" xfId="829" xr:uid="{00000000-0005-0000-0000-0000F8030000}"/>
    <cellStyle name="60% - Accent5 3" xfId="830" xr:uid="{00000000-0005-0000-0000-0000F9030000}"/>
    <cellStyle name="60% - Accent5 4" xfId="831" xr:uid="{00000000-0005-0000-0000-0000FA030000}"/>
    <cellStyle name="60% - Accent5 5" xfId="832" xr:uid="{00000000-0005-0000-0000-0000FB030000}"/>
    <cellStyle name="60% - Accent5 6" xfId="833" xr:uid="{00000000-0005-0000-0000-0000FC030000}"/>
    <cellStyle name="60% - Accent5 7" xfId="834" xr:uid="{00000000-0005-0000-0000-0000FD030000}"/>
    <cellStyle name="60% - Accent5 8" xfId="835" xr:uid="{00000000-0005-0000-0000-0000FE030000}"/>
    <cellStyle name="60% - Accent5 9" xfId="836" xr:uid="{00000000-0005-0000-0000-0000FF030000}"/>
    <cellStyle name="60% - Accent6 10" xfId="837" xr:uid="{00000000-0005-0000-0000-000000040000}"/>
    <cellStyle name="60% - Accent6 11" xfId="838" xr:uid="{00000000-0005-0000-0000-000001040000}"/>
    <cellStyle name="60% - Accent6 12" xfId="839" xr:uid="{00000000-0005-0000-0000-000002040000}"/>
    <cellStyle name="60% - Accent6 13" xfId="840" xr:uid="{00000000-0005-0000-0000-000003040000}"/>
    <cellStyle name="60% - Accent6 14" xfId="841" xr:uid="{00000000-0005-0000-0000-000004040000}"/>
    <cellStyle name="60% - Accent6 15" xfId="842" xr:uid="{00000000-0005-0000-0000-000005040000}"/>
    <cellStyle name="60% - Accent6 16" xfId="843" xr:uid="{00000000-0005-0000-0000-000006040000}"/>
    <cellStyle name="60% - Accent6 17" xfId="844" xr:uid="{00000000-0005-0000-0000-000007040000}"/>
    <cellStyle name="60% - Accent6 18" xfId="845" xr:uid="{00000000-0005-0000-0000-000008040000}"/>
    <cellStyle name="60% - Accent6 2" xfId="33" xr:uid="{00000000-0005-0000-0000-000009040000}"/>
    <cellStyle name="60% - Accent6 2 2" xfId="846" xr:uid="{00000000-0005-0000-0000-00000A040000}"/>
    <cellStyle name="60% - Accent6 2 3" xfId="847" xr:uid="{00000000-0005-0000-0000-00000B040000}"/>
    <cellStyle name="60% - Accent6 2 4" xfId="848" xr:uid="{00000000-0005-0000-0000-00000C040000}"/>
    <cellStyle name="60% - Accent6 2 5" xfId="849" xr:uid="{00000000-0005-0000-0000-00000D040000}"/>
    <cellStyle name="60% - Accent6 3" xfId="850" xr:uid="{00000000-0005-0000-0000-00000E040000}"/>
    <cellStyle name="60% - Accent6 4" xfId="851" xr:uid="{00000000-0005-0000-0000-00000F040000}"/>
    <cellStyle name="60% - Accent6 5" xfId="852" xr:uid="{00000000-0005-0000-0000-000010040000}"/>
    <cellStyle name="60% - Accent6 6" xfId="853" xr:uid="{00000000-0005-0000-0000-000011040000}"/>
    <cellStyle name="60% - Accent6 7" xfId="854" xr:uid="{00000000-0005-0000-0000-000012040000}"/>
    <cellStyle name="60% - Accent6 8" xfId="855" xr:uid="{00000000-0005-0000-0000-000013040000}"/>
    <cellStyle name="60% - Accent6 9" xfId="856" xr:uid="{00000000-0005-0000-0000-000014040000}"/>
    <cellStyle name="Accent1 10" xfId="857" xr:uid="{00000000-0005-0000-0000-000015040000}"/>
    <cellStyle name="Accent1 11" xfId="858" xr:uid="{00000000-0005-0000-0000-000016040000}"/>
    <cellStyle name="Accent1 12" xfId="859" xr:uid="{00000000-0005-0000-0000-000017040000}"/>
    <cellStyle name="Accent1 13" xfId="860" xr:uid="{00000000-0005-0000-0000-000018040000}"/>
    <cellStyle name="Accent1 14" xfId="861" xr:uid="{00000000-0005-0000-0000-000019040000}"/>
    <cellStyle name="Accent1 15" xfId="862" xr:uid="{00000000-0005-0000-0000-00001A040000}"/>
    <cellStyle name="Accent1 16" xfId="863" xr:uid="{00000000-0005-0000-0000-00001B040000}"/>
    <cellStyle name="Accent1 17" xfId="864" xr:uid="{00000000-0005-0000-0000-00001C040000}"/>
    <cellStyle name="Accent1 18" xfId="865" xr:uid="{00000000-0005-0000-0000-00001D040000}"/>
    <cellStyle name="Accent1 2" xfId="34" xr:uid="{00000000-0005-0000-0000-00001E040000}"/>
    <cellStyle name="Accent1 2 2" xfId="866" xr:uid="{00000000-0005-0000-0000-00001F040000}"/>
    <cellStyle name="Accent1 2 3" xfId="867" xr:uid="{00000000-0005-0000-0000-000020040000}"/>
    <cellStyle name="Accent1 2 4" xfId="868" xr:uid="{00000000-0005-0000-0000-000021040000}"/>
    <cellStyle name="Accent1 2 5" xfId="869" xr:uid="{00000000-0005-0000-0000-000022040000}"/>
    <cellStyle name="Accent1 3" xfId="870" xr:uid="{00000000-0005-0000-0000-000023040000}"/>
    <cellStyle name="Accent1 4" xfId="871" xr:uid="{00000000-0005-0000-0000-000024040000}"/>
    <cellStyle name="Accent1 5" xfId="872" xr:uid="{00000000-0005-0000-0000-000025040000}"/>
    <cellStyle name="Accent1 6" xfId="873" xr:uid="{00000000-0005-0000-0000-000026040000}"/>
    <cellStyle name="Accent1 7" xfId="874" xr:uid="{00000000-0005-0000-0000-000027040000}"/>
    <cellStyle name="Accent1 8" xfId="875" xr:uid="{00000000-0005-0000-0000-000028040000}"/>
    <cellStyle name="Accent1 9" xfId="876" xr:uid="{00000000-0005-0000-0000-000029040000}"/>
    <cellStyle name="Accent2 10" xfId="877" xr:uid="{00000000-0005-0000-0000-00002A040000}"/>
    <cellStyle name="Accent2 11" xfId="878" xr:uid="{00000000-0005-0000-0000-00002B040000}"/>
    <cellStyle name="Accent2 12" xfId="879" xr:uid="{00000000-0005-0000-0000-00002C040000}"/>
    <cellStyle name="Accent2 13" xfId="880" xr:uid="{00000000-0005-0000-0000-00002D040000}"/>
    <cellStyle name="Accent2 14" xfId="881" xr:uid="{00000000-0005-0000-0000-00002E040000}"/>
    <cellStyle name="Accent2 15" xfId="882" xr:uid="{00000000-0005-0000-0000-00002F040000}"/>
    <cellStyle name="Accent2 16" xfId="883" xr:uid="{00000000-0005-0000-0000-000030040000}"/>
    <cellStyle name="Accent2 17" xfId="884" xr:uid="{00000000-0005-0000-0000-000031040000}"/>
    <cellStyle name="Accent2 18" xfId="885" xr:uid="{00000000-0005-0000-0000-000032040000}"/>
    <cellStyle name="Accent2 2" xfId="35" xr:uid="{00000000-0005-0000-0000-000033040000}"/>
    <cellStyle name="Accent2 2 2" xfId="886" xr:uid="{00000000-0005-0000-0000-000034040000}"/>
    <cellStyle name="Accent2 2 3" xfId="887" xr:uid="{00000000-0005-0000-0000-000035040000}"/>
    <cellStyle name="Accent2 2 4" xfId="888" xr:uid="{00000000-0005-0000-0000-000036040000}"/>
    <cellStyle name="Accent2 2 5" xfId="889" xr:uid="{00000000-0005-0000-0000-000037040000}"/>
    <cellStyle name="Accent2 3" xfId="890" xr:uid="{00000000-0005-0000-0000-000038040000}"/>
    <cellStyle name="Accent2 4" xfId="891" xr:uid="{00000000-0005-0000-0000-000039040000}"/>
    <cellStyle name="Accent2 5" xfId="892" xr:uid="{00000000-0005-0000-0000-00003A040000}"/>
    <cellStyle name="Accent2 6" xfId="893" xr:uid="{00000000-0005-0000-0000-00003B040000}"/>
    <cellStyle name="Accent2 7" xfId="894" xr:uid="{00000000-0005-0000-0000-00003C040000}"/>
    <cellStyle name="Accent2 8" xfId="895" xr:uid="{00000000-0005-0000-0000-00003D040000}"/>
    <cellStyle name="Accent2 9" xfId="896" xr:uid="{00000000-0005-0000-0000-00003E040000}"/>
    <cellStyle name="Accent3 10" xfId="897" xr:uid="{00000000-0005-0000-0000-00003F040000}"/>
    <cellStyle name="Accent3 11" xfId="898" xr:uid="{00000000-0005-0000-0000-000040040000}"/>
    <cellStyle name="Accent3 12" xfId="899" xr:uid="{00000000-0005-0000-0000-000041040000}"/>
    <cellStyle name="Accent3 13" xfId="900" xr:uid="{00000000-0005-0000-0000-000042040000}"/>
    <cellStyle name="Accent3 14" xfId="901" xr:uid="{00000000-0005-0000-0000-000043040000}"/>
    <cellStyle name="Accent3 15" xfId="902" xr:uid="{00000000-0005-0000-0000-000044040000}"/>
    <cellStyle name="Accent3 16" xfId="903" xr:uid="{00000000-0005-0000-0000-000045040000}"/>
    <cellStyle name="Accent3 17" xfId="904" xr:uid="{00000000-0005-0000-0000-000046040000}"/>
    <cellStyle name="Accent3 18" xfId="905" xr:uid="{00000000-0005-0000-0000-000047040000}"/>
    <cellStyle name="Accent3 2" xfId="36" xr:uid="{00000000-0005-0000-0000-000048040000}"/>
    <cellStyle name="Accent3 2 2" xfId="906" xr:uid="{00000000-0005-0000-0000-000049040000}"/>
    <cellStyle name="Accent3 2 3" xfId="907" xr:uid="{00000000-0005-0000-0000-00004A040000}"/>
    <cellStyle name="Accent3 2 4" xfId="908" xr:uid="{00000000-0005-0000-0000-00004B040000}"/>
    <cellStyle name="Accent3 2 5" xfId="909" xr:uid="{00000000-0005-0000-0000-00004C040000}"/>
    <cellStyle name="Accent3 3" xfId="910" xr:uid="{00000000-0005-0000-0000-00004D040000}"/>
    <cellStyle name="Accent3 4" xfId="911" xr:uid="{00000000-0005-0000-0000-00004E040000}"/>
    <cellStyle name="Accent3 5" xfId="912" xr:uid="{00000000-0005-0000-0000-00004F040000}"/>
    <cellStyle name="Accent3 6" xfId="913" xr:uid="{00000000-0005-0000-0000-000050040000}"/>
    <cellStyle name="Accent3 7" xfId="914" xr:uid="{00000000-0005-0000-0000-000051040000}"/>
    <cellStyle name="Accent3 8" xfId="915" xr:uid="{00000000-0005-0000-0000-000052040000}"/>
    <cellStyle name="Accent3 9" xfId="916" xr:uid="{00000000-0005-0000-0000-000053040000}"/>
    <cellStyle name="Accent4 10" xfId="917" xr:uid="{00000000-0005-0000-0000-000054040000}"/>
    <cellStyle name="Accent4 11" xfId="918" xr:uid="{00000000-0005-0000-0000-000055040000}"/>
    <cellStyle name="Accent4 12" xfId="919" xr:uid="{00000000-0005-0000-0000-000056040000}"/>
    <cellStyle name="Accent4 13" xfId="920" xr:uid="{00000000-0005-0000-0000-000057040000}"/>
    <cellStyle name="Accent4 14" xfId="921" xr:uid="{00000000-0005-0000-0000-000058040000}"/>
    <cellStyle name="Accent4 15" xfId="922" xr:uid="{00000000-0005-0000-0000-000059040000}"/>
    <cellStyle name="Accent4 16" xfId="923" xr:uid="{00000000-0005-0000-0000-00005A040000}"/>
    <cellStyle name="Accent4 17" xfId="924" xr:uid="{00000000-0005-0000-0000-00005B040000}"/>
    <cellStyle name="Accent4 18" xfId="925" xr:uid="{00000000-0005-0000-0000-00005C040000}"/>
    <cellStyle name="Accent4 2" xfId="37" xr:uid="{00000000-0005-0000-0000-00005D040000}"/>
    <cellStyle name="Accent4 2 2" xfId="926" xr:uid="{00000000-0005-0000-0000-00005E040000}"/>
    <cellStyle name="Accent4 2 3" xfId="927" xr:uid="{00000000-0005-0000-0000-00005F040000}"/>
    <cellStyle name="Accent4 2 4" xfId="928" xr:uid="{00000000-0005-0000-0000-000060040000}"/>
    <cellStyle name="Accent4 2 5" xfId="929" xr:uid="{00000000-0005-0000-0000-000061040000}"/>
    <cellStyle name="Accent4 3" xfId="930" xr:uid="{00000000-0005-0000-0000-000062040000}"/>
    <cellStyle name="Accent4 4" xfId="931" xr:uid="{00000000-0005-0000-0000-000063040000}"/>
    <cellStyle name="Accent4 5" xfId="932" xr:uid="{00000000-0005-0000-0000-000064040000}"/>
    <cellStyle name="Accent4 6" xfId="933" xr:uid="{00000000-0005-0000-0000-000065040000}"/>
    <cellStyle name="Accent4 7" xfId="934" xr:uid="{00000000-0005-0000-0000-000066040000}"/>
    <cellStyle name="Accent4 8" xfId="935" xr:uid="{00000000-0005-0000-0000-000067040000}"/>
    <cellStyle name="Accent4 9" xfId="936" xr:uid="{00000000-0005-0000-0000-000068040000}"/>
    <cellStyle name="Accent5 10" xfId="937" xr:uid="{00000000-0005-0000-0000-000069040000}"/>
    <cellStyle name="Accent5 11" xfId="938" xr:uid="{00000000-0005-0000-0000-00006A040000}"/>
    <cellStyle name="Accent5 12" xfId="939" xr:uid="{00000000-0005-0000-0000-00006B040000}"/>
    <cellStyle name="Accent5 13" xfId="940" xr:uid="{00000000-0005-0000-0000-00006C040000}"/>
    <cellStyle name="Accent5 14" xfId="941" xr:uid="{00000000-0005-0000-0000-00006D040000}"/>
    <cellStyle name="Accent5 15" xfId="942" xr:uid="{00000000-0005-0000-0000-00006E040000}"/>
    <cellStyle name="Accent5 16" xfId="943" xr:uid="{00000000-0005-0000-0000-00006F040000}"/>
    <cellStyle name="Accent5 17" xfId="944" xr:uid="{00000000-0005-0000-0000-000070040000}"/>
    <cellStyle name="Accent5 18" xfId="945" xr:uid="{00000000-0005-0000-0000-000071040000}"/>
    <cellStyle name="Accent5 2" xfId="38" xr:uid="{00000000-0005-0000-0000-000072040000}"/>
    <cellStyle name="Accent5 2 2" xfId="946" xr:uid="{00000000-0005-0000-0000-000073040000}"/>
    <cellStyle name="Accent5 2 3" xfId="947" xr:uid="{00000000-0005-0000-0000-000074040000}"/>
    <cellStyle name="Accent5 2 4" xfId="948" xr:uid="{00000000-0005-0000-0000-000075040000}"/>
    <cellStyle name="Accent5 2 5" xfId="949" xr:uid="{00000000-0005-0000-0000-000076040000}"/>
    <cellStyle name="Accent5 3" xfId="950" xr:uid="{00000000-0005-0000-0000-000077040000}"/>
    <cellStyle name="Accent5 4" xfId="951" xr:uid="{00000000-0005-0000-0000-000078040000}"/>
    <cellStyle name="Accent5 5" xfId="952" xr:uid="{00000000-0005-0000-0000-000079040000}"/>
    <cellStyle name="Accent5 6" xfId="953" xr:uid="{00000000-0005-0000-0000-00007A040000}"/>
    <cellStyle name="Accent5 7" xfId="954" xr:uid="{00000000-0005-0000-0000-00007B040000}"/>
    <cellStyle name="Accent5 8" xfId="955" xr:uid="{00000000-0005-0000-0000-00007C040000}"/>
    <cellStyle name="Accent5 9" xfId="956" xr:uid="{00000000-0005-0000-0000-00007D040000}"/>
    <cellStyle name="Accent6 10" xfId="957" xr:uid="{00000000-0005-0000-0000-00007E040000}"/>
    <cellStyle name="Accent6 11" xfId="958" xr:uid="{00000000-0005-0000-0000-00007F040000}"/>
    <cellStyle name="Accent6 12" xfId="959" xr:uid="{00000000-0005-0000-0000-000080040000}"/>
    <cellStyle name="Accent6 13" xfId="960" xr:uid="{00000000-0005-0000-0000-000081040000}"/>
    <cellStyle name="Accent6 14" xfId="961" xr:uid="{00000000-0005-0000-0000-000082040000}"/>
    <cellStyle name="Accent6 15" xfId="962" xr:uid="{00000000-0005-0000-0000-000083040000}"/>
    <cellStyle name="Accent6 16" xfId="963" xr:uid="{00000000-0005-0000-0000-000084040000}"/>
    <cellStyle name="Accent6 17" xfId="964" xr:uid="{00000000-0005-0000-0000-000085040000}"/>
    <cellStyle name="Accent6 18" xfId="965" xr:uid="{00000000-0005-0000-0000-000086040000}"/>
    <cellStyle name="Accent6 2" xfId="39" xr:uid="{00000000-0005-0000-0000-000087040000}"/>
    <cellStyle name="Accent6 2 2" xfId="966" xr:uid="{00000000-0005-0000-0000-000088040000}"/>
    <cellStyle name="Accent6 2 3" xfId="967" xr:uid="{00000000-0005-0000-0000-000089040000}"/>
    <cellStyle name="Accent6 2 4" xfId="968" xr:uid="{00000000-0005-0000-0000-00008A040000}"/>
    <cellStyle name="Accent6 2 5" xfId="969" xr:uid="{00000000-0005-0000-0000-00008B040000}"/>
    <cellStyle name="Accent6 3" xfId="970" xr:uid="{00000000-0005-0000-0000-00008C040000}"/>
    <cellStyle name="Accent6 4" xfId="971" xr:uid="{00000000-0005-0000-0000-00008D040000}"/>
    <cellStyle name="Accent6 5" xfId="972" xr:uid="{00000000-0005-0000-0000-00008E040000}"/>
    <cellStyle name="Accent6 6" xfId="973" xr:uid="{00000000-0005-0000-0000-00008F040000}"/>
    <cellStyle name="Accent6 7" xfId="974" xr:uid="{00000000-0005-0000-0000-000090040000}"/>
    <cellStyle name="Accent6 8" xfId="975" xr:uid="{00000000-0005-0000-0000-000091040000}"/>
    <cellStyle name="Accent6 9" xfId="976" xr:uid="{00000000-0005-0000-0000-000092040000}"/>
    <cellStyle name="Accounting" xfId="40" xr:uid="{00000000-0005-0000-0000-000093040000}"/>
    <cellStyle name="Actual Date" xfId="41" xr:uid="{00000000-0005-0000-0000-000094040000}"/>
    <cellStyle name="Actual Date 2" xfId="4280" xr:uid="{00000000-0005-0000-0000-000095040000}"/>
    <cellStyle name="ADDR" xfId="42" xr:uid="{00000000-0005-0000-0000-000096040000}"/>
    <cellStyle name="Agara" xfId="43" xr:uid="{00000000-0005-0000-0000-000097040000}"/>
    <cellStyle name="Align-top" xfId="4281" xr:uid="{00000000-0005-0000-0000-000098040000}"/>
    <cellStyle name="Alternate Rows" xfId="4282" xr:uid="{00000000-0005-0000-0000-000099040000}"/>
    <cellStyle name="Alternate Yellow" xfId="4283" xr:uid="{00000000-0005-0000-0000-00009A040000}"/>
    <cellStyle name="Bad 10" xfId="977" xr:uid="{00000000-0005-0000-0000-00009B040000}"/>
    <cellStyle name="Bad 11" xfId="978" xr:uid="{00000000-0005-0000-0000-00009C040000}"/>
    <cellStyle name="Bad 12" xfId="979" xr:uid="{00000000-0005-0000-0000-00009D040000}"/>
    <cellStyle name="Bad 13" xfId="980" xr:uid="{00000000-0005-0000-0000-00009E040000}"/>
    <cellStyle name="Bad 14" xfId="981" xr:uid="{00000000-0005-0000-0000-00009F040000}"/>
    <cellStyle name="Bad 15" xfId="982" xr:uid="{00000000-0005-0000-0000-0000A0040000}"/>
    <cellStyle name="Bad 16" xfId="983" xr:uid="{00000000-0005-0000-0000-0000A1040000}"/>
    <cellStyle name="Bad 17" xfId="984" xr:uid="{00000000-0005-0000-0000-0000A2040000}"/>
    <cellStyle name="Bad 18" xfId="985" xr:uid="{00000000-0005-0000-0000-0000A3040000}"/>
    <cellStyle name="Bad 2" xfId="44" xr:uid="{00000000-0005-0000-0000-0000A4040000}"/>
    <cellStyle name="Bad 2 2" xfId="986" xr:uid="{00000000-0005-0000-0000-0000A5040000}"/>
    <cellStyle name="Bad 2 3" xfId="987" xr:uid="{00000000-0005-0000-0000-0000A6040000}"/>
    <cellStyle name="Bad 2 4" xfId="988" xr:uid="{00000000-0005-0000-0000-0000A7040000}"/>
    <cellStyle name="Bad 2 5" xfId="989" xr:uid="{00000000-0005-0000-0000-0000A8040000}"/>
    <cellStyle name="Bad 3" xfId="990" xr:uid="{00000000-0005-0000-0000-0000A9040000}"/>
    <cellStyle name="Bad 4" xfId="991" xr:uid="{00000000-0005-0000-0000-0000AA040000}"/>
    <cellStyle name="Bad 5" xfId="992" xr:uid="{00000000-0005-0000-0000-0000AB040000}"/>
    <cellStyle name="Bad 6" xfId="993" xr:uid="{00000000-0005-0000-0000-0000AC040000}"/>
    <cellStyle name="Bad 7" xfId="994" xr:uid="{00000000-0005-0000-0000-0000AD040000}"/>
    <cellStyle name="Bad 8" xfId="995" xr:uid="{00000000-0005-0000-0000-0000AE040000}"/>
    <cellStyle name="Bad 9" xfId="996" xr:uid="{00000000-0005-0000-0000-0000AF040000}"/>
    <cellStyle name="Basic" xfId="4482" xr:uid="{00000000-0005-0000-0000-0000B0040000}"/>
    <cellStyle name="black" xfId="4158" xr:uid="{00000000-0005-0000-0000-0000B1040000}"/>
    <cellStyle name="blu" xfId="4159" xr:uid="{00000000-0005-0000-0000-0000B2040000}"/>
    <cellStyle name="Body" xfId="45" xr:uid="{00000000-0005-0000-0000-0000B3040000}"/>
    <cellStyle name="Bold Red" xfId="4284" xr:uid="{00000000-0005-0000-0000-0000B4040000}"/>
    <cellStyle name="bot" xfId="4160" xr:uid="{00000000-0005-0000-0000-0000B5040000}"/>
    <cellStyle name="Bottom bold border" xfId="46" xr:uid="{00000000-0005-0000-0000-0000B6040000}"/>
    <cellStyle name="Bottom single border" xfId="47" xr:uid="{00000000-0005-0000-0000-0000B7040000}"/>
    <cellStyle name="Bullet" xfId="4161" xr:uid="{00000000-0005-0000-0000-0000B8040000}"/>
    <cellStyle name="Bullet [0]" xfId="4483" xr:uid="{00000000-0005-0000-0000-0000B9040000}"/>
    <cellStyle name="Bullet [2]" xfId="4484" xr:uid="{00000000-0005-0000-0000-0000BA040000}"/>
    <cellStyle name="Bullet [4]" xfId="4485" xr:uid="{00000000-0005-0000-0000-0000BB040000}"/>
    <cellStyle name="Business Unit" xfId="48" xr:uid="{00000000-0005-0000-0000-0000BC040000}"/>
    <cellStyle name="c" xfId="4162" xr:uid="{00000000-0005-0000-0000-0000BD040000}"/>
    <cellStyle name="c," xfId="4163" xr:uid="{00000000-0005-0000-0000-0000BE040000}"/>
    <cellStyle name="c_HardInc " xfId="4164" xr:uid="{00000000-0005-0000-0000-0000BF040000}"/>
    <cellStyle name="c_HardInc _ITC Great Plains Formula 1-12-09a" xfId="4486" xr:uid="{00000000-0005-0000-0000-0000C0040000}"/>
    <cellStyle name="C00A" xfId="49" xr:uid="{00000000-0005-0000-0000-0000C1040000}"/>
    <cellStyle name="C00B" xfId="50" xr:uid="{00000000-0005-0000-0000-0000C2040000}"/>
    <cellStyle name="C00L" xfId="51" xr:uid="{00000000-0005-0000-0000-0000C3040000}"/>
    <cellStyle name="C01A" xfId="52" xr:uid="{00000000-0005-0000-0000-0000C4040000}"/>
    <cellStyle name="C01B" xfId="53" xr:uid="{00000000-0005-0000-0000-0000C5040000}"/>
    <cellStyle name="C01H" xfId="54" xr:uid="{00000000-0005-0000-0000-0000C6040000}"/>
    <cellStyle name="C01L" xfId="55" xr:uid="{00000000-0005-0000-0000-0000C7040000}"/>
    <cellStyle name="C02A" xfId="56" xr:uid="{00000000-0005-0000-0000-0000C8040000}"/>
    <cellStyle name="C02B" xfId="57" xr:uid="{00000000-0005-0000-0000-0000C9040000}"/>
    <cellStyle name="C02H" xfId="58" xr:uid="{00000000-0005-0000-0000-0000CA040000}"/>
    <cellStyle name="C02L" xfId="59" xr:uid="{00000000-0005-0000-0000-0000CB040000}"/>
    <cellStyle name="C03A" xfId="60" xr:uid="{00000000-0005-0000-0000-0000CC040000}"/>
    <cellStyle name="C03B" xfId="61" xr:uid="{00000000-0005-0000-0000-0000CD040000}"/>
    <cellStyle name="C03H" xfId="62" xr:uid="{00000000-0005-0000-0000-0000CE040000}"/>
    <cellStyle name="C03L" xfId="63" xr:uid="{00000000-0005-0000-0000-0000CF040000}"/>
    <cellStyle name="C04A" xfId="64" xr:uid="{00000000-0005-0000-0000-0000D0040000}"/>
    <cellStyle name="C04B" xfId="65" xr:uid="{00000000-0005-0000-0000-0000D1040000}"/>
    <cellStyle name="C04H" xfId="66" xr:uid="{00000000-0005-0000-0000-0000D2040000}"/>
    <cellStyle name="C04L" xfId="67" xr:uid="{00000000-0005-0000-0000-0000D3040000}"/>
    <cellStyle name="C05A" xfId="68" xr:uid="{00000000-0005-0000-0000-0000D4040000}"/>
    <cellStyle name="C05B" xfId="69" xr:uid="{00000000-0005-0000-0000-0000D5040000}"/>
    <cellStyle name="C05H" xfId="70" xr:uid="{00000000-0005-0000-0000-0000D6040000}"/>
    <cellStyle name="C05L" xfId="71" xr:uid="{00000000-0005-0000-0000-0000D7040000}"/>
    <cellStyle name="C05L 2" xfId="4165" xr:uid="{00000000-0005-0000-0000-0000D8040000}"/>
    <cellStyle name="C06A" xfId="72" xr:uid="{00000000-0005-0000-0000-0000D9040000}"/>
    <cellStyle name="C06B" xfId="73" xr:uid="{00000000-0005-0000-0000-0000DA040000}"/>
    <cellStyle name="C06H" xfId="74" xr:uid="{00000000-0005-0000-0000-0000DB040000}"/>
    <cellStyle name="C06L" xfId="75" xr:uid="{00000000-0005-0000-0000-0000DC040000}"/>
    <cellStyle name="C07A" xfId="76" xr:uid="{00000000-0005-0000-0000-0000DD040000}"/>
    <cellStyle name="C07B" xfId="77" xr:uid="{00000000-0005-0000-0000-0000DE040000}"/>
    <cellStyle name="C07H" xfId="78" xr:uid="{00000000-0005-0000-0000-0000DF040000}"/>
    <cellStyle name="C07L" xfId="79" xr:uid="{00000000-0005-0000-0000-0000E0040000}"/>
    <cellStyle name="c1" xfId="4166" xr:uid="{00000000-0005-0000-0000-0000E1040000}"/>
    <cellStyle name="c1," xfId="4167" xr:uid="{00000000-0005-0000-0000-0000E2040000}"/>
    <cellStyle name="c2" xfId="4168" xr:uid="{00000000-0005-0000-0000-0000E3040000}"/>
    <cellStyle name="c2," xfId="4169" xr:uid="{00000000-0005-0000-0000-0000E4040000}"/>
    <cellStyle name="c3" xfId="4170" xr:uid="{00000000-0005-0000-0000-0000E5040000}"/>
    <cellStyle name="Calculation 10" xfId="997" xr:uid="{00000000-0005-0000-0000-0000E6040000}"/>
    <cellStyle name="Calculation 11" xfId="998" xr:uid="{00000000-0005-0000-0000-0000E7040000}"/>
    <cellStyle name="Calculation 12" xfId="999" xr:uid="{00000000-0005-0000-0000-0000E8040000}"/>
    <cellStyle name="Calculation 13" xfId="1000" xr:uid="{00000000-0005-0000-0000-0000E9040000}"/>
    <cellStyle name="Calculation 14" xfId="1001" xr:uid="{00000000-0005-0000-0000-0000EA040000}"/>
    <cellStyle name="Calculation 15" xfId="1002" xr:uid="{00000000-0005-0000-0000-0000EB040000}"/>
    <cellStyle name="Calculation 16" xfId="1003" xr:uid="{00000000-0005-0000-0000-0000EC040000}"/>
    <cellStyle name="Calculation 17" xfId="1004" xr:uid="{00000000-0005-0000-0000-0000ED040000}"/>
    <cellStyle name="Calculation 18" xfId="1005" xr:uid="{00000000-0005-0000-0000-0000EE040000}"/>
    <cellStyle name="Calculation 2" xfId="80" xr:uid="{00000000-0005-0000-0000-0000EF040000}"/>
    <cellStyle name="Calculation 2 2" xfId="1006" xr:uid="{00000000-0005-0000-0000-0000F0040000}"/>
    <cellStyle name="Calculation 2 3" xfId="1007" xr:uid="{00000000-0005-0000-0000-0000F1040000}"/>
    <cellStyle name="Calculation 2 4" xfId="1008" xr:uid="{00000000-0005-0000-0000-0000F2040000}"/>
    <cellStyle name="Calculation 2 5" xfId="1009" xr:uid="{00000000-0005-0000-0000-0000F3040000}"/>
    <cellStyle name="Calculation 3" xfId="1010" xr:uid="{00000000-0005-0000-0000-0000F4040000}"/>
    <cellStyle name="Calculation 4" xfId="1011" xr:uid="{00000000-0005-0000-0000-0000F5040000}"/>
    <cellStyle name="Calculation 5" xfId="1012" xr:uid="{00000000-0005-0000-0000-0000F6040000}"/>
    <cellStyle name="Calculation 6" xfId="1013" xr:uid="{00000000-0005-0000-0000-0000F7040000}"/>
    <cellStyle name="Calculation 7" xfId="1014" xr:uid="{00000000-0005-0000-0000-0000F8040000}"/>
    <cellStyle name="Calculation 8" xfId="1015" xr:uid="{00000000-0005-0000-0000-0000F9040000}"/>
    <cellStyle name="Calculation 9" xfId="1016" xr:uid="{00000000-0005-0000-0000-0000FA040000}"/>
    <cellStyle name="Cancel" xfId="4285" xr:uid="{00000000-0005-0000-0000-0000FB040000}"/>
    <cellStyle name="cas" xfId="4171" xr:uid="{00000000-0005-0000-0000-0000FC040000}"/>
    <cellStyle name="Centered Heading" xfId="4172" xr:uid="{00000000-0005-0000-0000-0000FD040000}"/>
    <cellStyle name="Check Cell 10" xfId="1017" xr:uid="{00000000-0005-0000-0000-0000FE040000}"/>
    <cellStyle name="Check Cell 11" xfId="1018" xr:uid="{00000000-0005-0000-0000-0000FF040000}"/>
    <cellStyle name="Check Cell 12" xfId="1019" xr:uid="{00000000-0005-0000-0000-000000050000}"/>
    <cellStyle name="Check Cell 13" xfId="1020" xr:uid="{00000000-0005-0000-0000-000001050000}"/>
    <cellStyle name="Check Cell 14" xfId="1021" xr:uid="{00000000-0005-0000-0000-000002050000}"/>
    <cellStyle name="Check Cell 15" xfId="1022" xr:uid="{00000000-0005-0000-0000-000003050000}"/>
    <cellStyle name="Check Cell 16" xfId="1023" xr:uid="{00000000-0005-0000-0000-000004050000}"/>
    <cellStyle name="Check Cell 17" xfId="1024" xr:uid="{00000000-0005-0000-0000-000005050000}"/>
    <cellStyle name="Check Cell 18" xfId="1025" xr:uid="{00000000-0005-0000-0000-000006050000}"/>
    <cellStyle name="Check Cell 2" xfId="81" xr:uid="{00000000-0005-0000-0000-000007050000}"/>
    <cellStyle name="Check Cell 2 2" xfId="1026" xr:uid="{00000000-0005-0000-0000-000008050000}"/>
    <cellStyle name="Check Cell 2 3" xfId="1027" xr:uid="{00000000-0005-0000-0000-000009050000}"/>
    <cellStyle name="Check Cell 2 4" xfId="1028" xr:uid="{00000000-0005-0000-0000-00000A050000}"/>
    <cellStyle name="Check Cell 2 5" xfId="1029" xr:uid="{00000000-0005-0000-0000-00000B050000}"/>
    <cellStyle name="Check Cell 3" xfId="1030" xr:uid="{00000000-0005-0000-0000-00000C050000}"/>
    <cellStyle name="Check Cell 4" xfId="1031" xr:uid="{00000000-0005-0000-0000-00000D050000}"/>
    <cellStyle name="Check Cell 5" xfId="1032" xr:uid="{00000000-0005-0000-0000-00000E050000}"/>
    <cellStyle name="Check Cell 6" xfId="1033" xr:uid="{00000000-0005-0000-0000-00000F050000}"/>
    <cellStyle name="Check Cell 7" xfId="1034" xr:uid="{00000000-0005-0000-0000-000010050000}"/>
    <cellStyle name="Check Cell 8" xfId="1035" xr:uid="{00000000-0005-0000-0000-000011050000}"/>
    <cellStyle name="Check Cell 9" xfId="1036" xr:uid="{00000000-0005-0000-0000-000012050000}"/>
    <cellStyle name="Column.Head" xfId="4286" xr:uid="{00000000-0005-0000-0000-000013050000}"/>
    <cellStyle name="Comma" xfId="4659" builtinId="3"/>
    <cellStyle name="Comma  - Style1" xfId="4487" xr:uid="{00000000-0005-0000-0000-000015050000}"/>
    <cellStyle name="Comma  - Style2" xfId="4488" xr:uid="{00000000-0005-0000-0000-000016050000}"/>
    <cellStyle name="Comma  - Style3" xfId="4489" xr:uid="{00000000-0005-0000-0000-000017050000}"/>
    <cellStyle name="Comma  - Style4" xfId="4490" xr:uid="{00000000-0005-0000-0000-000018050000}"/>
    <cellStyle name="Comma  - Style5" xfId="4491" xr:uid="{00000000-0005-0000-0000-000019050000}"/>
    <cellStyle name="Comma  - Style6" xfId="4492" xr:uid="{00000000-0005-0000-0000-00001A050000}"/>
    <cellStyle name="Comma  - Style7" xfId="4493" xr:uid="{00000000-0005-0000-0000-00001B050000}"/>
    <cellStyle name="Comma  - Style8" xfId="4494" xr:uid="{00000000-0005-0000-0000-00001C050000}"/>
    <cellStyle name="Comma [0] 2" xfId="1037" xr:uid="{00000000-0005-0000-0000-00001E050000}"/>
    <cellStyle name="Comma [0] 3" xfId="4173" xr:uid="{00000000-0005-0000-0000-00001F050000}"/>
    <cellStyle name="Comma [0] 3 2" xfId="4674" xr:uid="{00000000-0005-0000-0000-000020050000}"/>
    <cellStyle name="Comma [0] 3 2 2" xfId="5152" xr:uid="{00000000-0005-0000-0000-000021050000}"/>
    <cellStyle name="Comma [0] 4" xfId="4174" xr:uid="{00000000-0005-0000-0000-000022050000}"/>
    <cellStyle name="Comma [0] 4 2" xfId="5047" xr:uid="{00000000-0005-0000-0000-000023050000}"/>
    <cellStyle name="Comma [1]" xfId="4287" xr:uid="{00000000-0005-0000-0000-000024050000}"/>
    <cellStyle name="Comma [2]" xfId="4288" xr:uid="{00000000-0005-0000-0000-000025050000}"/>
    <cellStyle name="Comma [3]" xfId="4495" xr:uid="{00000000-0005-0000-0000-000026050000}"/>
    <cellStyle name="Comma 0" xfId="82" xr:uid="{00000000-0005-0000-0000-000027050000}"/>
    <cellStyle name="Comma 0.0" xfId="4175" xr:uid="{00000000-0005-0000-0000-000028050000}"/>
    <cellStyle name="Comma 0.00" xfId="4176" xr:uid="{00000000-0005-0000-0000-000029050000}"/>
    <cellStyle name="Comma 0.000" xfId="4177" xr:uid="{00000000-0005-0000-0000-00002A050000}"/>
    <cellStyle name="Comma 0.0000" xfId="4178" xr:uid="{00000000-0005-0000-0000-00002B050000}"/>
    <cellStyle name="Comma 10" xfId="190" xr:uid="{00000000-0005-0000-0000-00002C050000}"/>
    <cellStyle name="Comma 10 2" xfId="1038" xr:uid="{00000000-0005-0000-0000-00002D050000}"/>
    <cellStyle name="Comma 10 2 2" xfId="1039" xr:uid="{00000000-0005-0000-0000-00002E050000}"/>
    <cellStyle name="Comma 10 3" xfId="1040" xr:uid="{00000000-0005-0000-0000-00002F050000}"/>
    <cellStyle name="Comma 10 4" xfId="4496" xr:uid="{00000000-0005-0000-0000-000030050000}"/>
    <cellStyle name="Comma 10 4 2" xfId="5067" xr:uid="{00000000-0005-0000-0000-000031050000}"/>
    <cellStyle name="Comma 10 5" xfId="4497" xr:uid="{00000000-0005-0000-0000-000032050000}"/>
    <cellStyle name="Comma 10 5 2" xfId="5068" xr:uid="{00000000-0005-0000-0000-000033050000}"/>
    <cellStyle name="Comma 10 6" xfId="4475" xr:uid="{00000000-0005-0000-0000-000034050000}"/>
    <cellStyle name="Comma 11" xfId="1041" xr:uid="{00000000-0005-0000-0000-000035050000}"/>
    <cellStyle name="Comma 12" xfId="1042" xr:uid="{00000000-0005-0000-0000-000036050000}"/>
    <cellStyle name="Comma 12 2" xfId="4675" xr:uid="{00000000-0005-0000-0000-000037050000}"/>
    <cellStyle name="Comma 12 2 2" xfId="5153" xr:uid="{00000000-0005-0000-0000-000038050000}"/>
    <cellStyle name="Comma 12 3" xfId="4669" xr:uid="{00000000-0005-0000-0000-000039050000}"/>
    <cellStyle name="Comma 12 3 2" xfId="5148" xr:uid="{00000000-0005-0000-0000-00003A050000}"/>
    <cellStyle name="Comma 13" xfId="1043" xr:uid="{00000000-0005-0000-0000-00003B050000}"/>
    <cellStyle name="Comma 13 2" xfId="4672" xr:uid="{00000000-0005-0000-0000-00003C050000}"/>
    <cellStyle name="Comma 13 2 2" xfId="5150" xr:uid="{00000000-0005-0000-0000-00003D050000}"/>
    <cellStyle name="Comma 14" xfId="1044" xr:uid="{00000000-0005-0000-0000-00003E050000}"/>
    <cellStyle name="Comma 15" xfId="1045" xr:uid="{00000000-0005-0000-0000-00003F050000}"/>
    <cellStyle name="Comma 16" xfId="1046" xr:uid="{00000000-0005-0000-0000-000040050000}"/>
    <cellStyle name="Comma 17" xfId="1047" xr:uid="{00000000-0005-0000-0000-000041050000}"/>
    <cellStyle name="Comma 18" xfId="1048" xr:uid="{00000000-0005-0000-0000-000042050000}"/>
    <cellStyle name="Comma 19" xfId="1049" xr:uid="{00000000-0005-0000-0000-000043050000}"/>
    <cellStyle name="Comma 2" xfId="2" xr:uid="{00000000-0005-0000-0000-000044050000}"/>
    <cellStyle name="Comma 2 2" xfId="1050" xr:uid="{00000000-0005-0000-0000-000045050000}"/>
    <cellStyle name="Comma 2 2 2" xfId="4676" xr:uid="{00000000-0005-0000-0000-000046050000}"/>
    <cellStyle name="Comma 2 2 2 2" xfId="5154" xr:uid="{00000000-0005-0000-0000-000047050000}"/>
    <cellStyle name="Comma 2 2 5" xfId="5162" xr:uid="{971B1376-55F0-4E5E-BDE8-189B105B4D1D}"/>
    <cellStyle name="Comma 2 3" xfId="1051" xr:uid="{00000000-0005-0000-0000-000048050000}"/>
    <cellStyle name="Comma 2 3 2" xfId="1052" xr:uid="{00000000-0005-0000-0000-000049050000}"/>
    <cellStyle name="Comma 2 3 2 2" xfId="1053" xr:uid="{00000000-0005-0000-0000-00004A050000}"/>
    <cellStyle name="Comma 2 3 2 2 2" xfId="5025" xr:uid="{00000000-0005-0000-0000-00004B050000}"/>
    <cellStyle name="Comma 2 3 2 3" xfId="5024" xr:uid="{00000000-0005-0000-0000-00004C050000}"/>
    <cellStyle name="Comma 2 3 3" xfId="1054" xr:uid="{00000000-0005-0000-0000-00004D050000}"/>
    <cellStyle name="Comma 2 3 3 2" xfId="5026" xr:uid="{00000000-0005-0000-0000-00004E050000}"/>
    <cellStyle name="Comma 2 3 4" xfId="5023" xr:uid="{00000000-0005-0000-0000-00004F050000}"/>
    <cellStyle name="Comma 2 4" xfId="1055" xr:uid="{00000000-0005-0000-0000-000050050000}"/>
    <cellStyle name="Comma 2 5" xfId="1056" xr:uid="{00000000-0005-0000-0000-000051050000}"/>
    <cellStyle name="Comma 20" xfId="1057" xr:uid="{00000000-0005-0000-0000-000052050000}"/>
    <cellStyle name="Comma 21" xfId="1058" xr:uid="{00000000-0005-0000-0000-000053050000}"/>
    <cellStyle name="Comma 22" xfId="1059" xr:uid="{00000000-0005-0000-0000-000054050000}"/>
    <cellStyle name="Comma 23" xfId="1060" xr:uid="{00000000-0005-0000-0000-000055050000}"/>
    <cellStyle name="Comma 24" xfId="1061" xr:uid="{00000000-0005-0000-0000-000056050000}"/>
    <cellStyle name="Comma 25" xfId="1062" xr:uid="{00000000-0005-0000-0000-000057050000}"/>
    <cellStyle name="Comma 26" xfId="1063" xr:uid="{00000000-0005-0000-0000-000058050000}"/>
    <cellStyle name="Comma 27" xfId="1064" xr:uid="{00000000-0005-0000-0000-000059050000}"/>
    <cellStyle name="Comma 28" xfId="1065" xr:uid="{00000000-0005-0000-0000-00005A050000}"/>
    <cellStyle name="Comma 29" xfId="1066" xr:uid="{00000000-0005-0000-0000-00005B050000}"/>
    <cellStyle name="Comma 3" xfId="83" xr:uid="{00000000-0005-0000-0000-00005C050000}"/>
    <cellStyle name="Comma 3 2" xfId="1067" xr:uid="{00000000-0005-0000-0000-00005D050000}"/>
    <cellStyle name="Comma 3 3" xfId="1068" xr:uid="{00000000-0005-0000-0000-00005E050000}"/>
    <cellStyle name="Comma 3 3 2" xfId="1069" xr:uid="{00000000-0005-0000-0000-00005F050000}"/>
    <cellStyle name="Comma 3 4" xfId="1070" xr:uid="{00000000-0005-0000-0000-000060050000}"/>
    <cellStyle name="Comma 3 5" xfId="4681" xr:uid="{00000000-0005-0000-0000-000061050000}"/>
    <cellStyle name="Comma 30" xfId="1071" xr:uid="{00000000-0005-0000-0000-000062050000}"/>
    <cellStyle name="Comma 31" xfId="1072" xr:uid="{00000000-0005-0000-0000-000063050000}"/>
    <cellStyle name="Comma 32" xfId="1073" xr:uid="{00000000-0005-0000-0000-000064050000}"/>
    <cellStyle name="Comma 33" xfId="1074" xr:uid="{00000000-0005-0000-0000-000065050000}"/>
    <cellStyle name="Comma 34" xfId="1075" xr:uid="{00000000-0005-0000-0000-000066050000}"/>
    <cellStyle name="Comma 35" xfId="1076" xr:uid="{00000000-0005-0000-0000-000067050000}"/>
    <cellStyle name="Comma 36" xfId="1077" xr:uid="{00000000-0005-0000-0000-000068050000}"/>
    <cellStyle name="Comma 37" xfId="1078" xr:uid="{00000000-0005-0000-0000-000069050000}"/>
    <cellStyle name="Comma 38" xfId="1079" xr:uid="{00000000-0005-0000-0000-00006A050000}"/>
    <cellStyle name="Comma 39" xfId="1080" xr:uid="{00000000-0005-0000-0000-00006B050000}"/>
    <cellStyle name="Comma 4" xfId="84" xr:uid="{00000000-0005-0000-0000-00006C050000}"/>
    <cellStyle name="Comma 4 2" xfId="1081" xr:uid="{00000000-0005-0000-0000-00006D050000}"/>
    <cellStyle name="Comma 40" xfId="1082" xr:uid="{00000000-0005-0000-0000-00006E050000}"/>
    <cellStyle name="Comma 41" xfId="1083" xr:uid="{00000000-0005-0000-0000-00006F050000}"/>
    <cellStyle name="Comma 42" xfId="1084" xr:uid="{00000000-0005-0000-0000-000070050000}"/>
    <cellStyle name="Comma 43" xfId="1085" xr:uid="{00000000-0005-0000-0000-000071050000}"/>
    <cellStyle name="Comma 44" xfId="1086" xr:uid="{00000000-0005-0000-0000-000072050000}"/>
    <cellStyle name="Comma 45" xfId="1087" xr:uid="{00000000-0005-0000-0000-000073050000}"/>
    <cellStyle name="Comma 46" xfId="1088" xr:uid="{00000000-0005-0000-0000-000074050000}"/>
    <cellStyle name="Comma 47" xfId="1089" xr:uid="{00000000-0005-0000-0000-000075050000}"/>
    <cellStyle name="Comma 48" xfId="1090" xr:uid="{00000000-0005-0000-0000-000076050000}"/>
    <cellStyle name="Comma 49" xfId="1091" xr:uid="{00000000-0005-0000-0000-000077050000}"/>
    <cellStyle name="Comma 5" xfId="1092" xr:uid="{00000000-0005-0000-0000-000078050000}"/>
    <cellStyle name="Comma 5 2" xfId="1093" xr:uid="{00000000-0005-0000-0000-000079050000}"/>
    <cellStyle name="Comma 50" xfId="1094" xr:uid="{00000000-0005-0000-0000-00007A050000}"/>
    <cellStyle name="Comma 51" xfId="1095" xr:uid="{00000000-0005-0000-0000-00007B050000}"/>
    <cellStyle name="Comma 52" xfId="1096" xr:uid="{00000000-0005-0000-0000-00007C050000}"/>
    <cellStyle name="Comma 53" xfId="1097" xr:uid="{00000000-0005-0000-0000-00007D050000}"/>
    <cellStyle name="Comma 54" xfId="1098" xr:uid="{00000000-0005-0000-0000-00007E050000}"/>
    <cellStyle name="Comma 55" xfId="1099" xr:uid="{00000000-0005-0000-0000-00007F050000}"/>
    <cellStyle name="Comma 56" xfId="1100" xr:uid="{00000000-0005-0000-0000-000080050000}"/>
    <cellStyle name="Comma 57" xfId="1101" xr:uid="{00000000-0005-0000-0000-000081050000}"/>
    <cellStyle name="Comma 57 2" xfId="1102" xr:uid="{00000000-0005-0000-0000-000082050000}"/>
    <cellStyle name="Comma 58" xfId="1103" xr:uid="{00000000-0005-0000-0000-000083050000}"/>
    <cellStyle name="Comma 58 2" xfId="1104" xr:uid="{00000000-0005-0000-0000-000084050000}"/>
    <cellStyle name="Comma 59" xfId="1105" xr:uid="{00000000-0005-0000-0000-000085050000}"/>
    <cellStyle name="Comma 59 2" xfId="1106" xr:uid="{00000000-0005-0000-0000-000086050000}"/>
    <cellStyle name="Comma 6" xfId="1107" xr:uid="{00000000-0005-0000-0000-000087050000}"/>
    <cellStyle name="Comma 6 2" xfId="1108" xr:uid="{00000000-0005-0000-0000-000088050000}"/>
    <cellStyle name="Comma 6 3" xfId="4289" xr:uid="{00000000-0005-0000-0000-000089050000}"/>
    <cellStyle name="Comma 60" xfId="1109" xr:uid="{00000000-0005-0000-0000-00008A050000}"/>
    <cellStyle name="Comma 60 2" xfId="1110" xr:uid="{00000000-0005-0000-0000-00008B050000}"/>
    <cellStyle name="Comma 61" xfId="1111" xr:uid="{00000000-0005-0000-0000-00008C050000}"/>
    <cellStyle name="Comma 61 2" xfId="1112" xr:uid="{00000000-0005-0000-0000-00008D050000}"/>
    <cellStyle name="Comma 62" xfId="1113" xr:uid="{00000000-0005-0000-0000-00008E050000}"/>
    <cellStyle name="Comma 62 2" xfId="1114" xr:uid="{00000000-0005-0000-0000-00008F050000}"/>
    <cellStyle name="Comma 63" xfId="1115" xr:uid="{00000000-0005-0000-0000-000090050000}"/>
    <cellStyle name="Comma 63 2" xfId="1116" xr:uid="{00000000-0005-0000-0000-000091050000}"/>
    <cellStyle name="Comma 64" xfId="1117" xr:uid="{00000000-0005-0000-0000-000092050000}"/>
    <cellStyle name="Comma 64 2" xfId="1118" xr:uid="{00000000-0005-0000-0000-000093050000}"/>
    <cellStyle name="Comma 65" xfId="1119" xr:uid="{00000000-0005-0000-0000-000094050000}"/>
    <cellStyle name="Comma 65 2" xfId="1120" xr:uid="{00000000-0005-0000-0000-000095050000}"/>
    <cellStyle name="Comma 66" xfId="1121" xr:uid="{00000000-0005-0000-0000-000096050000}"/>
    <cellStyle name="Comma 66 2" xfId="1122" xr:uid="{00000000-0005-0000-0000-000097050000}"/>
    <cellStyle name="Comma 67" xfId="1123" xr:uid="{00000000-0005-0000-0000-000098050000}"/>
    <cellStyle name="Comma 67 2" xfId="1124" xr:uid="{00000000-0005-0000-0000-000099050000}"/>
    <cellStyle name="Comma 68" xfId="1125" xr:uid="{00000000-0005-0000-0000-00009A050000}"/>
    <cellStyle name="Comma 68 2" xfId="1126" xr:uid="{00000000-0005-0000-0000-00009B050000}"/>
    <cellStyle name="Comma 69" xfId="1127" xr:uid="{00000000-0005-0000-0000-00009C050000}"/>
    <cellStyle name="Comma 69 2" xfId="1128" xr:uid="{00000000-0005-0000-0000-00009D050000}"/>
    <cellStyle name="Comma 7" xfId="1129" xr:uid="{00000000-0005-0000-0000-00009E050000}"/>
    <cellStyle name="Comma 7 2" xfId="4290" xr:uid="{00000000-0005-0000-0000-00009F050000}"/>
    <cellStyle name="Comma 70" xfId="1130" xr:uid="{00000000-0005-0000-0000-0000A0050000}"/>
    <cellStyle name="Comma 70 2" xfId="1131" xr:uid="{00000000-0005-0000-0000-0000A1050000}"/>
    <cellStyle name="Comma 71" xfId="1132" xr:uid="{00000000-0005-0000-0000-0000A2050000}"/>
    <cellStyle name="Comma 71 2" xfId="1133" xr:uid="{00000000-0005-0000-0000-0000A3050000}"/>
    <cellStyle name="Comma 72" xfId="1134" xr:uid="{00000000-0005-0000-0000-0000A4050000}"/>
    <cellStyle name="Comma 72 2" xfId="1135" xr:uid="{00000000-0005-0000-0000-0000A5050000}"/>
    <cellStyle name="Comma 73" xfId="1136" xr:uid="{00000000-0005-0000-0000-0000A6050000}"/>
    <cellStyle name="Comma 73 2" xfId="1137" xr:uid="{00000000-0005-0000-0000-0000A7050000}"/>
    <cellStyle name="Comma 74" xfId="1138" xr:uid="{00000000-0005-0000-0000-0000A8050000}"/>
    <cellStyle name="Comma 74 2" xfId="1139" xr:uid="{00000000-0005-0000-0000-0000A9050000}"/>
    <cellStyle name="Comma 75" xfId="1140" xr:uid="{00000000-0005-0000-0000-0000AA050000}"/>
    <cellStyle name="Comma 75 2" xfId="1141" xr:uid="{00000000-0005-0000-0000-0000AB050000}"/>
    <cellStyle name="Comma 76" xfId="1142" xr:uid="{00000000-0005-0000-0000-0000AC050000}"/>
    <cellStyle name="Comma 76 2" xfId="1143" xr:uid="{00000000-0005-0000-0000-0000AD050000}"/>
    <cellStyle name="Comma 77" xfId="1144" xr:uid="{00000000-0005-0000-0000-0000AE050000}"/>
    <cellStyle name="Comma 77 2" xfId="1145" xr:uid="{00000000-0005-0000-0000-0000AF050000}"/>
    <cellStyle name="Comma 78" xfId="1146" xr:uid="{00000000-0005-0000-0000-0000B0050000}"/>
    <cellStyle name="Comma 78 2" xfId="1147" xr:uid="{00000000-0005-0000-0000-0000B1050000}"/>
    <cellStyle name="Comma 79" xfId="1148" xr:uid="{00000000-0005-0000-0000-0000B2050000}"/>
    <cellStyle name="Comma 79 2" xfId="1149" xr:uid="{00000000-0005-0000-0000-0000B3050000}"/>
    <cellStyle name="Comma 8" xfId="1150" xr:uid="{00000000-0005-0000-0000-0000B4050000}"/>
    <cellStyle name="Comma 8 2" xfId="4291" xr:uid="{00000000-0005-0000-0000-0000B5050000}"/>
    <cellStyle name="Comma 8 2 2" xfId="4498" xr:uid="{00000000-0005-0000-0000-0000B6050000}"/>
    <cellStyle name="Comma 8 2 3" xfId="4499" xr:uid="{00000000-0005-0000-0000-0000B7050000}"/>
    <cellStyle name="Comma 8 2 3 2" xfId="5069" xr:uid="{00000000-0005-0000-0000-0000B8050000}"/>
    <cellStyle name="Comma 8 2 4" xfId="4500" xr:uid="{00000000-0005-0000-0000-0000B9050000}"/>
    <cellStyle name="Comma 8 2 4 2" xfId="5070" xr:uid="{00000000-0005-0000-0000-0000BA050000}"/>
    <cellStyle name="Comma 8 2 5" xfId="4501" xr:uid="{00000000-0005-0000-0000-0000BB050000}"/>
    <cellStyle name="Comma 8 2 5 2" xfId="5071" xr:uid="{00000000-0005-0000-0000-0000BC050000}"/>
    <cellStyle name="Comma 8 3" xfId="4502" xr:uid="{00000000-0005-0000-0000-0000BD050000}"/>
    <cellStyle name="Comma 8 4" xfId="4503" xr:uid="{00000000-0005-0000-0000-0000BE050000}"/>
    <cellStyle name="Comma 8 4 2" xfId="5072" xr:uid="{00000000-0005-0000-0000-0000BF050000}"/>
    <cellStyle name="Comma 8 5" xfId="4504" xr:uid="{00000000-0005-0000-0000-0000C0050000}"/>
    <cellStyle name="Comma 8 5 2" xfId="5073" xr:uid="{00000000-0005-0000-0000-0000C1050000}"/>
    <cellStyle name="Comma 8 6" xfId="4505" xr:uid="{00000000-0005-0000-0000-0000C2050000}"/>
    <cellStyle name="Comma 8 6 2" xfId="5074" xr:uid="{00000000-0005-0000-0000-0000C3050000}"/>
    <cellStyle name="Comma 80" xfId="1151" xr:uid="{00000000-0005-0000-0000-0000C4050000}"/>
    <cellStyle name="Comma 80 2" xfId="1152" xr:uid="{00000000-0005-0000-0000-0000C5050000}"/>
    <cellStyle name="Comma 81" xfId="1153" xr:uid="{00000000-0005-0000-0000-0000C6050000}"/>
    <cellStyle name="Comma 81 2" xfId="1154" xr:uid="{00000000-0005-0000-0000-0000C7050000}"/>
    <cellStyle name="Comma 82" xfId="1155" xr:uid="{00000000-0005-0000-0000-0000C8050000}"/>
    <cellStyle name="Comma 82 2" xfId="1156" xr:uid="{00000000-0005-0000-0000-0000C9050000}"/>
    <cellStyle name="Comma 83" xfId="1157" xr:uid="{00000000-0005-0000-0000-0000CA050000}"/>
    <cellStyle name="Comma 83 2" xfId="1158" xr:uid="{00000000-0005-0000-0000-0000CB050000}"/>
    <cellStyle name="Comma 84" xfId="1159" xr:uid="{00000000-0005-0000-0000-0000CC050000}"/>
    <cellStyle name="Comma 84 2" xfId="1160" xr:uid="{00000000-0005-0000-0000-0000CD050000}"/>
    <cellStyle name="Comma 85" xfId="1161" xr:uid="{00000000-0005-0000-0000-0000CE050000}"/>
    <cellStyle name="Comma 85 2" xfId="1162" xr:uid="{00000000-0005-0000-0000-0000CF050000}"/>
    <cellStyle name="Comma 86" xfId="1163" xr:uid="{00000000-0005-0000-0000-0000D0050000}"/>
    <cellStyle name="Comma 86 2" xfId="1164" xr:uid="{00000000-0005-0000-0000-0000D1050000}"/>
    <cellStyle name="Comma 87" xfId="1165" xr:uid="{00000000-0005-0000-0000-0000D2050000}"/>
    <cellStyle name="Comma 87 2" xfId="1166" xr:uid="{00000000-0005-0000-0000-0000D3050000}"/>
    <cellStyle name="Comma 88" xfId="1167" xr:uid="{00000000-0005-0000-0000-0000D4050000}"/>
    <cellStyle name="Comma 88 2" xfId="1168" xr:uid="{00000000-0005-0000-0000-0000D5050000}"/>
    <cellStyle name="Comma 89" xfId="1169" xr:uid="{00000000-0005-0000-0000-0000D6050000}"/>
    <cellStyle name="Comma 89 2" xfId="1170" xr:uid="{00000000-0005-0000-0000-0000D7050000}"/>
    <cellStyle name="Comma 9" xfId="1171" xr:uid="{00000000-0005-0000-0000-0000D8050000}"/>
    <cellStyle name="Comma 9 2" xfId="4506" xr:uid="{00000000-0005-0000-0000-0000D9050000}"/>
    <cellStyle name="Comma 90" xfId="1172" xr:uid="{00000000-0005-0000-0000-0000DA050000}"/>
    <cellStyle name="Comma 91" xfId="1173" xr:uid="{00000000-0005-0000-0000-0000DB050000}"/>
    <cellStyle name="Comma 92" xfId="1174" xr:uid="{00000000-0005-0000-0000-0000DC050000}"/>
    <cellStyle name="Comma 93" xfId="1175" xr:uid="{00000000-0005-0000-0000-0000DD050000}"/>
    <cellStyle name="Comma 94" xfId="1176" xr:uid="{00000000-0005-0000-0000-0000DE050000}"/>
    <cellStyle name="Comma 95" xfId="4471" xr:uid="{00000000-0005-0000-0000-0000DF050000}"/>
    <cellStyle name="Comma 95 2" xfId="5065" xr:uid="{00000000-0005-0000-0000-0000E0050000}"/>
    <cellStyle name="Comma Input" xfId="4507" xr:uid="{00000000-0005-0000-0000-0000E1050000}"/>
    <cellStyle name="Comma(0)" xfId="4292" xr:uid="{00000000-0005-0000-0000-0000E2050000}"/>
    <cellStyle name="Comma, No spaces" xfId="4293" xr:uid="{00000000-0005-0000-0000-0000E3050000}"/>
    <cellStyle name="Comma0" xfId="4179" xr:uid="{00000000-0005-0000-0000-0000E4050000}"/>
    <cellStyle name="Comma0 - Style1" xfId="85" xr:uid="{00000000-0005-0000-0000-0000E5050000}"/>
    <cellStyle name="Comma0 - Style2" xfId="4294" xr:uid="{00000000-0005-0000-0000-0000E6050000}"/>
    <cellStyle name="Comma0_currency data update to Oct" xfId="4295" xr:uid="{00000000-0005-0000-0000-0000E7050000}"/>
    <cellStyle name="Comma1" xfId="4296" xr:uid="{00000000-0005-0000-0000-0000E8050000}"/>
    <cellStyle name="Comma1 2" xfId="4297" xr:uid="{00000000-0005-0000-0000-0000E9050000}"/>
    <cellStyle name="Comma2" xfId="4298" xr:uid="{00000000-0005-0000-0000-0000EA050000}"/>
    <cellStyle name="Comma2 2" xfId="4299" xr:uid="{00000000-0005-0000-0000-0000EB050000}"/>
    <cellStyle name="Company Name" xfId="4180" xr:uid="{00000000-0005-0000-0000-0000EC050000}"/>
    <cellStyle name="Config Data" xfId="4181" xr:uid="{00000000-0005-0000-0000-0000ED050000}"/>
    <cellStyle name="ConvVer" xfId="4300" xr:uid="{00000000-0005-0000-0000-0000EE050000}"/>
    <cellStyle name="cost_per_kw" xfId="4301" xr:uid="{00000000-0005-0000-0000-0000EF050000}"/>
    <cellStyle name="Currency" xfId="1" builtinId="4"/>
    <cellStyle name="Currency [1]" xfId="4508" xr:uid="{00000000-0005-0000-0000-0000F1050000}"/>
    <cellStyle name="Currency [2]" xfId="4302" xr:uid="{00000000-0005-0000-0000-0000F2050000}"/>
    <cellStyle name="Currency [3]" xfId="4509" xr:uid="{00000000-0005-0000-0000-0000F3050000}"/>
    <cellStyle name="Currency [4]" xfId="4303" xr:uid="{00000000-0005-0000-0000-0000F4050000}"/>
    <cellStyle name="Currency 0.0" xfId="4182" xr:uid="{00000000-0005-0000-0000-0000F5050000}"/>
    <cellStyle name="Currency 0.00" xfId="4183" xr:uid="{00000000-0005-0000-0000-0000F6050000}"/>
    <cellStyle name="Currency 0.000" xfId="4184" xr:uid="{00000000-0005-0000-0000-0000F7050000}"/>
    <cellStyle name="Currency 0.0000" xfId="4185" xr:uid="{00000000-0005-0000-0000-0000F8050000}"/>
    <cellStyle name="Currency 10" xfId="1177" xr:uid="{00000000-0005-0000-0000-0000F9050000}"/>
    <cellStyle name="Currency 10 2" xfId="1178" xr:uid="{00000000-0005-0000-0000-0000FA050000}"/>
    <cellStyle name="Currency 10 2 2" xfId="1179" xr:uid="{00000000-0005-0000-0000-0000FB050000}"/>
    <cellStyle name="Currency 10 3" xfId="1180" xr:uid="{00000000-0005-0000-0000-0000FC050000}"/>
    <cellStyle name="Currency 10 3 2" xfId="1181" xr:uid="{00000000-0005-0000-0000-0000FD050000}"/>
    <cellStyle name="Currency 10 4" xfId="1182" xr:uid="{00000000-0005-0000-0000-0000FE050000}"/>
    <cellStyle name="Currency 10 4 2" xfId="1183" xr:uid="{00000000-0005-0000-0000-0000FF050000}"/>
    <cellStyle name="Currency 10 5" xfId="1184" xr:uid="{00000000-0005-0000-0000-000000060000}"/>
    <cellStyle name="Currency 10 5 2" xfId="1185" xr:uid="{00000000-0005-0000-0000-000001060000}"/>
    <cellStyle name="Currency 10 6" xfId="1186" xr:uid="{00000000-0005-0000-0000-000002060000}"/>
    <cellStyle name="Currency 11" xfId="1187" xr:uid="{00000000-0005-0000-0000-000003060000}"/>
    <cellStyle name="Currency 11 2" xfId="1188" xr:uid="{00000000-0005-0000-0000-000004060000}"/>
    <cellStyle name="Currency 11 2 2" xfId="1189" xr:uid="{00000000-0005-0000-0000-000005060000}"/>
    <cellStyle name="Currency 11 3" xfId="1190" xr:uid="{00000000-0005-0000-0000-000006060000}"/>
    <cellStyle name="Currency 11 3 2" xfId="1191" xr:uid="{00000000-0005-0000-0000-000007060000}"/>
    <cellStyle name="Currency 11 4" xfId="1192" xr:uid="{00000000-0005-0000-0000-000008060000}"/>
    <cellStyle name="Currency 11 4 2" xfId="1193" xr:uid="{00000000-0005-0000-0000-000009060000}"/>
    <cellStyle name="Currency 11 5" xfId="1194" xr:uid="{00000000-0005-0000-0000-00000A060000}"/>
    <cellStyle name="Currency 11 5 2" xfId="1195" xr:uid="{00000000-0005-0000-0000-00000B060000}"/>
    <cellStyle name="Currency 11 6" xfId="1196" xr:uid="{00000000-0005-0000-0000-00000C060000}"/>
    <cellStyle name="Currency 12" xfId="1197" xr:uid="{00000000-0005-0000-0000-00000D060000}"/>
    <cellStyle name="Currency 12 10" xfId="1198" xr:uid="{00000000-0005-0000-0000-00000E060000}"/>
    <cellStyle name="Currency 12 10 2" xfId="1199" xr:uid="{00000000-0005-0000-0000-00000F060000}"/>
    <cellStyle name="Currency 12 10 2 2" xfId="1200" xr:uid="{00000000-0005-0000-0000-000010060000}"/>
    <cellStyle name="Currency 12 10 3" xfId="1201" xr:uid="{00000000-0005-0000-0000-000011060000}"/>
    <cellStyle name="Currency 12 11" xfId="1202" xr:uid="{00000000-0005-0000-0000-000012060000}"/>
    <cellStyle name="Currency 12 11 2" xfId="1203" xr:uid="{00000000-0005-0000-0000-000013060000}"/>
    <cellStyle name="Currency 12 11 2 2" xfId="1204" xr:uid="{00000000-0005-0000-0000-000014060000}"/>
    <cellStyle name="Currency 12 11 3" xfId="1205" xr:uid="{00000000-0005-0000-0000-000015060000}"/>
    <cellStyle name="Currency 12 12" xfId="1206" xr:uid="{00000000-0005-0000-0000-000016060000}"/>
    <cellStyle name="Currency 12 12 2" xfId="1207" xr:uid="{00000000-0005-0000-0000-000017060000}"/>
    <cellStyle name="Currency 12 12 2 2" xfId="1208" xr:uid="{00000000-0005-0000-0000-000018060000}"/>
    <cellStyle name="Currency 12 12 3" xfId="1209" xr:uid="{00000000-0005-0000-0000-000019060000}"/>
    <cellStyle name="Currency 12 13" xfId="1210" xr:uid="{00000000-0005-0000-0000-00001A060000}"/>
    <cellStyle name="Currency 12 13 2" xfId="1211" xr:uid="{00000000-0005-0000-0000-00001B060000}"/>
    <cellStyle name="Currency 12 13 2 2" xfId="1212" xr:uid="{00000000-0005-0000-0000-00001C060000}"/>
    <cellStyle name="Currency 12 13 3" xfId="1213" xr:uid="{00000000-0005-0000-0000-00001D060000}"/>
    <cellStyle name="Currency 12 14" xfId="1214" xr:uid="{00000000-0005-0000-0000-00001E060000}"/>
    <cellStyle name="Currency 12 14 2" xfId="1215" xr:uid="{00000000-0005-0000-0000-00001F060000}"/>
    <cellStyle name="Currency 12 14 2 2" xfId="1216" xr:uid="{00000000-0005-0000-0000-000020060000}"/>
    <cellStyle name="Currency 12 14 3" xfId="1217" xr:uid="{00000000-0005-0000-0000-000021060000}"/>
    <cellStyle name="Currency 12 15" xfId="1218" xr:uid="{00000000-0005-0000-0000-000022060000}"/>
    <cellStyle name="Currency 12 15 2" xfId="1219" xr:uid="{00000000-0005-0000-0000-000023060000}"/>
    <cellStyle name="Currency 12 15 2 2" xfId="1220" xr:uid="{00000000-0005-0000-0000-000024060000}"/>
    <cellStyle name="Currency 12 15 3" xfId="1221" xr:uid="{00000000-0005-0000-0000-000025060000}"/>
    <cellStyle name="Currency 12 16" xfId="1222" xr:uid="{00000000-0005-0000-0000-000026060000}"/>
    <cellStyle name="Currency 12 16 2" xfId="1223" xr:uid="{00000000-0005-0000-0000-000027060000}"/>
    <cellStyle name="Currency 12 17" xfId="1224" xr:uid="{00000000-0005-0000-0000-000028060000}"/>
    <cellStyle name="Currency 12 17 2" xfId="1225" xr:uid="{00000000-0005-0000-0000-000029060000}"/>
    <cellStyle name="Currency 12 18" xfId="1226" xr:uid="{00000000-0005-0000-0000-00002A060000}"/>
    <cellStyle name="Currency 12 2" xfId="1227" xr:uid="{00000000-0005-0000-0000-00002B060000}"/>
    <cellStyle name="Currency 12 2 2" xfId="1228" xr:uid="{00000000-0005-0000-0000-00002C060000}"/>
    <cellStyle name="Currency 12 2 2 2" xfId="1229" xr:uid="{00000000-0005-0000-0000-00002D060000}"/>
    <cellStyle name="Currency 12 2 3" xfId="1230" xr:uid="{00000000-0005-0000-0000-00002E060000}"/>
    <cellStyle name="Currency 12 3" xfId="1231" xr:uid="{00000000-0005-0000-0000-00002F060000}"/>
    <cellStyle name="Currency 12 3 2" xfId="1232" xr:uid="{00000000-0005-0000-0000-000030060000}"/>
    <cellStyle name="Currency 12 3 2 2" xfId="1233" xr:uid="{00000000-0005-0000-0000-000031060000}"/>
    <cellStyle name="Currency 12 3 3" xfId="1234" xr:uid="{00000000-0005-0000-0000-000032060000}"/>
    <cellStyle name="Currency 12 4" xfId="1235" xr:uid="{00000000-0005-0000-0000-000033060000}"/>
    <cellStyle name="Currency 12 4 2" xfId="1236" xr:uid="{00000000-0005-0000-0000-000034060000}"/>
    <cellStyle name="Currency 12 4 2 2" xfId="1237" xr:uid="{00000000-0005-0000-0000-000035060000}"/>
    <cellStyle name="Currency 12 4 3" xfId="1238" xr:uid="{00000000-0005-0000-0000-000036060000}"/>
    <cellStyle name="Currency 12 5" xfId="1239" xr:uid="{00000000-0005-0000-0000-000037060000}"/>
    <cellStyle name="Currency 12 5 2" xfId="1240" xr:uid="{00000000-0005-0000-0000-000038060000}"/>
    <cellStyle name="Currency 12 5 2 2" xfId="1241" xr:uid="{00000000-0005-0000-0000-000039060000}"/>
    <cellStyle name="Currency 12 5 3" xfId="1242" xr:uid="{00000000-0005-0000-0000-00003A060000}"/>
    <cellStyle name="Currency 12 6" xfId="1243" xr:uid="{00000000-0005-0000-0000-00003B060000}"/>
    <cellStyle name="Currency 12 6 2" xfId="1244" xr:uid="{00000000-0005-0000-0000-00003C060000}"/>
    <cellStyle name="Currency 12 6 2 2" xfId="1245" xr:uid="{00000000-0005-0000-0000-00003D060000}"/>
    <cellStyle name="Currency 12 6 3" xfId="1246" xr:uid="{00000000-0005-0000-0000-00003E060000}"/>
    <cellStyle name="Currency 12 7" xfId="1247" xr:uid="{00000000-0005-0000-0000-00003F060000}"/>
    <cellStyle name="Currency 12 7 2" xfId="1248" xr:uid="{00000000-0005-0000-0000-000040060000}"/>
    <cellStyle name="Currency 12 7 2 2" xfId="1249" xr:uid="{00000000-0005-0000-0000-000041060000}"/>
    <cellStyle name="Currency 12 7 3" xfId="1250" xr:uid="{00000000-0005-0000-0000-000042060000}"/>
    <cellStyle name="Currency 12 8" xfId="1251" xr:uid="{00000000-0005-0000-0000-000043060000}"/>
    <cellStyle name="Currency 12 8 2" xfId="1252" xr:uid="{00000000-0005-0000-0000-000044060000}"/>
    <cellStyle name="Currency 12 8 2 2" xfId="1253" xr:uid="{00000000-0005-0000-0000-000045060000}"/>
    <cellStyle name="Currency 12 8 3" xfId="1254" xr:uid="{00000000-0005-0000-0000-000046060000}"/>
    <cellStyle name="Currency 12 9" xfId="1255" xr:uid="{00000000-0005-0000-0000-000047060000}"/>
    <cellStyle name="Currency 12 9 2" xfId="1256" xr:uid="{00000000-0005-0000-0000-000048060000}"/>
    <cellStyle name="Currency 12 9 2 2" xfId="1257" xr:uid="{00000000-0005-0000-0000-000049060000}"/>
    <cellStyle name="Currency 12 9 3" xfId="1258" xr:uid="{00000000-0005-0000-0000-00004A060000}"/>
    <cellStyle name="Currency 13" xfId="4663" xr:uid="{00000000-0005-0000-0000-00004B060000}"/>
    <cellStyle name="Currency 15" xfId="1259" xr:uid="{00000000-0005-0000-0000-00004C060000}"/>
    <cellStyle name="Currency 15 10" xfId="1260" xr:uid="{00000000-0005-0000-0000-00004D060000}"/>
    <cellStyle name="Currency 15 10 2" xfId="1261" xr:uid="{00000000-0005-0000-0000-00004E060000}"/>
    <cellStyle name="Currency 15 10 2 2" xfId="1262" xr:uid="{00000000-0005-0000-0000-00004F060000}"/>
    <cellStyle name="Currency 15 10 3" xfId="1263" xr:uid="{00000000-0005-0000-0000-000050060000}"/>
    <cellStyle name="Currency 15 11" xfId="1264" xr:uid="{00000000-0005-0000-0000-000051060000}"/>
    <cellStyle name="Currency 15 11 2" xfId="1265" xr:uid="{00000000-0005-0000-0000-000052060000}"/>
    <cellStyle name="Currency 15 11 2 2" xfId="1266" xr:uid="{00000000-0005-0000-0000-000053060000}"/>
    <cellStyle name="Currency 15 11 3" xfId="1267" xr:uid="{00000000-0005-0000-0000-000054060000}"/>
    <cellStyle name="Currency 15 12" xfId="1268" xr:uid="{00000000-0005-0000-0000-000055060000}"/>
    <cellStyle name="Currency 15 12 2" xfId="1269" xr:uid="{00000000-0005-0000-0000-000056060000}"/>
    <cellStyle name="Currency 15 12 2 2" xfId="1270" xr:uid="{00000000-0005-0000-0000-000057060000}"/>
    <cellStyle name="Currency 15 12 3" xfId="1271" xr:uid="{00000000-0005-0000-0000-000058060000}"/>
    <cellStyle name="Currency 15 13" xfId="1272" xr:uid="{00000000-0005-0000-0000-000059060000}"/>
    <cellStyle name="Currency 15 13 2" xfId="1273" xr:uid="{00000000-0005-0000-0000-00005A060000}"/>
    <cellStyle name="Currency 15 13 2 2" xfId="1274" xr:uid="{00000000-0005-0000-0000-00005B060000}"/>
    <cellStyle name="Currency 15 13 3" xfId="1275" xr:uid="{00000000-0005-0000-0000-00005C060000}"/>
    <cellStyle name="Currency 15 14" xfId="1276" xr:uid="{00000000-0005-0000-0000-00005D060000}"/>
    <cellStyle name="Currency 15 14 2" xfId="1277" xr:uid="{00000000-0005-0000-0000-00005E060000}"/>
    <cellStyle name="Currency 15 14 2 2" xfId="1278" xr:uid="{00000000-0005-0000-0000-00005F060000}"/>
    <cellStyle name="Currency 15 14 3" xfId="1279" xr:uid="{00000000-0005-0000-0000-000060060000}"/>
    <cellStyle name="Currency 15 15" xfId="1280" xr:uid="{00000000-0005-0000-0000-000061060000}"/>
    <cellStyle name="Currency 15 15 2" xfId="1281" xr:uid="{00000000-0005-0000-0000-000062060000}"/>
    <cellStyle name="Currency 15 15 2 2" xfId="1282" xr:uid="{00000000-0005-0000-0000-000063060000}"/>
    <cellStyle name="Currency 15 15 3" xfId="1283" xr:uid="{00000000-0005-0000-0000-000064060000}"/>
    <cellStyle name="Currency 15 16" xfId="1284" xr:uid="{00000000-0005-0000-0000-000065060000}"/>
    <cellStyle name="Currency 15 16 2" xfId="1285" xr:uid="{00000000-0005-0000-0000-000066060000}"/>
    <cellStyle name="Currency 15 17" xfId="1286" xr:uid="{00000000-0005-0000-0000-000067060000}"/>
    <cellStyle name="Currency 15 17 2" xfId="1287" xr:uid="{00000000-0005-0000-0000-000068060000}"/>
    <cellStyle name="Currency 15 18" xfId="1288" xr:uid="{00000000-0005-0000-0000-000069060000}"/>
    <cellStyle name="Currency 15 2" xfId="1289" xr:uid="{00000000-0005-0000-0000-00006A060000}"/>
    <cellStyle name="Currency 15 2 2" xfId="1290" xr:uid="{00000000-0005-0000-0000-00006B060000}"/>
    <cellStyle name="Currency 15 2 2 2" xfId="1291" xr:uid="{00000000-0005-0000-0000-00006C060000}"/>
    <cellStyle name="Currency 15 2 3" xfId="1292" xr:uid="{00000000-0005-0000-0000-00006D060000}"/>
    <cellStyle name="Currency 15 3" xfId="1293" xr:uid="{00000000-0005-0000-0000-00006E060000}"/>
    <cellStyle name="Currency 15 3 2" xfId="1294" xr:uid="{00000000-0005-0000-0000-00006F060000}"/>
    <cellStyle name="Currency 15 3 2 2" xfId="1295" xr:uid="{00000000-0005-0000-0000-000070060000}"/>
    <cellStyle name="Currency 15 3 3" xfId="1296" xr:uid="{00000000-0005-0000-0000-000071060000}"/>
    <cellStyle name="Currency 15 4" xfId="1297" xr:uid="{00000000-0005-0000-0000-000072060000}"/>
    <cellStyle name="Currency 15 4 2" xfId="1298" xr:uid="{00000000-0005-0000-0000-000073060000}"/>
    <cellStyle name="Currency 15 4 2 2" xfId="1299" xr:uid="{00000000-0005-0000-0000-000074060000}"/>
    <cellStyle name="Currency 15 4 3" xfId="1300" xr:uid="{00000000-0005-0000-0000-000075060000}"/>
    <cellStyle name="Currency 15 5" xfId="1301" xr:uid="{00000000-0005-0000-0000-000076060000}"/>
    <cellStyle name="Currency 15 5 2" xfId="1302" xr:uid="{00000000-0005-0000-0000-000077060000}"/>
    <cellStyle name="Currency 15 5 2 2" xfId="1303" xr:uid="{00000000-0005-0000-0000-000078060000}"/>
    <cellStyle name="Currency 15 5 3" xfId="1304" xr:uid="{00000000-0005-0000-0000-000079060000}"/>
    <cellStyle name="Currency 15 6" xfId="1305" xr:uid="{00000000-0005-0000-0000-00007A060000}"/>
    <cellStyle name="Currency 15 6 2" xfId="1306" xr:uid="{00000000-0005-0000-0000-00007B060000}"/>
    <cellStyle name="Currency 15 6 2 2" xfId="1307" xr:uid="{00000000-0005-0000-0000-00007C060000}"/>
    <cellStyle name="Currency 15 6 3" xfId="1308" xr:uid="{00000000-0005-0000-0000-00007D060000}"/>
    <cellStyle name="Currency 15 7" xfId="1309" xr:uid="{00000000-0005-0000-0000-00007E060000}"/>
    <cellStyle name="Currency 15 7 2" xfId="1310" xr:uid="{00000000-0005-0000-0000-00007F060000}"/>
    <cellStyle name="Currency 15 7 2 2" xfId="1311" xr:uid="{00000000-0005-0000-0000-000080060000}"/>
    <cellStyle name="Currency 15 7 3" xfId="1312" xr:uid="{00000000-0005-0000-0000-000081060000}"/>
    <cellStyle name="Currency 15 8" xfId="1313" xr:uid="{00000000-0005-0000-0000-000082060000}"/>
    <cellStyle name="Currency 15 8 2" xfId="1314" xr:uid="{00000000-0005-0000-0000-000083060000}"/>
    <cellStyle name="Currency 15 8 2 2" xfId="1315" xr:uid="{00000000-0005-0000-0000-000084060000}"/>
    <cellStyle name="Currency 15 8 3" xfId="1316" xr:uid="{00000000-0005-0000-0000-000085060000}"/>
    <cellStyle name="Currency 15 9" xfId="1317" xr:uid="{00000000-0005-0000-0000-000086060000}"/>
    <cellStyle name="Currency 15 9 2" xfId="1318" xr:uid="{00000000-0005-0000-0000-000087060000}"/>
    <cellStyle name="Currency 15 9 2 2" xfId="1319" xr:uid="{00000000-0005-0000-0000-000088060000}"/>
    <cellStyle name="Currency 15 9 3" xfId="1320" xr:uid="{00000000-0005-0000-0000-000089060000}"/>
    <cellStyle name="Currency 2" xfId="86" xr:uid="{00000000-0005-0000-0000-00008A060000}"/>
    <cellStyle name="Currency 2 2" xfId="1321" xr:uid="{00000000-0005-0000-0000-00008B060000}"/>
    <cellStyle name="Currency 2 2 2" xfId="1322" xr:uid="{00000000-0005-0000-0000-00008C060000}"/>
    <cellStyle name="Currency 2 2 2 2" xfId="1323" xr:uid="{00000000-0005-0000-0000-00008D060000}"/>
    <cellStyle name="Currency 2 2 3" xfId="1324" xr:uid="{00000000-0005-0000-0000-00008E060000}"/>
    <cellStyle name="Currency 2 3" xfId="1325" xr:uid="{00000000-0005-0000-0000-00008F060000}"/>
    <cellStyle name="Currency 2 3 2" xfId="1326" xr:uid="{00000000-0005-0000-0000-000090060000}"/>
    <cellStyle name="Currency 2 3 2 2" xfId="1327" xr:uid="{00000000-0005-0000-0000-000091060000}"/>
    <cellStyle name="Currency 2 3 2 2 2" xfId="5028" xr:uid="{00000000-0005-0000-0000-000092060000}"/>
    <cellStyle name="Currency 2 3 2 3" xfId="5027" xr:uid="{00000000-0005-0000-0000-000093060000}"/>
    <cellStyle name="Currency 2 3 2 4" xfId="5159" xr:uid="{00000000-0005-0000-0000-000094060000}"/>
    <cellStyle name="Currency 2 3 3" xfId="1328" xr:uid="{00000000-0005-0000-0000-000095060000}"/>
    <cellStyle name="Currency 2 3 3 2" xfId="1329" xr:uid="{00000000-0005-0000-0000-000096060000}"/>
    <cellStyle name="Currency 2 3 3 2 2" xfId="5030" xr:uid="{00000000-0005-0000-0000-000097060000}"/>
    <cellStyle name="Currency 2 3 3 3" xfId="5029" xr:uid="{00000000-0005-0000-0000-000098060000}"/>
    <cellStyle name="Currency 2 3 4" xfId="1330" xr:uid="{00000000-0005-0000-0000-000099060000}"/>
    <cellStyle name="Currency 2 4" xfId="1331" xr:uid="{00000000-0005-0000-0000-00009A060000}"/>
    <cellStyle name="Currency 3" xfId="1332" xr:uid="{00000000-0005-0000-0000-00009B060000}"/>
    <cellStyle name="Currency 3 2" xfId="1333" xr:uid="{00000000-0005-0000-0000-00009C060000}"/>
    <cellStyle name="Currency 3 3" xfId="1334" xr:uid="{00000000-0005-0000-0000-00009D060000}"/>
    <cellStyle name="Currency 34" xfId="1335" xr:uid="{00000000-0005-0000-0000-00009E060000}"/>
    <cellStyle name="Currency 34 10" xfId="1336" xr:uid="{00000000-0005-0000-0000-00009F060000}"/>
    <cellStyle name="Currency 34 10 2" xfId="1337" xr:uid="{00000000-0005-0000-0000-0000A0060000}"/>
    <cellStyle name="Currency 34 10 2 2" xfId="1338" xr:uid="{00000000-0005-0000-0000-0000A1060000}"/>
    <cellStyle name="Currency 34 10 3" xfId="1339" xr:uid="{00000000-0005-0000-0000-0000A2060000}"/>
    <cellStyle name="Currency 34 11" xfId="1340" xr:uid="{00000000-0005-0000-0000-0000A3060000}"/>
    <cellStyle name="Currency 34 11 2" xfId="1341" xr:uid="{00000000-0005-0000-0000-0000A4060000}"/>
    <cellStyle name="Currency 34 11 2 2" xfId="1342" xr:uid="{00000000-0005-0000-0000-0000A5060000}"/>
    <cellStyle name="Currency 34 11 3" xfId="1343" xr:uid="{00000000-0005-0000-0000-0000A6060000}"/>
    <cellStyle name="Currency 34 12" xfId="1344" xr:uid="{00000000-0005-0000-0000-0000A7060000}"/>
    <cellStyle name="Currency 34 12 2" xfId="1345" xr:uid="{00000000-0005-0000-0000-0000A8060000}"/>
    <cellStyle name="Currency 34 12 2 2" xfId="1346" xr:uid="{00000000-0005-0000-0000-0000A9060000}"/>
    <cellStyle name="Currency 34 12 3" xfId="1347" xr:uid="{00000000-0005-0000-0000-0000AA060000}"/>
    <cellStyle name="Currency 34 13" xfId="1348" xr:uid="{00000000-0005-0000-0000-0000AB060000}"/>
    <cellStyle name="Currency 34 13 2" xfId="1349" xr:uid="{00000000-0005-0000-0000-0000AC060000}"/>
    <cellStyle name="Currency 34 13 2 2" xfId="1350" xr:uid="{00000000-0005-0000-0000-0000AD060000}"/>
    <cellStyle name="Currency 34 13 3" xfId="1351" xr:uid="{00000000-0005-0000-0000-0000AE060000}"/>
    <cellStyle name="Currency 34 14" xfId="1352" xr:uid="{00000000-0005-0000-0000-0000AF060000}"/>
    <cellStyle name="Currency 34 14 2" xfId="1353" xr:uid="{00000000-0005-0000-0000-0000B0060000}"/>
    <cellStyle name="Currency 34 14 2 2" xfId="1354" xr:uid="{00000000-0005-0000-0000-0000B1060000}"/>
    <cellStyle name="Currency 34 14 3" xfId="1355" xr:uid="{00000000-0005-0000-0000-0000B2060000}"/>
    <cellStyle name="Currency 34 15" xfId="1356" xr:uid="{00000000-0005-0000-0000-0000B3060000}"/>
    <cellStyle name="Currency 34 15 2" xfId="1357" xr:uid="{00000000-0005-0000-0000-0000B4060000}"/>
    <cellStyle name="Currency 34 15 2 2" xfId="1358" xr:uid="{00000000-0005-0000-0000-0000B5060000}"/>
    <cellStyle name="Currency 34 15 3" xfId="1359" xr:uid="{00000000-0005-0000-0000-0000B6060000}"/>
    <cellStyle name="Currency 34 16" xfId="1360" xr:uid="{00000000-0005-0000-0000-0000B7060000}"/>
    <cellStyle name="Currency 34 16 2" xfId="1361" xr:uid="{00000000-0005-0000-0000-0000B8060000}"/>
    <cellStyle name="Currency 34 17" xfId="1362" xr:uid="{00000000-0005-0000-0000-0000B9060000}"/>
    <cellStyle name="Currency 34 17 2" xfId="1363" xr:uid="{00000000-0005-0000-0000-0000BA060000}"/>
    <cellStyle name="Currency 34 18" xfId="1364" xr:uid="{00000000-0005-0000-0000-0000BB060000}"/>
    <cellStyle name="Currency 34 2" xfId="1365" xr:uid="{00000000-0005-0000-0000-0000BC060000}"/>
    <cellStyle name="Currency 34 2 2" xfId="1366" xr:uid="{00000000-0005-0000-0000-0000BD060000}"/>
    <cellStyle name="Currency 34 2 2 2" xfId="1367" xr:uid="{00000000-0005-0000-0000-0000BE060000}"/>
    <cellStyle name="Currency 34 2 3" xfId="1368" xr:uid="{00000000-0005-0000-0000-0000BF060000}"/>
    <cellStyle name="Currency 34 3" xfId="1369" xr:uid="{00000000-0005-0000-0000-0000C0060000}"/>
    <cellStyle name="Currency 34 3 2" xfId="1370" xr:uid="{00000000-0005-0000-0000-0000C1060000}"/>
    <cellStyle name="Currency 34 3 2 2" xfId="1371" xr:uid="{00000000-0005-0000-0000-0000C2060000}"/>
    <cellStyle name="Currency 34 3 3" xfId="1372" xr:uid="{00000000-0005-0000-0000-0000C3060000}"/>
    <cellStyle name="Currency 34 4" xfId="1373" xr:uid="{00000000-0005-0000-0000-0000C4060000}"/>
    <cellStyle name="Currency 34 4 2" xfId="1374" xr:uid="{00000000-0005-0000-0000-0000C5060000}"/>
    <cellStyle name="Currency 34 4 2 2" xfId="1375" xr:uid="{00000000-0005-0000-0000-0000C6060000}"/>
    <cellStyle name="Currency 34 4 3" xfId="1376" xr:uid="{00000000-0005-0000-0000-0000C7060000}"/>
    <cellStyle name="Currency 34 5" xfId="1377" xr:uid="{00000000-0005-0000-0000-0000C8060000}"/>
    <cellStyle name="Currency 34 5 2" xfId="1378" xr:uid="{00000000-0005-0000-0000-0000C9060000}"/>
    <cellStyle name="Currency 34 5 2 2" xfId="1379" xr:uid="{00000000-0005-0000-0000-0000CA060000}"/>
    <cellStyle name="Currency 34 5 3" xfId="1380" xr:uid="{00000000-0005-0000-0000-0000CB060000}"/>
    <cellStyle name="Currency 34 6" xfId="1381" xr:uid="{00000000-0005-0000-0000-0000CC060000}"/>
    <cellStyle name="Currency 34 6 2" xfId="1382" xr:uid="{00000000-0005-0000-0000-0000CD060000}"/>
    <cellStyle name="Currency 34 6 2 2" xfId="1383" xr:uid="{00000000-0005-0000-0000-0000CE060000}"/>
    <cellStyle name="Currency 34 6 3" xfId="1384" xr:uid="{00000000-0005-0000-0000-0000CF060000}"/>
    <cellStyle name="Currency 34 7" xfId="1385" xr:uid="{00000000-0005-0000-0000-0000D0060000}"/>
    <cellStyle name="Currency 34 7 2" xfId="1386" xr:uid="{00000000-0005-0000-0000-0000D1060000}"/>
    <cellStyle name="Currency 34 7 2 2" xfId="1387" xr:uid="{00000000-0005-0000-0000-0000D2060000}"/>
    <cellStyle name="Currency 34 7 3" xfId="1388" xr:uid="{00000000-0005-0000-0000-0000D3060000}"/>
    <cellStyle name="Currency 34 8" xfId="1389" xr:uid="{00000000-0005-0000-0000-0000D4060000}"/>
    <cellStyle name="Currency 34 8 2" xfId="1390" xr:uid="{00000000-0005-0000-0000-0000D5060000}"/>
    <cellStyle name="Currency 34 8 2 2" xfId="1391" xr:uid="{00000000-0005-0000-0000-0000D6060000}"/>
    <cellStyle name="Currency 34 8 3" xfId="1392" xr:uid="{00000000-0005-0000-0000-0000D7060000}"/>
    <cellStyle name="Currency 34 9" xfId="1393" xr:uid="{00000000-0005-0000-0000-0000D8060000}"/>
    <cellStyle name="Currency 34 9 2" xfId="1394" xr:uid="{00000000-0005-0000-0000-0000D9060000}"/>
    <cellStyle name="Currency 34 9 2 2" xfId="1395" xr:uid="{00000000-0005-0000-0000-0000DA060000}"/>
    <cellStyle name="Currency 34 9 3" xfId="1396" xr:uid="{00000000-0005-0000-0000-0000DB060000}"/>
    <cellStyle name="Currency 4" xfId="1397" xr:uid="{00000000-0005-0000-0000-0000DC060000}"/>
    <cellStyle name="Currency 4 2" xfId="1398" xr:uid="{00000000-0005-0000-0000-0000DD060000}"/>
    <cellStyle name="Currency 49" xfId="1399" xr:uid="{00000000-0005-0000-0000-0000DE060000}"/>
    <cellStyle name="Currency 49 10" xfId="1400" xr:uid="{00000000-0005-0000-0000-0000DF060000}"/>
    <cellStyle name="Currency 49 10 2" xfId="1401" xr:uid="{00000000-0005-0000-0000-0000E0060000}"/>
    <cellStyle name="Currency 49 10 2 2" xfId="1402" xr:uid="{00000000-0005-0000-0000-0000E1060000}"/>
    <cellStyle name="Currency 49 10 3" xfId="1403" xr:uid="{00000000-0005-0000-0000-0000E2060000}"/>
    <cellStyle name="Currency 49 11" xfId="1404" xr:uid="{00000000-0005-0000-0000-0000E3060000}"/>
    <cellStyle name="Currency 49 11 2" xfId="1405" xr:uid="{00000000-0005-0000-0000-0000E4060000}"/>
    <cellStyle name="Currency 49 11 2 2" xfId="1406" xr:uid="{00000000-0005-0000-0000-0000E5060000}"/>
    <cellStyle name="Currency 49 11 3" xfId="1407" xr:uid="{00000000-0005-0000-0000-0000E6060000}"/>
    <cellStyle name="Currency 49 12" xfId="1408" xr:uid="{00000000-0005-0000-0000-0000E7060000}"/>
    <cellStyle name="Currency 49 12 2" xfId="1409" xr:uid="{00000000-0005-0000-0000-0000E8060000}"/>
    <cellStyle name="Currency 49 12 2 2" xfId="1410" xr:uid="{00000000-0005-0000-0000-0000E9060000}"/>
    <cellStyle name="Currency 49 12 3" xfId="1411" xr:uid="{00000000-0005-0000-0000-0000EA060000}"/>
    <cellStyle name="Currency 49 13" xfId="1412" xr:uid="{00000000-0005-0000-0000-0000EB060000}"/>
    <cellStyle name="Currency 49 13 2" xfId="1413" xr:uid="{00000000-0005-0000-0000-0000EC060000}"/>
    <cellStyle name="Currency 49 13 2 2" xfId="1414" xr:uid="{00000000-0005-0000-0000-0000ED060000}"/>
    <cellStyle name="Currency 49 13 3" xfId="1415" xr:uid="{00000000-0005-0000-0000-0000EE060000}"/>
    <cellStyle name="Currency 49 14" xfId="1416" xr:uid="{00000000-0005-0000-0000-0000EF060000}"/>
    <cellStyle name="Currency 49 14 2" xfId="1417" xr:uid="{00000000-0005-0000-0000-0000F0060000}"/>
    <cellStyle name="Currency 49 14 2 2" xfId="1418" xr:uid="{00000000-0005-0000-0000-0000F1060000}"/>
    <cellStyle name="Currency 49 14 3" xfId="1419" xr:uid="{00000000-0005-0000-0000-0000F2060000}"/>
    <cellStyle name="Currency 49 15" xfId="1420" xr:uid="{00000000-0005-0000-0000-0000F3060000}"/>
    <cellStyle name="Currency 49 15 2" xfId="1421" xr:uid="{00000000-0005-0000-0000-0000F4060000}"/>
    <cellStyle name="Currency 49 15 2 2" xfId="1422" xr:uid="{00000000-0005-0000-0000-0000F5060000}"/>
    <cellStyle name="Currency 49 15 3" xfId="1423" xr:uid="{00000000-0005-0000-0000-0000F6060000}"/>
    <cellStyle name="Currency 49 16" xfId="1424" xr:uid="{00000000-0005-0000-0000-0000F7060000}"/>
    <cellStyle name="Currency 49 16 2" xfId="1425" xr:uid="{00000000-0005-0000-0000-0000F8060000}"/>
    <cellStyle name="Currency 49 17" xfId="1426" xr:uid="{00000000-0005-0000-0000-0000F9060000}"/>
    <cellStyle name="Currency 49 17 2" xfId="1427" xr:uid="{00000000-0005-0000-0000-0000FA060000}"/>
    <cellStyle name="Currency 49 18" xfId="1428" xr:uid="{00000000-0005-0000-0000-0000FB060000}"/>
    <cellStyle name="Currency 49 2" xfId="1429" xr:uid="{00000000-0005-0000-0000-0000FC060000}"/>
    <cellStyle name="Currency 49 2 2" xfId="1430" xr:uid="{00000000-0005-0000-0000-0000FD060000}"/>
    <cellStyle name="Currency 49 2 2 2" xfId="1431" xr:uid="{00000000-0005-0000-0000-0000FE060000}"/>
    <cellStyle name="Currency 49 2 3" xfId="1432" xr:uid="{00000000-0005-0000-0000-0000FF060000}"/>
    <cellStyle name="Currency 49 3" xfId="1433" xr:uid="{00000000-0005-0000-0000-000000070000}"/>
    <cellStyle name="Currency 49 3 2" xfId="1434" xr:uid="{00000000-0005-0000-0000-000001070000}"/>
    <cellStyle name="Currency 49 3 2 2" xfId="1435" xr:uid="{00000000-0005-0000-0000-000002070000}"/>
    <cellStyle name="Currency 49 3 3" xfId="1436" xr:uid="{00000000-0005-0000-0000-000003070000}"/>
    <cellStyle name="Currency 49 4" xfId="1437" xr:uid="{00000000-0005-0000-0000-000004070000}"/>
    <cellStyle name="Currency 49 4 2" xfId="1438" xr:uid="{00000000-0005-0000-0000-000005070000}"/>
    <cellStyle name="Currency 49 4 2 2" xfId="1439" xr:uid="{00000000-0005-0000-0000-000006070000}"/>
    <cellStyle name="Currency 49 4 3" xfId="1440" xr:uid="{00000000-0005-0000-0000-000007070000}"/>
    <cellStyle name="Currency 49 5" xfId="1441" xr:uid="{00000000-0005-0000-0000-000008070000}"/>
    <cellStyle name="Currency 49 5 2" xfId="1442" xr:uid="{00000000-0005-0000-0000-000009070000}"/>
    <cellStyle name="Currency 49 5 2 2" xfId="1443" xr:uid="{00000000-0005-0000-0000-00000A070000}"/>
    <cellStyle name="Currency 49 5 3" xfId="1444" xr:uid="{00000000-0005-0000-0000-00000B070000}"/>
    <cellStyle name="Currency 49 6" xfId="1445" xr:uid="{00000000-0005-0000-0000-00000C070000}"/>
    <cellStyle name="Currency 49 6 2" xfId="1446" xr:uid="{00000000-0005-0000-0000-00000D070000}"/>
    <cellStyle name="Currency 49 6 2 2" xfId="1447" xr:uid="{00000000-0005-0000-0000-00000E070000}"/>
    <cellStyle name="Currency 49 6 3" xfId="1448" xr:uid="{00000000-0005-0000-0000-00000F070000}"/>
    <cellStyle name="Currency 49 7" xfId="1449" xr:uid="{00000000-0005-0000-0000-000010070000}"/>
    <cellStyle name="Currency 49 7 2" xfId="1450" xr:uid="{00000000-0005-0000-0000-000011070000}"/>
    <cellStyle name="Currency 49 7 2 2" xfId="1451" xr:uid="{00000000-0005-0000-0000-000012070000}"/>
    <cellStyle name="Currency 49 7 3" xfId="1452" xr:uid="{00000000-0005-0000-0000-000013070000}"/>
    <cellStyle name="Currency 49 8" xfId="1453" xr:uid="{00000000-0005-0000-0000-000014070000}"/>
    <cellStyle name="Currency 49 8 2" xfId="1454" xr:uid="{00000000-0005-0000-0000-000015070000}"/>
    <cellStyle name="Currency 49 8 2 2" xfId="1455" xr:uid="{00000000-0005-0000-0000-000016070000}"/>
    <cellStyle name="Currency 49 8 3" xfId="1456" xr:uid="{00000000-0005-0000-0000-000017070000}"/>
    <cellStyle name="Currency 49 9" xfId="1457" xr:uid="{00000000-0005-0000-0000-000018070000}"/>
    <cellStyle name="Currency 49 9 2" xfId="1458" xr:uid="{00000000-0005-0000-0000-000019070000}"/>
    <cellStyle name="Currency 49 9 2 2" xfId="1459" xr:uid="{00000000-0005-0000-0000-00001A070000}"/>
    <cellStyle name="Currency 49 9 3" xfId="1460" xr:uid="{00000000-0005-0000-0000-00001B070000}"/>
    <cellStyle name="Currency 5" xfId="1461" xr:uid="{00000000-0005-0000-0000-00001C070000}"/>
    <cellStyle name="Currency 5 2" xfId="1462" xr:uid="{00000000-0005-0000-0000-00001D070000}"/>
    <cellStyle name="Currency 5 3" xfId="1463" xr:uid="{00000000-0005-0000-0000-00001E070000}"/>
    <cellStyle name="Currency 59 10" xfId="1464" xr:uid="{00000000-0005-0000-0000-00001F070000}"/>
    <cellStyle name="Currency 59 10 2" xfId="1465" xr:uid="{00000000-0005-0000-0000-000020070000}"/>
    <cellStyle name="Currency 59 10 2 2" xfId="1466" xr:uid="{00000000-0005-0000-0000-000021070000}"/>
    <cellStyle name="Currency 59 10 3" xfId="1467" xr:uid="{00000000-0005-0000-0000-000022070000}"/>
    <cellStyle name="Currency 59 11" xfId="1468" xr:uid="{00000000-0005-0000-0000-000023070000}"/>
    <cellStyle name="Currency 59 11 2" xfId="1469" xr:uid="{00000000-0005-0000-0000-000024070000}"/>
    <cellStyle name="Currency 59 11 2 2" xfId="1470" xr:uid="{00000000-0005-0000-0000-000025070000}"/>
    <cellStyle name="Currency 59 11 3" xfId="1471" xr:uid="{00000000-0005-0000-0000-000026070000}"/>
    <cellStyle name="Currency 59 12" xfId="1472" xr:uid="{00000000-0005-0000-0000-000027070000}"/>
    <cellStyle name="Currency 59 12 2" xfId="1473" xr:uid="{00000000-0005-0000-0000-000028070000}"/>
    <cellStyle name="Currency 59 12 2 2" xfId="1474" xr:uid="{00000000-0005-0000-0000-000029070000}"/>
    <cellStyle name="Currency 59 12 3" xfId="1475" xr:uid="{00000000-0005-0000-0000-00002A070000}"/>
    <cellStyle name="Currency 59 13" xfId="1476" xr:uid="{00000000-0005-0000-0000-00002B070000}"/>
    <cellStyle name="Currency 59 13 2" xfId="1477" xr:uid="{00000000-0005-0000-0000-00002C070000}"/>
    <cellStyle name="Currency 59 13 2 2" xfId="1478" xr:uid="{00000000-0005-0000-0000-00002D070000}"/>
    <cellStyle name="Currency 59 13 3" xfId="1479" xr:uid="{00000000-0005-0000-0000-00002E070000}"/>
    <cellStyle name="Currency 59 14" xfId="1480" xr:uid="{00000000-0005-0000-0000-00002F070000}"/>
    <cellStyle name="Currency 59 14 10" xfId="1481" xr:uid="{00000000-0005-0000-0000-000030070000}"/>
    <cellStyle name="Currency 59 14 10 2" xfId="1482" xr:uid="{00000000-0005-0000-0000-000031070000}"/>
    <cellStyle name="Currency 59 14 11" xfId="1483" xr:uid="{00000000-0005-0000-0000-000032070000}"/>
    <cellStyle name="Currency 59 14 11 2" xfId="1484" xr:uid="{00000000-0005-0000-0000-000033070000}"/>
    <cellStyle name="Currency 59 14 12" xfId="1485" xr:uid="{00000000-0005-0000-0000-000034070000}"/>
    <cellStyle name="Currency 59 14 12 2" xfId="1486" xr:uid="{00000000-0005-0000-0000-000035070000}"/>
    <cellStyle name="Currency 59 14 13" xfId="1487" xr:uid="{00000000-0005-0000-0000-000036070000}"/>
    <cellStyle name="Currency 59 14 13 2" xfId="1488" xr:uid="{00000000-0005-0000-0000-000037070000}"/>
    <cellStyle name="Currency 59 14 14" xfId="1489" xr:uid="{00000000-0005-0000-0000-000038070000}"/>
    <cellStyle name="Currency 59 14 14 2" xfId="1490" xr:uid="{00000000-0005-0000-0000-000039070000}"/>
    <cellStyle name="Currency 59 14 15" xfId="1491" xr:uid="{00000000-0005-0000-0000-00003A070000}"/>
    <cellStyle name="Currency 59 14 15 2" xfId="1492" xr:uid="{00000000-0005-0000-0000-00003B070000}"/>
    <cellStyle name="Currency 59 14 16" xfId="1493" xr:uid="{00000000-0005-0000-0000-00003C070000}"/>
    <cellStyle name="Currency 59 14 16 2" xfId="1494" xr:uid="{00000000-0005-0000-0000-00003D070000}"/>
    <cellStyle name="Currency 59 14 17" xfId="1495" xr:uid="{00000000-0005-0000-0000-00003E070000}"/>
    <cellStyle name="Currency 59 14 17 2" xfId="1496" xr:uid="{00000000-0005-0000-0000-00003F070000}"/>
    <cellStyle name="Currency 59 14 18" xfId="1497" xr:uid="{00000000-0005-0000-0000-000040070000}"/>
    <cellStyle name="Currency 59 14 2" xfId="1498" xr:uid="{00000000-0005-0000-0000-000041070000}"/>
    <cellStyle name="Currency 59 14 2 2" xfId="1499" xr:uid="{00000000-0005-0000-0000-000042070000}"/>
    <cellStyle name="Currency 59 14 3" xfId="1500" xr:uid="{00000000-0005-0000-0000-000043070000}"/>
    <cellStyle name="Currency 59 14 3 2" xfId="1501" xr:uid="{00000000-0005-0000-0000-000044070000}"/>
    <cellStyle name="Currency 59 14 4" xfId="1502" xr:uid="{00000000-0005-0000-0000-000045070000}"/>
    <cellStyle name="Currency 59 14 4 2" xfId="1503" xr:uid="{00000000-0005-0000-0000-000046070000}"/>
    <cellStyle name="Currency 59 14 5" xfId="1504" xr:uid="{00000000-0005-0000-0000-000047070000}"/>
    <cellStyle name="Currency 59 14 5 2" xfId="1505" xr:uid="{00000000-0005-0000-0000-000048070000}"/>
    <cellStyle name="Currency 59 14 6" xfId="1506" xr:uid="{00000000-0005-0000-0000-000049070000}"/>
    <cellStyle name="Currency 59 14 6 2" xfId="1507" xr:uid="{00000000-0005-0000-0000-00004A070000}"/>
    <cellStyle name="Currency 59 14 7" xfId="1508" xr:uid="{00000000-0005-0000-0000-00004B070000}"/>
    <cellStyle name="Currency 59 14 7 2" xfId="1509" xr:uid="{00000000-0005-0000-0000-00004C070000}"/>
    <cellStyle name="Currency 59 14 8" xfId="1510" xr:uid="{00000000-0005-0000-0000-00004D070000}"/>
    <cellStyle name="Currency 59 14 8 2" xfId="1511" xr:uid="{00000000-0005-0000-0000-00004E070000}"/>
    <cellStyle name="Currency 59 14 9" xfId="1512" xr:uid="{00000000-0005-0000-0000-00004F070000}"/>
    <cellStyle name="Currency 59 14 9 2" xfId="1513" xr:uid="{00000000-0005-0000-0000-000050070000}"/>
    <cellStyle name="Currency 59 15" xfId="1514" xr:uid="{00000000-0005-0000-0000-000051070000}"/>
    <cellStyle name="Currency 59 15 2" xfId="1515" xr:uid="{00000000-0005-0000-0000-000052070000}"/>
    <cellStyle name="Currency 59 15 2 2" xfId="1516" xr:uid="{00000000-0005-0000-0000-000053070000}"/>
    <cellStyle name="Currency 59 15 3" xfId="1517" xr:uid="{00000000-0005-0000-0000-000054070000}"/>
    <cellStyle name="Currency 59 2" xfId="1518" xr:uid="{00000000-0005-0000-0000-000055070000}"/>
    <cellStyle name="Currency 59 2 2" xfId="1519" xr:uid="{00000000-0005-0000-0000-000056070000}"/>
    <cellStyle name="Currency 59 2 2 2" xfId="1520" xr:uid="{00000000-0005-0000-0000-000057070000}"/>
    <cellStyle name="Currency 59 2 3" xfId="1521" xr:uid="{00000000-0005-0000-0000-000058070000}"/>
    <cellStyle name="Currency 59 3" xfId="1522" xr:uid="{00000000-0005-0000-0000-000059070000}"/>
    <cellStyle name="Currency 59 3 2" xfId="1523" xr:uid="{00000000-0005-0000-0000-00005A070000}"/>
    <cellStyle name="Currency 59 3 2 2" xfId="1524" xr:uid="{00000000-0005-0000-0000-00005B070000}"/>
    <cellStyle name="Currency 59 3 3" xfId="1525" xr:uid="{00000000-0005-0000-0000-00005C070000}"/>
    <cellStyle name="Currency 59 4" xfId="1526" xr:uid="{00000000-0005-0000-0000-00005D070000}"/>
    <cellStyle name="Currency 59 4 2" xfId="1527" xr:uid="{00000000-0005-0000-0000-00005E070000}"/>
    <cellStyle name="Currency 59 4 2 2" xfId="1528" xr:uid="{00000000-0005-0000-0000-00005F070000}"/>
    <cellStyle name="Currency 59 4 3" xfId="1529" xr:uid="{00000000-0005-0000-0000-000060070000}"/>
    <cellStyle name="Currency 59 5" xfId="1530" xr:uid="{00000000-0005-0000-0000-000061070000}"/>
    <cellStyle name="Currency 59 5 2" xfId="1531" xr:uid="{00000000-0005-0000-0000-000062070000}"/>
    <cellStyle name="Currency 59 5 2 2" xfId="1532" xr:uid="{00000000-0005-0000-0000-000063070000}"/>
    <cellStyle name="Currency 59 5 3" xfId="1533" xr:uid="{00000000-0005-0000-0000-000064070000}"/>
    <cellStyle name="Currency 59 6" xfId="1534" xr:uid="{00000000-0005-0000-0000-000065070000}"/>
    <cellStyle name="Currency 59 6 2" xfId="1535" xr:uid="{00000000-0005-0000-0000-000066070000}"/>
    <cellStyle name="Currency 59 6 2 2" xfId="1536" xr:uid="{00000000-0005-0000-0000-000067070000}"/>
    <cellStyle name="Currency 59 6 3" xfId="1537" xr:uid="{00000000-0005-0000-0000-000068070000}"/>
    <cellStyle name="Currency 59 7" xfId="1538" xr:uid="{00000000-0005-0000-0000-000069070000}"/>
    <cellStyle name="Currency 59 7 2" xfId="1539" xr:uid="{00000000-0005-0000-0000-00006A070000}"/>
    <cellStyle name="Currency 59 7 2 2" xfId="1540" xr:uid="{00000000-0005-0000-0000-00006B070000}"/>
    <cellStyle name="Currency 59 7 3" xfId="1541" xr:uid="{00000000-0005-0000-0000-00006C070000}"/>
    <cellStyle name="Currency 59 8" xfId="1542" xr:uid="{00000000-0005-0000-0000-00006D070000}"/>
    <cellStyle name="Currency 59 8 2" xfId="1543" xr:uid="{00000000-0005-0000-0000-00006E070000}"/>
    <cellStyle name="Currency 59 8 2 2" xfId="1544" xr:uid="{00000000-0005-0000-0000-00006F070000}"/>
    <cellStyle name="Currency 59 8 3" xfId="1545" xr:uid="{00000000-0005-0000-0000-000070070000}"/>
    <cellStyle name="Currency 59 9" xfId="1546" xr:uid="{00000000-0005-0000-0000-000071070000}"/>
    <cellStyle name="Currency 59 9 2" xfId="1547" xr:uid="{00000000-0005-0000-0000-000072070000}"/>
    <cellStyle name="Currency 59 9 2 2" xfId="1548" xr:uid="{00000000-0005-0000-0000-000073070000}"/>
    <cellStyle name="Currency 59 9 3" xfId="1549" xr:uid="{00000000-0005-0000-0000-000074070000}"/>
    <cellStyle name="Currency 6" xfId="1550" xr:uid="{00000000-0005-0000-0000-000075070000}"/>
    <cellStyle name="Currency 60" xfId="1551" xr:uid="{00000000-0005-0000-0000-000076070000}"/>
    <cellStyle name="Currency 60 10" xfId="1552" xr:uid="{00000000-0005-0000-0000-000077070000}"/>
    <cellStyle name="Currency 60 10 2" xfId="1553" xr:uid="{00000000-0005-0000-0000-000078070000}"/>
    <cellStyle name="Currency 60 10 2 2" xfId="1554" xr:uid="{00000000-0005-0000-0000-000079070000}"/>
    <cellStyle name="Currency 60 10 3" xfId="1555" xr:uid="{00000000-0005-0000-0000-00007A070000}"/>
    <cellStyle name="Currency 60 11" xfId="1556" xr:uid="{00000000-0005-0000-0000-00007B070000}"/>
    <cellStyle name="Currency 60 11 2" xfId="1557" xr:uid="{00000000-0005-0000-0000-00007C070000}"/>
    <cellStyle name="Currency 60 11 2 2" xfId="1558" xr:uid="{00000000-0005-0000-0000-00007D070000}"/>
    <cellStyle name="Currency 60 11 3" xfId="1559" xr:uid="{00000000-0005-0000-0000-00007E070000}"/>
    <cellStyle name="Currency 60 12" xfId="1560" xr:uid="{00000000-0005-0000-0000-00007F070000}"/>
    <cellStyle name="Currency 60 12 2" xfId="1561" xr:uid="{00000000-0005-0000-0000-000080070000}"/>
    <cellStyle name="Currency 60 12 2 2" xfId="1562" xr:uid="{00000000-0005-0000-0000-000081070000}"/>
    <cellStyle name="Currency 60 12 3" xfId="1563" xr:uid="{00000000-0005-0000-0000-000082070000}"/>
    <cellStyle name="Currency 60 13" xfId="1564" xr:uid="{00000000-0005-0000-0000-000083070000}"/>
    <cellStyle name="Currency 60 13 2" xfId="1565" xr:uid="{00000000-0005-0000-0000-000084070000}"/>
    <cellStyle name="Currency 60 13 2 2" xfId="1566" xr:uid="{00000000-0005-0000-0000-000085070000}"/>
    <cellStyle name="Currency 60 13 3" xfId="1567" xr:uid="{00000000-0005-0000-0000-000086070000}"/>
    <cellStyle name="Currency 60 14" xfId="1568" xr:uid="{00000000-0005-0000-0000-000087070000}"/>
    <cellStyle name="Currency 60 14 2" xfId="1569" xr:uid="{00000000-0005-0000-0000-000088070000}"/>
    <cellStyle name="Currency 60 14 2 2" xfId="1570" xr:uid="{00000000-0005-0000-0000-000089070000}"/>
    <cellStyle name="Currency 60 14 3" xfId="1571" xr:uid="{00000000-0005-0000-0000-00008A070000}"/>
    <cellStyle name="Currency 60 15" xfId="1572" xr:uid="{00000000-0005-0000-0000-00008B070000}"/>
    <cellStyle name="Currency 60 15 2" xfId="1573" xr:uid="{00000000-0005-0000-0000-00008C070000}"/>
    <cellStyle name="Currency 60 15 2 2" xfId="1574" xr:uid="{00000000-0005-0000-0000-00008D070000}"/>
    <cellStyle name="Currency 60 15 3" xfId="1575" xr:uid="{00000000-0005-0000-0000-00008E070000}"/>
    <cellStyle name="Currency 60 16" xfId="1576" xr:uid="{00000000-0005-0000-0000-00008F070000}"/>
    <cellStyle name="Currency 60 16 2" xfId="1577" xr:uid="{00000000-0005-0000-0000-000090070000}"/>
    <cellStyle name="Currency 60 17" xfId="1578" xr:uid="{00000000-0005-0000-0000-000091070000}"/>
    <cellStyle name="Currency 60 17 2" xfId="1579" xr:uid="{00000000-0005-0000-0000-000092070000}"/>
    <cellStyle name="Currency 60 18" xfId="1580" xr:uid="{00000000-0005-0000-0000-000093070000}"/>
    <cellStyle name="Currency 60 18 2" xfId="1581" xr:uid="{00000000-0005-0000-0000-000094070000}"/>
    <cellStyle name="Currency 60 19" xfId="1582" xr:uid="{00000000-0005-0000-0000-000095070000}"/>
    <cellStyle name="Currency 60 19 2" xfId="1583" xr:uid="{00000000-0005-0000-0000-000096070000}"/>
    <cellStyle name="Currency 60 2" xfId="1584" xr:uid="{00000000-0005-0000-0000-000097070000}"/>
    <cellStyle name="Currency 60 2 2" xfId="1585" xr:uid="{00000000-0005-0000-0000-000098070000}"/>
    <cellStyle name="Currency 60 2 2 2" xfId="1586" xr:uid="{00000000-0005-0000-0000-000099070000}"/>
    <cellStyle name="Currency 60 2 3" xfId="1587" xr:uid="{00000000-0005-0000-0000-00009A070000}"/>
    <cellStyle name="Currency 60 20" xfId="1588" xr:uid="{00000000-0005-0000-0000-00009B070000}"/>
    <cellStyle name="Currency 60 20 2" xfId="1589" xr:uid="{00000000-0005-0000-0000-00009C070000}"/>
    <cellStyle name="Currency 60 21" xfId="1590" xr:uid="{00000000-0005-0000-0000-00009D070000}"/>
    <cellStyle name="Currency 60 21 2" xfId="1591" xr:uid="{00000000-0005-0000-0000-00009E070000}"/>
    <cellStyle name="Currency 60 22" xfId="1592" xr:uid="{00000000-0005-0000-0000-00009F070000}"/>
    <cellStyle name="Currency 60 22 2" xfId="1593" xr:uid="{00000000-0005-0000-0000-0000A0070000}"/>
    <cellStyle name="Currency 60 23" xfId="1594" xr:uid="{00000000-0005-0000-0000-0000A1070000}"/>
    <cellStyle name="Currency 60 23 2" xfId="1595" xr:uid="{00000000-0005-0000-0000-0000A2070000}"/>
    <cellStyle name="Currency 60 24" xfId="1596" xr:uid="{00000000-0005-0000-0000-0000A3070000}"/>
    <cellStyle name="Currency 60 24 2" xfId="1597" xr:uid="{00000000-0005-0000-0000-0000A4070000}"/>
    <cellStyle name="Currency 60 25" xfId="1598" xr:uid="{00000000-0005-0000-0000-0000A5070000}"/>
    <cellStyle name="Currency 60 25 2" xfId="1599" xr:uid="{00000000-0005-0000-0000-0000A6070000}"/>
    <cellStyle name="Currency 60 26" xfId="1600" xr:uid="{00000000-0005-0000-0000-0000A7070000}"/>
    <cellStyle name="Currency 60 26 2" xfId="1601" xr:uid="{00000000-0005-0000-0000-0000A8070000}"/>
    <cellStyle name="Currency 60 27" xfId="1602" xr:uid="{00000000-0005-0000-0000-0000A9070000}"/>
    <cellStyle name="Currency 60 27 2" xfId="1603" xr:uid="{00000000-0005-0000-0000-0000AA070000}"/>
    <cellStyle name="Currency 60 28" xfId="1604" xr:uid="{00000000-0005-0000-0000-0000AB070000}"/>
    <cellStyle name="Currency 60 28 2" xfId="1605" xr:uid="{00000000-0005-0000-0000-0000AC070000}"/>
    <cellStyle name="Currency 60 29" xfId="1606" xr:uid="{00000000-0005-0000-0000-0000AD070000}"/>
    <cellStyle name="Currency 60 29 2" xfId="1607" xr:uid="{00000000-0005-0000-0000-0000AE070000}"/>
    <cellStyle name="Currency 60 3" xfId="1608" xr:uid="{00000000-0005-0000-0000-0000AF070000}"/>
    <cellStyle name="Currency 60 3 2" xfId="1609" xr:uid="{00000000-0005-0000-0000-0000B0070000}"/>
    <cellStyle name="Currency 60 3 2 2" xfId="1610" xr:uid="{00000000-0005-0000-0000-0000B1070000}"/>
    <cellStyle name="Currency 60 3 3" xfId="1611" xr:uid="{00000000-0005-0000-0000-0000B2070000}"/>
    <cellStyle name="Currency 60 30" xfId="1612" xr:uid="{00000000-0005-0000-0000-0000B3070000}"/>
    <cellStyle name="Currency 60 30 2" xfId="1613" xr:uid="{00000000-0005-0000-0000-0000B4070000}"/>
    <cellStyle name="Currency 60 31" xfId="1614" xr:uid="{00000000-0005-0000-0000-0000B5070000}"/>
    <cellStyle name="Currency 60 31 2" xfId="1615" xr:uid="{00000000-0005-0000-0000-0000B6070000}"/>
    <cellStyle name="Currency 60 32" xfId="1616" xr:uid="{00000000-0005-0000-0000-0000B7070000}"/>
    <cellStyle name="Currency 60 4" xfId="1617" xr:uid="{00000000-0005-0000-0000-0000B8070000}"/>
    <cellStyle name="Currency 60 4 2" xfId="1618" xr:uid="{00000000-0005-0000-0000-0000B9070000}"/>
    <cellStyle name="Currency 60 4 2 2" xfId="1619" xr:uid="{00000000-0005-0000-0000-0000BA070000}"/>
    <cellStyle name="Currency 60 4 3" xfId="1620" xr:uid="{00000000-0005-0000-0000-0000BB070000}"/>
    <cellStyle name="Currency 60 5" xfId="1621" xr:uid="{00000000-0005-0000-0000-0000BC070000}"/>
    <cellStyle name="Currency 60 5 2" xfId="1622" xr:uid="{00000000-0005-0000-0000-0000BD070000}"/>
    <cellStyle name="Currency 60 5 2 2" xfId="1623" xr:uid="{00000000-0005-0000-0000-0000BE070000}"/>
    <cellStyle name="Currency 60 5 3" xfId="1624" xr:uid="{00000000-0005-0000-0000-0000BF070000}"/>
    <cellStyle name="Currency 60 6" xfId="1625" xr:uid="{00000000-0005-0000-0000-0000C0070000}"/>
    <cellStyle name="Currency 60 6 2" xfId="1626" xr:uid="{00000000-0005-0000-0000-0000C1070000}"/>
    <cellStyle name="Currency 60 6 2 2" xfId="1627" xr:uid="{00000000-0005-0000-0000-0000C2070000}"/>
    <cellStyle name="Currency 60 6 3" xfId="1628" xr:uid="{00000000-0005-0000-0000-0000C3070000}"/>
    <cellStyle name="Currency 60 7" xfId="1629" xr:uid="{00000000-0005-0000-0000-0000C4070000}"/>
    <cellStyle name="Currency 60 7 2" xfId="1630" xr:uid="{00000000-0005-0000-0000-0000C5070000}"/>
    <cellStyle name="Currency 60 7 2 2" xfId="1631" xr:uid="{00000000-0005-0000-0000-0000C6070000}"/>
    <cellStyle name="Currency 60 7 3" xfId="1632" xr:uid="{00000000-0005-0000-0000-0000C7070000}"/>
    <cellStyle name="Currency 60 8" xfId="1633" xr:uid="{00000000-0005-0000-0000-0000C8070000}"/>
    <cellStyle name="Currency 60 8 2" xfId="1634" xr:uid="{00000000-0005-0000-0000-0000C9070000}"/>
    <cellStyle name="Currency 60 8 2 2" xfId="1635" xr:uid="{00000000-0005-0000-0000-0000CA070000}"/>
    <cellStyle name="Currency 60 8 3" xfId="1636" xr:uid="{00000000-0005-0000-0000-0000CB070000}"/>
    <cellStyle name="Currency 60 9" xfId="1637" xr:uid="{00000000-0005-0000-0000-0000CC070000}"/>
    <cellStyle name="Currency 60 9 2" xfId="1638" xr:uid="{00000000-0005-0000-0000-0000CD070000}"/>
    <cellStyle name="Currency 60 9 2 2" xfId="1639" xr:uid="{00000000-0005-0000-0000-0000CE070000}"/>
    <cellStyle name="Currency 60 9 3" xfId="1640" xr:uid="{00000000-0005-0000-0000-0000CF070000}"/>
    <cellStyle name="Currency 62 10" xfId="1641" xr:uid="{00000000-0005-0000-0000-0000D0070000}"/>
    <cellStyle name="Currency 62 10 2" xfId="1642" xr:uid="{00000000-0005-0000-0000-0000D1070000}"/>
    <cellStyle name="Currency 62 10 2 2" xfId="1643" xr:uid="{00000000-0005-0000-0000-0000D2070000}"/>
    <cellStyle name="Currency 62 10 3" xfId="1644" xr:uid="{00000000-0005-0000-0000-0000D3070000}"/>
    <cellStyle name="Currency 62 11" xfId="1645" xr:uid="{00000000-0005-0000-0000-0000D4070000}"/>
    <cellStyle name="Currency 62 11 2" xfId="1646" xr:uid="{00000000-0005-0000-0000-0000D5070000}"/>
    <cellStyle name="Currency 62 11 2 2" xfId="1647" xr:uid="{00000000-0005-0000-0000-0000D6070000}"/>
    <cellStyle name="Currency 62 11 3" xfId="1648" xr:uid="{00000000-0005-0000-0000-0000D7070000}"/>
    <cellStyle name="Currency 62 12" xfId="1649" xr:uid="{00000000-0005-0000-0000-0000D8070000}"/>
    <cellStyle name="Currency 62 12 2" xfId="1650" xr:uid="{00000000-0005-0000-0000-0000D9070000}"/>
    <cellStyle name="Currency 62 12 2 2" xfId="1651" xr:uid="{00000000-0005-0000-0000-0000DA070000}"/>
    <cellStyle name="Currency 62 12 3" xfId="1652" xr:uid="{00000000-0005-0000-0000-0000DB070000}"/>
    <cellStyle name="Currency 62 13" xfId="1653" xr:uid="{00000000-0005-0000-0000-0000DC070000}"/>
    <cellStyle name="Currency 62 13 2" xfId="1654" xr:uid="{00000000-0005-0000-0000-0000DD070000}"/>
    <cellStyle name="Currency 62 13 2 2" xfId="1655" xr:uid="{00000000-0005-0000-0000-0000DE070000}"/>
    <cellStyle name="Currency 62 13 3" xfId="1656" xr:uid="{00000000-0005-0000-0000-0000DF070000}"/>
    <cellStyle name="Currency 62 14" xfId="1657" xr:uid="{00000000-0005-0000-0000-0000E0070000}"/>
    <cellStyle name="Currency 62 14 2" xfId="1658" xr:uid="{00000000-0005-0000-0000-0000E1070000}"/>
    <cellStyle name="Currency 62 14 2 2" xfId="1659" xr:uid="{00000000-0005-0000-0000-0000E2070000}"/>
    <cellStyle name="Currency 62 14 3" xfId="1660" xr:uid="{00000000-0005-0000-0000-0000E3070000}"/>
    <cellStyle name="Currency 62 14 3 2" xfId="1661" xr:uid="{00000000-0005-0000-0000-0000E4070000}"/>
    <cellStyle name="Currency 62 14 4" xfId="1662" xr:uid="{00000000-0005-0000-0000-0000E5070000}"/>
    <cellStyle name="Currency 62 15" xfId="1663" xr:uid="{00000000-0005-0000-0000-0000E6070000}"/>
    <cellStyle name="Currency 62 15 2" xfId="1664" xr:uid="{00000000-0005-0000-0000-0000E7070000}"/>
    <cellStyle name="Currency 62 15 2 2" xfId="1665" xr:uid="{00000000-0005-0000-0000-0000E8070000}"/>
    <cellStyle name="Currency 62 15 3" xfId="1666" xr:uid="{00000000-0005-0000-0000-0000E9070000}"/>
    <cellStyle name="Currency 62 2" xfId="1667" xr:uid="{00000000-0005-0000-0000-0000EA070000}"/>
    <cellStyle name="Currency 62 2 2" xfId="1668" xr:uid="{00000000-0005-0000-0000-0000EB070000}"/>
    <cellStyle name="Currency 62 2 2 2" xfId="1669" xr:uid="{00000000-0005-0000-0000-0000EC070000}"/>
    <cellStyle name="Currency 62 2 3" xfId="1670" xr:uid="{00000000-0005-0000-0000-0000ED070000}"/>
    <cellStyle name="Currency 62 3" xfId="1671" xr:uid="{00000000-0005-0000-0000-0000EE070000}"/>
    <cellStyle name="Currency 62 3 2" xfId="1672" xr:uid="{00000000-0005-0000-0000-0000EF070000}"/>
    <cellStyle name="Currency 62 3 2 2" xfId="1673" xr:uid="{00000000-0005-0000-0000-0000F0070000}"/>
    <cellStyle name="Currency 62 3 3" xfId="1674" xr:uid="{00000000-0005-0000-0000-0000F1070000}"/>
    <cellStyle name="Currency 62 4" xfId="1675" xr:uid="{00000000-0005-0000-0000-0000F2070000}"/>
    <cellStyle name="Currency 62 4 2" xfId="1676" xr:uid="{00000000-0005-0000-0000-0000F3070000}"/>
    <cellStyle name="Currency 62 4 2 2" xfId="1677" xr:uid="{00000000-0005-0000-0000-0000F4070000}"/>
    <cellStyle name="Currency 62 4 3" xfId="1678" xr:uid="{00000000-0005-0000-0000-0000F5070000}"/>
    <cellStyle name="Currency 62 5" xfId="1679" xr:uid="{00000000-0005-0000-0000-0000F6070000}"/>
    <cellStyle name="Currency 62 5 2" xfId="1680" xr:uid="{00000000-0005-0000-0000-0000F7070000}"/>
    <cellStyle name="Currency 62 5 2 2" xfId="1681" xr:uid="{00000000-0005-0000-0000-0000F8070000}"/>
    <cellStyle name="Currency 62 5 3" xfId="1682" xr:uid="{00000000-0005-0000-0000-0000F9070000}"/>
    <cellStyle name="Currency 62 6" xfId="1683" xr:uid="{00000000-0005-0000-0000-0000FA070000}"/>
    <cellStyle name="Currency 62 6 2" xfId="1684" xr:uid="{00000000-0005-0000-0000-0000FB070000}"/>
    <cellStyle name="Currency 62 6 2 2" xfId="1685" xr:uid="{00000000-0005-0000-0000-0000FC070000}"/>
    <cellStyle name="Currency 62 6 3" xfId="1686" xr:uid="{00000000-0005-0000-0000-0000FD070000}"/>
    <cellStyle name="Currency 62 7" xfId="1687" xr:uid="{00000000-0005-0000-0000-0000FE070000}"/>
    <cellStyle name="Currency 62 7 2" xfId="1688" xr:uid="{00000000-0005-0000-0000-0000FF070000}"/>
    <cellStyle name="Currency 62 7 2 2" xfId="1689" xr:uid="{00000000-0005-0000-0000-000000080000}"/>
    <cellStyle name="Currency 62 7 3" xfId="1690" xr:uid="{00000000-0005-0000-0000-000001080000}"/>
    <cellStyle name="Currency 62 8" xfId="1691" xr:uid="{00000000-0005-0000-0000-000002080000}"/>
    <cellStyle name="Currency 62 8 2" xfId="1692" xr:uid="{00000000-0005-0000-0000-000003080000}"/>
    <cellStyle name="Currency 62 8 2 2" xfId="1693" xr:uid="{00000000-0005-0000-0000-000004080000}"/>
    <cellStyle name="Currency 62 8 3" xfId="1694" xr:uid="{00000000-0005-0000-0000-000005080000}"/>
    <cellStyle name="Currency 62 9" xfId="1695" xr:uid="{00000000-0005-0000-0000-000006080000}"/>
    <cellStyle name="Currency 62 9 2" xfId="1696" xr:uid="{00000000-0005-0000-0000-000007080000}"/>
    <cellStyle name="Currency 62 9 2 2" xfId="1697" xr:uid="{00000000-0005-0000-0000-000008080000}"/>
    <cellStyle name="Currency 62 9 3" xfId="1698" xr:uid="{00000000-0005-0000-0000-000009080000}"/>
    <cellStyle name="Currency 64 10" xfId="1699" xr:uid="{00000000-0005-0000-0000-00000A080000}"/>
    <cellStyle name="Currency 64 10 2" xfId="1700" xr:uid="{00000000-0005-0000-0000-00000B080000}"/>
    <cellStyle name="Currency 64 10 2 2" xfId="1701" xr:uid="{00000000-0005-0000-0000-00000C080000}"/>
    <cellStyle name="Currency 64 10 3" xfId="1702" xr:uid="{00000000-0005-0000-0000-00000D080000}"/>
    <cellStyle name="Currency 64 11" xfId="1703" xr:uid="{00000000-0005-0000-0000-00000E080000}"/>
    <cellStyle name="Currency 64 11 2" xfId="1704" xr:uid="{00000000-0005-0000-0000-00000F080000}"/>
    <cellStyle name="Currency 64 11 2 2" xfId="1705" xr:uid="{00000000-0005-0000-0000-000010080000}"/>
    <cellStyle name="Currency 64 11 3" xfId="1706" xr:uid="{00000000-0005-0000-0000-000011080000}"/>
    <cellStyle name="Currency 64 12" xfId="1707" xr:uid="{00000000-0005-0000-0000-000012080000}"/>
    <cellStyle name="Currency 64 12 2" xfId="1708" xr:uid="{00000000-0005-0000-0000-000013080000}"/>
    <cellStyle name="Currency 64 12 2 2" xfId="1709" xr:uid="{00000000-0005-0000-0000-000014080000}"/>
    <cellStyle name="Currency 64 12 3" xfId="1710" xr:uid="{00000000-0005-0000-0000-000015080000}"/>
    <cellStyle name="Currency 64 13" xfId="1711" xr:uid="{00000000-0005-0000-0000-000016080000}"/>
    <cellStyle name="Currency 64 13 2" xfId="1712" xr:uid="{00000000-0005-0000-0000-000017080000}"/>
    <cellStyle name="Currency 64 13 2 2" xfId="1713" xr:uid="{00000000-0005-0000-0000-000018080000}"/>
    <cellStyle name="Currency 64 13 3" xfId="1714" xr:uid="{00000000-0005-0000-0000-000019080000}"/>
    <cellStyle name="Currency 64 14" xfId="1715" xr:uid="{00000000-0005-0000-0000-00001A080000}"/>
    <cellStyle name="Currency 64 14 2" xfId="1716" xr:uid="{00000000-0005-0000-0000-00001B080000}"/>
    <cellStyle name="Currency 64 14 2 2" xfId="1717" xr:uid="{00000000-0005-0000-0000-00001C080000}"/>
    <cellStyle name="Currency 64 14 3" xfId="1718" xr:uid="{00000000-0005-0000-0000-00001D080000}"/>
    <cellStyle name="Currency 64 15" xfId="1719" xr:uid="{00000000-0005-0000-0000-00001E080000}"/>
    <cellStyle name="Currency 64 15 2" xfId="1720" xr:uid="{00000000-0005-0000-0000-00001F080000}"/>
    <cellStyle name="Currency 64 15 2 2" xfId="1721" xr:uid="{00000000-0005-0000-0000-000020080000}"/>
    <cellStyle name="Currency 64 15 3" xfId="1722" xr:uid="{00000000-0005-0000-0000-000021080000}"/>
    <cellStyle name="Currency 64 15 3 2" xfId="1723" xr:uid="{00000000-0005-0000-0000-000022080000}"/>
    <cellStyle name="Currency 64 15 4" xfId="1724" xr:uid="{00000000-0005-0000-0000-000023080000}"/>
    <cellStyle name="Currency 64 2" xfId="1725" xr:uid="{00000000-0005-0000-0000-000024080000}"/>
    <cellStyle name="Currency 64 2 2" xfId="1726" xr:uid="{00000000-0005-0000-0000-000025080000}"/>
    <cellStyle name="Currency 64 2 2 2" xfId="1727" xr:uid="{00000000-0005-0000-0000-000026080000}"/>
    <cellStyle name="Currency 64 2 3" xfId="1728" xr:uid="{00000000-0005-0000-0000-000027080000}"/>
    <cellStyle name="Currency 64 3" xfId="1729" xr:uid="{00000000-0005-0000-0000-000028080000}"/>
    <cellStyle name="Currency 64 3 2" xfId="1730" xr:uid="{00000000-0005-0000-0000-000029080000}"/>
    <cellStyle name="Currency 64 3 2 2" xfId="1731" xr:uid="{00000000-0005-0000-0000-00002A080000}"/>
    <cellStyle name="Currency 64 3 3" xfId="1732" xr:uid="{00000000-0005-0000-0000-00002B080000}"/>
    <cellStyle name="Currency 64 4" xfId="1733" xr:uid="{00000000-0005-0000-0000-00002C080000}"/>
    <cellStyle name="Currency 64 4 2" xfId="1734" xr:uid="{00000000-0005-0000-0000-00002D080000}"/>
    <cellStyle name="Currency 64 4 2 2" xfId="1735" xr:uid="{00000000-0005-0000-0000-00002E080000}"/>
    <cellStyle name="Currency 64 4 3" xfId="1736" xr:uid="{00000000-0005-0000-0000-00002F080000}"/>
    <cellStyle name="Currency 64 5" xfId="1737" xr:uid="{00000000-0005-0000-0000-000030080000}"/>
    <cellStyle name="Currency 64 5 2" xfId="1738" xr:uid="{00000000-0005-0000-0000-000031080000}"/>
    <cellStyle name="Currency 64 5 2 2" xfId="1739" xr:uid="{00000000-0005-0000-0000-000032080000}"/>
    <cellStyle name="Currency 64 5 3" xfId="1740" xr:uid="{00000000-0005-0000-0000-000033080000}"/>
    <cellStyle name="Currency 64 6" xfId="1741" xr:uid="{00000000-0005-0000-0000-000034080000}"/>
    <cellStyle name="Currency 64 6 2" xfId="1742" xr:uid="{00000000-0005-0000-0000-000035080000}"/>
    <cellStyle name="Currency 64 6 2 2" xfId="1743" xr:uid="{00000000-0005-0000-0000-000036080000}"/>
    <cellStyle name="Currency 64 6 3" xfId="1744" xr:uid="{00000000-0005-0000-0000-000037080000}"/>
    <cellStyle name="Currency 64 7" xfId="1745" xr:uid="{00000000-0005-0000-0000-000038080000}"/>
    <cellStyle name="Currency 64 7 2" xfId="1746" xr:uid="{00000000-0005-0000-0000-000039080000}"/>
    <cellStyle name="Currency 64 7 2 2" xfId="1747" xr:uid="{00000000-0005-0000-0000-00003A080000}"/>
    <cellStyle name="Currency 64 7 3" xfId="1748" xr:uid="{00000000-0005-0000-0000-00003B080000}"/>
    <cellStyle name="Currency 64 8" xfId="1749" xr:uid="{00000000-0005-0000-0000-00003C080000}"/>
    <cellStyle name="Currency 64 8 2" xfId="1750" xr:uid="{00000000-0005-0000-0000-00003D080000}"/>
    <cellStyle name="Currency 64 8 2 2" xfId="1751" xr:uid="{00000000-0005-0000-0000-00003E080000}"/>
    <cellStyle name="Currency 64 8 3" xfId="1752" xr:uid="{00000000-0005-0000-0000-00003F080000}"/>
    <cellStyle name="Currency 64 9" xfId="1753" xr:uid="{00000000-0005-0000-0000-000040080000}"/>
    <cellStyle name="Currency 64 9 2" xfId="1754" xr:uid="{00000000-0005-0000-0000-000041080000}"/>
    <cellStyle name="Currency 64 9 2 2" xfId="1755" xr:uid="{00000000-0005-0000-0000-000042080000}"/>
    <cellStyle name="Currency 64 9 3" xfId="1756" xr:uid="{00000000-0005-0000-0000-000043080000}"/>
    <cellStyle name="Currency 7" xfId="1757" xr:uid="{00000000-0005-0000-0000-000044080000}"/>
    <cellStyle name="Currency 8" xfId="4304" xr:uid="{00000000-0005-0000-0000-000045080000}"/>
    <cellStyle name="Currency 82" xfId="1758" xr:uid="{00000000-0005-0000-0000-000046080000}"/>
    <cellStyle name="Currency 82 2" xfId="1759" xr:uid="{00000000-0005-0000-0000-000047080000}"/>
    <cellStyle name="Currency 82 2 2" xfId="1760" xr:uid="{00000000-0005-0000-0000-000048080000}"/>
    <cellStyle name="Currency 82 3" xfId="1761" xr:uid="{00000000-0005-0000-0000-000049080000}"/>
    <cellStyle name="Currency 9" xfId="4305" xr:uid="{00000000-0005-0000-0000-00004A080000}"/>
    <cellStyle name="Currency 94" xfId="1762" xr:uid="{00000000-0005-0000-0000-00004B080000}"/>
    <cellStyle name="Currency 94 2" xfId="1763" xr:uid="{00000000-0005-0000-0000-00004C080000}"/>
    <cellStyle name="Currency 94 2 2" xfId="1764" xr:uid="{00000000-0005-0000-0000-00004D080000}"/>
    <cellStyle name="Currency 94 3" xfId="1765" xr:uid="{00000000-0005-0000-0000-00004E080000}"/>
    <cellStyle name="Currency 94 3 2" xfId="1766" xr:uid="{00000000-0005-0000-0000-00004F080000}"/>
    <cellStyle name="Currency 94 4" xfId="1767" xr:uid="{00000000-0005-0000-0000-000050080000}"/>
    <cellStyle name="Currency 95" xfId="1768" xr:uid="{00000000-0005-0000-0000-000051080000}"/>
    <cellStyle name="Currency 95 2" xfId="1769" xr:uid="{00000000-0005-0000-0000-000052080000}"/>
    <cellStyle name="Currency 95 2 2" xfId="1770" xr:uid="{00000000-0005-0000-0000-000053080000}"/>
    <cellStyle name="Currency 95 3" xfId="1771" xr:uid="{00000000-0005-0000-0000-000054080000}"/>
    <cellStyle name="Currency 95 3 2" xfId="1772" xr:uid="{00000000-0005-0000-0000-000055080000}"/>
    <cellStyle name="Currency 95 4" xfId="1773" xr:uid="{00000000-0005-0000-0000-000056080000}"/>
    <cellStyle name="Currency Input" xfId="4510" xr:uid="{00000000-0005-0000-0000-000057080000}"/>
    <cellStyle name="Currency0" xfId="4186" xr:uid="{00000000-0005-0000-0000-000058080000}"/>
    <cellStyle name="d" xfId="4187" xr:uid="{00000000-0005-0000-0000-000059080000}"/>
    <cellStyle name="d," xfId="4188" xr:uid="{00000000-0005-0000-0000-00005A080000}"/>
    <cellStyle name="d1" xfId="4189" xr:uid="{00000000-0005-0000-0000-00005B080000}"/>
    <cellStyle name="d1," xfId="4190" xr:uid="{00000000-0005-0000-0000-00005C080000}"/>
    <cellStyle name="d2" xfId="4191" xr:uid="{00000000-0005-0000-0000-00005D080000}"/>
    <cellStyle name="d2," xfId="4192" xr:uid="{00000000-0005-0000-0000-00005E080000}"/>
    <cellStyle name="d3" xfId="4193" xr:uid="{00000000-0005-0000-0000-00005F080000}"/>
    <cellStyle name="Dash" xfId="4194" xr:uid="{00000000-0005-0000-0000-000060080000}"/>
    <cellStyle name="Date" xfId="87" xr:uid="{00000000-0005-0000-0000-000061080000}"/>
    <cellStyle name="Date [Abbreviated]" xfId="4511" xr:uid="{00000000-0005-0000-0000-000062080000}"/>
    <cellStyle name="Date [Long Europe]" xfId="4512" xr:uid="{00000000-0005-0000-0000-000063080000}"/>
    <cellStyle name="Date [Long U.S.]" xfId="4513" xr:uid="{00000000-0005-0000-0000-000064080000}"/>
    <cellStyle name="Date [Short Europe]" xfId="4514" xr:uid="{00000000-0005-0000-0000-000065080000}"/>
    <cellStyle name="Date [Short U.S.]" xfId="4515" xr:uid="{00000000-0005-0000-0000-000066080000}"/>
    <cellStyle name="Date_ITCM 2010 Template" xfId="4516" xr:uid="{00000000-0005-0000-0000-000067080000}"/>
    <cellStyle name="DateTime" xfId="4306" xr:uid="{00000000-0005-0000-0000-000068080000}"/>
    <cellStyle name="DateTime 2" xfId="4307" xr:uid="{00000000-0005-0000-0000-000069080000}"/>
    <cellStyle name="Define$0" xfId="4195" xr:uid="{00000000-0005-0000-0000-00006A080000}"/>
    <cellStyle name="Define$1" xfId="4196" xr:uid="{00000000-0005-0000-0000-00006B080000}"/>
    <cellStyle name="Define$2" xfId="4197" xr:uid="{00000000-0005-0000-0000-00006C080000}"/>
    <cellStyle name="Define0" xfId="4198" xr:uid="{00000000-0005-0000-0000-00006D080000}"/>
    <cellStyle name="Define1" xfId="4199" xr:uid="{00000000-0005-0000-0000-00006E080000}"/>
    <cellStyle name="Define1x" xfId="4200" xr:uid="{00000000-0005-0000-0000-00006F080000}"/>
    <cellStyle name="Define2" xfId="4201" xr:uid="{00000000-0005-0000-0000-000070080000}"/>
    <cellStyle name="Define2x" xfId="4202" xr:uid="{00000000-0005-0000-0000-000071080000}"/>
    <cellStyle name="d-mmm" xfId="4308" xr:uid="{00000000-0005-0000-0000-000072080000}"/>
    <cellStyle name="d-mmm-yy" xfId="4309" xr:uid="{00000000-0005-0000-0000-000073080000}"/>
    <cellStyle name="Dollar" xfId="4203" xr:uid="{00000000-0005-0000-0000-000074080000}"/>
    <cellStyle name="Dot" xfId="4310" xr:uid="{00000000-0005-0000-0000-000075080000}"/>
    <cellStyle name="e" xfId="4204" xr:uid="{00000000-0005-0000-0000-000076080000}"/>
    <cellStyle name="e1" xfId="4205" xr:uid="{00000000-0005-0000-0000-000077080000}"/>
    <cellStyle name="e2" xfId="4206" xr:uid="{00000000-0005-0000-0000-000078080000}"/>
    <cellStyle name="Euro" xfId="88" xr:uid="{00000000-0005-0000-0000-000079080000}"/>
    <cellStyle name="Explanatory Text 10" xfId="1774" xr:uid="{00000000-0005-0000-0000-00007A080000}"/>
    <cellStyle name="Explanatory Text 11" xfId="1775" xr:uid="{00000000-0005-0000-0000-00007B080000}"/>
    <cellStyle name="Explanatory Text 12" xfId="1776" xr:uid="{00000000-0005-0000-0000-00007C080000}"/>
    <cellStyle name="Explanatory Text 13" xfId="1777" xr:uid="{00000000-0005-0000-0000-00007D080000}"/>
    <cellStyle name="Explanatory Text 14" xfId="1778" xr:uid="{00000000-0005-0000-0000-00007E080000}"/>
    <cellStyle name="Explanatory Text 15" xfId="1779" xr:uid="{00000000-0005-0000-0000-00007F080000}"/>
    <cellStyle name="Explanatory Text 16" xfId="1780" xr:uid="{00000000-0005-0000-0000-000080080000}"/>
    <cellStyle name="Explanatory Text 17" xfId="1781" xr:uid="{00000000-0005-0000-0000-000081080000}"/>
    <cellStyle name="Explanatory Text 18" xfId="1782" xr:uid="{00000000-0005-0000-0000-000082080000}"/>
    <cellStyle name="Explanatory Text 2" xfId="89" xr:uid="{00000000-0005-0000-0000-000083080000}"/>
    <cellStyle name="Explanatory Text 2 2" xfId="1783" xr:uid="{00000000-0005-0000-0000-000084080000}"/>
    <cellStyle name="Explanatory Text 2 3" xfId="1784" xr:uid="{00000000-0005-0000-0000-000085080000}"/>
    <cellStyle name="Explanatory Text 2 4" xfId="1785" xr:uid="{00000000-0005-0000-0000-000086080000}"/>
    <cellStyle name="Explanatory Text 2 5" xfId="1786" xr:uid="{00000000-0005-0000-0000-000087080000}"/>
    <cellStyle name="Explanatory Text 3" xfId="1787" xr:uid="{00000000-0005-0000-0000-000088080000}"/>
    <cellStyle name="Explanatory Text 4" xfId="1788" xr:uid="{00000000-0005-0000-0000-000089080000}"/>
    <cellStyle name="Explanatory Text 5" xfId="1789" xr:uid="{00000000-0005-0000-0000-00008A080000}"/>
    <cellStyle name="Explanatory Text 6" xfId="1790" xr:uid="{00000000-0005-0000-0000-00008B080000}"/>
    <cellStyle name="Explanatory Text 7" xfId="1791" xr:uid="{00000000-0005-0000-0000-00008C080000}"/>
    <cellStyle name="Explanatory Text 8" xfId="1792" xr:uid="{00000000-0005-0000-0000-00008D080000}"/>
    <cellStyle name="Explanatory Text 9" xfId="1793" xr:uid="{00000000-0005-0000-0000-00008E080000}"/>
    <cellStyle name="Fixed" xfId="90" xr:uid="{00000000-0005-0000-0000-00008F080000}"/>
    <cellStyle name="Fixed 2" xfId="4311" xr:uid="{00000000-0005-0000-0000-000090080000}"/>
    <cellStyle name="Fixed 3" xfId="4312" xr:uid="{00000000-0005-0000-0000-000091080000}"/>
    <cellStyle name="Fixed1 - Style1" xfId="91" xr:uid="{00000000-0005-0000-0000-000092080000}"/>
    <cellStyle name="FOOTER - Style1" xfId="4517" xr:uid="{00000000-0005-0000-0000-000093080000}"/>
    <cellStyle name="g" xfId="4207" xr:uid="{00000000-0005-0000-0000-000094080000}"/>
    <cellStyle name="general" xfId="4208" xr:uid="{00000000-0005-0000-0000-000095080000}"/>
    <cellStyle name="General [C]" xfId="4518" xr:uid="{00000000-0005-0000-0000-000096080000}"/>
    <cellStyle name="General [R]" xfId="4519" xr:uid="{00000000-0005-0000-0000-000097080000}"/>
    <cellStyle name="Geneva 9" xfId="4313" xr:uid="{00000000-0005-0000-0000-000098080000}"/>
    <cellStyle name="Gilsans" xfId="92" xr:uid="{00000000-0005-0000-0000-000099080000}"/>
    <cellStyle name="Gilsansl" xfId="93" xr:uid="{00000000-0005-0000-0000-00009A080000}"/>
    <cellStyle name="Good 10" xfId="1794" xr:uid="{00000000-0005-0000-0000-00009B080000}"/>
    <cellStyle name="Good 11" xfId="1795" xr:uid="{00000000-0005-0000-0000-00009C080000}"/>
    <cellStyle name="Good 12" xfId="1796" xr:uid="{00000000-0005-0000-0000-00009D080000}"/>
    <cellStyle name="Good 13" xfId="1797" xr:uid="{00000000-0005-0000-0000-00009E080000}"/>
    <cellStyle name="Good 14" xfId="1798" xr:uid="{00000000-0005-0000-0000-00009F080000}"/>
    <cellStyle name="Good 15" xfId="1799" xr:uid="{00000000-0005-0000-0000-0000A0080000}"/>
    <cellStyle name="Good 16" xfId="1800" xr:uid="{00000000-0005-0000-0000-0000A1080000}"/>
    <cellStyle name="Good 17" xfId="1801" xr:uid="{00000000-0005-0000-0000-0000A2080000}"/>
    <cellStyle name="Good 18" xfId="1802" xr:uid="{00000000-0005-0000-0000-0000A3080000}"/>
    <cellStyle name="Good 2" xfId="94" xr:uid="{00000000-0005-0000-0000-0000A4080000}"/>
    <cellStyle name="Good 2 2" xfId="1803" xr:uid="{00000000-0005-0000-0000-0000A5080000}"/>
    <cellStyle name="Good 2 3" xfId="1804" xr:uid="{00000000-0005-0000-0000-0000A6080000}"/>
    <cellStyle name="Good 2 4" xfId="1805" xr:uid="{00000000-0005-0000-0000-0000A7080000}"/>
    <cellStyle name="Good 2 5" xfId="1806" xr:uid="{00000000-0005-0000-0000-0000A8080000}"/>
    <cellStyle name="Good 3" xfId="1807" xr:uid="{00000000-0005-0000-0000-0000A9080000}"/>
    <cellStyle name="Good 4" xfId="1808" xr:uid="{00000000-0005-0000-0000-0000AA080000}"/>
    <cellStyle name="Good 5" xfId="1809" xr:uid="{00000000-0005-0000-0000-0000AB080000}"/>
    <cellStyle name="Good 6" xfId="1810" xr:uid="{00000000-0005-0000-0000-0000AC080000}"/>
    <cellStyle name="Good 7" xfId="1811" xr:uid="{00000000-0005-0000-0000-0000AD080000}"/>
    <cellStyle name="Good 8" xfId="1812" xr:uid="{00000000-0005-0000-0000-0000AE080000}"/>
    <cellStyle name="Good 9" xfId="1813" xr:uid="{00000000-0005-0000-0000-0000AF080000}"/>
    <cellStyle name="Green" xfId="4209" xr:uid="{00000000-0005-0000-0000-0000B0080000}"/>
    <cellStyle name="Grey" xfId="95" xr:uid="{00000000-0005-0000-0000-0000B1080000}"/>
    <cellStyle name="Grey 2" xfId="4314" xr:uid="{00000000-0005-0000-0000-0000B2080000}"/>
    <cellStyle name="HEADER" xfId="96" xr:uid="{00000000-0005-0000-0000-0000B3080000}"/>
    <cellStyle name="Header1" xfId="97" xr:uid="{00000000-0005-0000-0000-0000B4080000}"/>
    <cellStyle name="Header2" xfId="98" xr:uid="{00000000-0005-0000-0000-0000B5080000}"/>
    <cellStyle name="Heading" xfId="99" xr:uid="{00000000-0005-0000-0000-0000B6080000}"/>
    <cellStyle name="Heading 1 10" xfId="1814" xr:uid="{00000000-0005-0000-0000-0000B7080000}"/>
    <cellStyle name="Heading 1 11" xfId="1815" xr:uid="{00000000-0005-0000-0000-0000B8080000}"/>
    <cellStyle name="Heading 1 12" xfId="1816" xr:uid="{00000000-0005-0000-0000-0000B9080000}"/>
    <cellStyle name="Heading 1 13" xfId="1817" xr:uid="{00000000-0005-0000-0000-0000BA080000}"/>
    <cellStyle name="Heading 1 14" xfId="1818" xr:uid="{00000000-0005-0000-0000-0000BB080000}"/>
    <cellStyle name="Heading 1 15" xfId="1819" xr:uid="{00000000-0005-0000-0000-0000BC080000}"/>
    <cellStyle name="Heading 1 16" xfId="1820" xr:uid="{00000000-0005-0000-0000-0000BD080000}"/>
    <cellStyle name="Heading 1 17" xfId="1821" xr:uid="{00000000-0005-0000-0000-0000BE080000}"/>
    <cellStyle name="Heading 1 18" xfId="1822" xr:uid="{00000000-0005-0000-0000-0000BF080000}"/>
    <cellStyle name="Heading 1 2" xfId="100" xr:uid="{00000000-0005-0000-0000-0000C0080000}"/>
    <cellStyle name="Heading 1 2 2" xfId="1823" xr:uid="{00000000-0005-0000-0000-0000C1080000}"/>
    <cellStyle name="Heading 1 2 3" xfId="1824" xr:uid="{00000000-0005-0000-0000-0000C2080000}"/>
    <cellStyle name="Heading 1 2 4" xfId="1825" xr:uid="{00000000-0005-0000-0000-0000C3080000}"/>
    <cellStyle name="Heading 1 2 5" xfId="1826" xr:uid="{00000000-0005-0000-0000-0000C4080000}"/>
    <cellStyle name="Heading 1 3" xfId="1827" xr:uid="{00000000-0005-0000-0000-0000C5080000}"/>
    <cellStyle name="Heading 1 4" xfId="1828" xr:uid="{00000000-0005-0000-0000-0000C6080000}"/>
    <cellStyle name="Heading 1 5" xfId="1829" xr:uid="{00000000-0005-0000-0000-0000C7080000}"/>
    <cellStyle name="Heading 1 6" xfId="1830" xr:uid="{00000000-0005-0000-0000-0000C8080000}"/>
    <cellStyle name="Heading 1 7" xfId="1831" xr:uid="{00000000-0005-0000-0000-0000C9080000}"/>
    <cellStyle name="Heading 1 8" xfId="1832" xr:uid="{00000000-0005-0000-0000-0000CA080000}"/>
    <cellStyle name="Heading 1 9" xfId="1833" xr:uid="{00000000-0005-0000-0000-0000CB080000}"/>
    <cellStyle name="Heading 2 10" xfId="1834" xr:uid="{00000000-0005-0000-0000-0000CC080000}"/>
    <cellStyle name="Heading 2 11" xfId="1835" xr:uid="{00000000-0005-0000-0000-0000CD080000}"/>
    <cellStyle name="Heading 2 12" xfId="1836" xr:uid="{00000000-0005-0000-0000-0000CE080000}"/>
    <cellStyle name="Heading 2 13" xfId="1837" xr:uid="{00000000-0005-0000-0000-0000CF080000}"/>
    <cellStyle name="Heading 2 14" xfId="1838" xr:uid="{00000000-0005-0000-0000-0000D0080000}"/>
    <cellStyle name="Heading 2 15" xfId="1839" xr:uid="{00000000-0005-0000-0000-0000D1080000}"/>
    <cellStyle name="Heading 2 16" xfId="1840" xr:uid="{00000000-0005-0000-0000-0000D2080000}"/>
    <cellStyle name="Heading 2 17" xfId="1841" xr:uid="{00000000-0005-0000-0000-0000D3080000}"/>
    <cellStyle name="Heading 2 18" xfId="1842" xr:uid="{00000000-0005-0000-0000-0000D4080000}"/>
    <cellStyle name="Heading 2 2" xfId="101" xr:uid="{00000000-0005-0000-0000-0000D5080000}"/>
    <cellStyle name="Heading 2 2 2" xfId="1843" xr:uid="{00000000-0005-0000-0000-0000D6080000}"/>
    <cellStyle name="Heading 2 2 3" xfId="1844" xr:uid="{00000000-0005-0000-0000-0000D7080000}"/>
    <cellStyle name="Heading 2 2 4" xfId="1845" xr:uid="{00000000-0005-0000-0000-0000D8080000}"/>
    <cellStyle name="Heading 2 2 5" xfId="1846" xr:uid="{00000000-0005-0000-0000-0000D9080000}"/>
    <cellStyle name="Heading 2 3" xfId="1847" xr:uid="{00000000-0005-0000-0000-0000DA080000}"/>
    <cellStyle name="Heading 2 4" xfId="1848" xr:uid="{00000000-0005-0000-0000-0000DB080000}"/>
    <cellStyle name="Heading 2 5" xfId="1849" xr:uid="{00000000-0005-0000-0000-0000DC080000}"/>
    <cellStyle name="Heading 2 6" xfId="1850" xr:uid="{00000000-0005-0000-0000-0000DD080000}"/>
    <cellStyle name="Heading 2 7" xfId="1851" xr:uid="{00000000-0005-0000-0000-0000DE080000}"/>
    <cellStyle name="Heading 2 8" xfId="1852" xr:uid="{00000000-0005-0000-0000-0000DF080000}"/>
    <cellStyle name="Heading 2 9" xfId="1853" xr:uid="{00000000-0005-0000-0000-0000E0080000}"/>
    <cellStyle name="Heading 3 10" xfId="1854" xr:uid="{00000000-0005-0000-0000-0000E1080000}"/>
    <cellStyle name="Heading 3 11" xfId="1855" xr:uid="{00000000-0005-0000-0000-0000E2080000}"/>
    <cellStyle name="Heading 3 12" xfId="1856" xr:uid="{00000000-0005-0000-0000-0000E3080000}"/>
    <cellStyle name="Heading 3 13" xfId="1857" xr:uid="{00000000-0005-0000-0000-0000E4080000}"/>
    <cellStyle name="Heading 3 14" xfId="1858" xr:uid="{00000000-0005-0000-0000-0000E5080000}"/>
    <cellStyle name="Heading 3 15" xfId="1859" xr:uid="{00000000-0005-0000-0000-0000E6080000}"/>
    <cellStyle name="Heading 3 16" xfId="1860" xr:uid="{00000000-0005-0000-0000-0000E7080000}"/>
    <cellStyle name="Heading 3 17" xfId="1861" xr:uid="{00000000-0005-0000-0000-0000E8080000}"/>
    <cellStyle name="Heading 3 18" xfId="1862" xr:uid="{00000000-0005-0000-0000-0000E9080000}"/>
    <cellStyle name="Heading 3 2" xfId="102" xr:uid="{00000000-0005-0000-0000-0000EA080000}"/>
    <cellStyle name="Heading 3 2 2" xfId="1863" xr:uid="{00000000-0005-0000-0000-0000EB080000}"/>
    <cellStyle name="Heading 3 2 3" xfId="1864" xr:uid="{00000000-0005-0000-0000-0000EC080000}"/>
    <cellStyle name="Heading 3 2 4" xfId="1865" xr:uid="{00000000-0005-0000-0000-0000ED080000}"/>
    <cellStyle name="Heading 3 2 5" xfId="1866" xr:uid="{00000000-0005-0000-0000-0000EE080000}"/>
    <cellStyle name="Heading 3 3" xfId="1867" xr:uid="{00000000-0005-0000-0000-0000EF080000}"/>
    <cellStyle name="Heading 3 4" xfId="1868" xr:uid="{00000000-0005-0000-0000-0000F0080000}"/>
    <cellStyle name="Heading 3 5" xfId="1869" xr:uid="{00000000-0005-0000-0000-0000F1080000}"/>
    <cellStyle name="Heading 3 6" xfId="1870" xr:uid="{00000000-0005-0000-0000-0000F2080000}"/>
    <cellStyle name="Heading 3 7" xfId="1871" xr:uid="{00000000-0005-0000-0000-0000F3080000}"/>
    <cellStyle name="Heading 3 8" xfId="1872" xr:uid="{00000000-0005-0000-0000-0000F4080000}"/>
    <cellStyle name="Heading 3 9" xfId="1873" xr:uid="{00000000-0005-0000-0000-0000F5080000}"/>
    <cellStyle name="Heading 4 10" xfId="1874" xr:uid="{00000000-0005-0000-0000-0000F6080000}"/>
    <cellStyle name="Heading 4 11" xfId="1875" xr:uid="{00000000-0005-0000-0000-0000F7080000}"/>
    <cellStyle name="Heading 4 12" xfId="1876" xr:uid="{00000000-0005-0000-0000-0000F8080000}"/>
    <cellStyle name="Heading 4 13" xfId="1877" xr:uid="{00000000-0005-0000-0000-0000F9080000}"/>
    <cellStyle name="Heading 4 14" xfId="1878" xr:uid="{00000000-0005-0000-0000-0000FA080000}"/>
    <cellStyle name="Heading 4 15" xfId="1879" xr:uid="{00000000-0005-0000-0000-0000FB080000}"/>
    <cellStyle name="Heading 4 16" xfId="1880" xr:uid="{00000000-0005-0000-0000-0000FC080000}"/>
    <cellStyle name="Heading 4 17" xfId="1881" xr:uid="{00000000-0005-0000-0000-0000FD080000}"/>
    <cellStyle name="Heading 4 18" xfId="1882" xr:uid="{00000000-0005-0000-0000-0000FE080000}"/>
    <cellStyle name="Heading 4 2" xfId="103" xr:uid="{00000000-0005-0000-0000-0000FF080000}"/>
    <cellStyle name="Heading 4 2 2" xfId="1883" xr:uid="{00000000-0005-0000-0000-000000090000}"/>
    <cellStyle name="Heading 4 2 3" xfId="1884" xr:uid="{00000000-0005-0000-0000-000001090000}"/>
    <cellStyle name="Heading 4 2 4" xfId="1885" xr:uid="{00000000-0005-0000-0000-000002090000}"/>
    <cellStyle name="Heading 4 2 5" xfId="1886" xr:uid="{00000000-0005-0000-0000-000003090000}"/>
    <cellStyle name="Heading 4 3" xfId="1887" xr:uid="{00000000-0005-0000-0000-000004090000}"/>
    <cellStyle name="Heading 4 4" xfId="1888" xr:uid="{00000000-0005-0000-0000-000005090000}"/>
    <cellStyle name="Heading 4 5" xfId="1889" xr:uid="{00000000-0005-0000-0000-000006090000}"/>
    <cellStyle name="Heading 4 6" xfId="1890" xr:uid="{00000000-0005-0000-0000-000007090000}"/>
    <cellStyle name="Heading 4 7" xfId="1891" xr:uid="{00000000-0005-0000-0000-000008090000}"/>
    <cellStyle name="Heading 4 8" xfId="1892" xr:uid="{00000000-0005-0000-0000-000009090000}"/>
    <cellStyle name="Heading 4 9" xfId="1893" xr:uid="{00000000-0005-0000-0000-00000A090000}"/>
    <cellStyle name="Heading No Underline" xfId="4210" xr:uid="{00000000-0005-0000-0000-00000B090000}"/>
    <cellStyle name="Heading With Underline" xfId="4211" xr:uid="{00000000-0005-0000-0000-00000C090000}"/>
    <cellStyle name="Heading1" xfId="104" xr:uid="{00000000-0005-0000-0000-00000D090000}"/>
    <cellStyle name="Heading1 2" xfId="4315" xr:uid="{00000000-0005-0000-0000-00000E090000}"/>
    <cellStyle name="Heading1 3" xfId="4316" xr:uid="{00000000-0005-0000-0000-00000F090000}"/>
    <cellStyle name="Heading2" xfId="105" xr:uid="{00000000-0005-0000-0000-000010090000}"/>
    <cellStyle name="Heading2 2" xfId="4317" xr:uid="{00000000-0005-0000-0000-000011090000}"/>
    <cellStyle name="Heading2 3" xfId="4318" xr:uid="{00000000-0005-0000-0000-000012090000}"/>
    <cellStyle name="Headline" xfId="4212" xr:uid="{00000000-0005-0000-0000-000013090000}"/>
    <cellStyle name="HIGHLIGHT" xfId="106" xr:uid="{00000000-0005-0000-0000-000014090000}"/>
    <cellStyle name="Hyperlink 2" xfId="1894" xr:uid="{00000000-0005-0000-0000-000015090000}"/>
    <cellStyle name="Hyperlink 3" xfId="4473" xr:uid="{00000000-0005-0000-0000-000016090000}"/>
    <cellStyle name="in" xfId="4213" xr:uid="{00000000-0005-0000-0000-000017090000}"/>
    <cellStyle name="Indented [0]" xfId="4520" xr:uid="{00000000-0005-0000-0000-000018090000}"/>
    <cellStyle name="Indented [2]" xfId="4521" xr:uid="{00000000-0005-0000-0000-000019090000}"/>
    <cellStyle name="Indented [4]" xfId="4522" xr:uid="{00000000-0005-0000-0000-00001A090000}"/>
    <cellStyle name="Indented [6]" xfId="4523" xr:uid="{00000000-0005-0000-0000-00001B090000}"/>
    <cellStyle name="Input [yellow]" xfId="107" xr:uid="{00000000-0005-0000-0000-00001C090000}"/>
    <cellStyle name="Input [yellow] 2" xfId="4319" xr:uid="{00000000-0005-0000-0000-00001D090000}"/>
    <cellStyle name="Input 10" xfId="1895" xr:uid="{00000000-0005-0000-0000-00001E090000}"/>
    <cellStyle name="Input 11" xfId="1896" xr:uid="{00000000-0005-0000-0000-00001F090000}"/>
    <cellStyle name="Input 12" xfId="1897" xr:uid="{00000000-0005-0000-0000-000020090000}"/>
    <cellStyle name="Input 13" xfId="1898" xr:uid="{00000000-0005-0000-0000-000021090000}"/>
    <cellStyle name="Input 14" xfId="1899" xr:uid="{00000000-0005-0000-0000-000022090000}"/>
    <cellStyle name="Input 15" xfId="1900" xr:uid="{00000000-0005-0000-0000-000023090000}"/>
    <cellStyle name="Input 16" xfId="1901" xr:uid="{00000000-0005-0000-0000-000024090000}"/>
    <cellStyle name="Input 17" xfId="1902" xr:uid="{00000000-0005-0000-0000-000025090000}"/>
    <cellStyle name="Input 18" xfId="1903" xr:uid="{00000000-0005-0000-0000-000026090000}"/>
    <cellStyle name="Input 2" xfId="108" xr:uid="{00000000-0005-0000-0000-000027090000}"/>
    <cellStyle name="Input 2 2" xfId="1904" xr:uid="{00000000-0005-0000-0000-000028090000}"/>
    <cellStyle name="Input 2 3" xfId="1905" xr:uid="{00000000-0005-0000-0000-000029090000}"/>
    <cellStyle name="Input 2 4" xfId="1906" xr:uid="{00000000-0005-0000-0000-00002A090000}"/>
    <cellStyle name="Input 2 5" xfId="1907" xr:uid="{00000000-0005-0000-0000-00002B090000}"/>
    <cellStyle name="Input 3" xfId="1908" xr:uid="{00000000-0005-0000-0000-00002C090000}"/>
    <cellStyle name="Input 4" xfId="1909" xr:uid="{00000000-0005-0000-0000-00002D090000}"/>
    <cellStyle name="Input 5" xfId="1910" xr:uid="{00000000-0005-0000-0000-00002E090000}"/>
    <cellStyle name="Input 6" xfId="1911" xr:uid="{00000000-0005-0000-0000-00002F090000}"/>
    <cellStyle name="Input 7" xfId="1912" xr:uid="{00000000-0005-0000-0000-000030090000}"/>
    <cellStyle name="Input 8" xfId="1913" xr:uid="{00000000-0005-0000-0000-000031090000}"/>
    <cellStyle name="Input 9" xfId="1914" xr:uid="{00000000-0005-0000-0000-000032090000}"/>
    <cellStyle name="Input$0" xfId="4214" xr:uid="{00000000-0005-0000-0000-000033090000}"/>
    <cellStyle name="Input$1" xfId="4215" xr:uid="{00000000-0005-0000-0000-000034090000}"/>
    <cellStyle name="Input$2" xfId="4216" xr:uid="{00000000-0005-0000-0000-000035090000}"/>
    <cellStyle name="Input0" xfId="4217" xr:uid="{00000000-0005-0000-0000-000036090000}"/>
    <cellStyle name="Input1" xfId="4218" xr:uid="{00000000-0005-0000-0000-000037090000}"/>
    <cellStyle name="Input1x" xfId="4219" xr:uid="{00000000-0005-0000-0000-000038090000}"/>
    <cellStyle name="Input2" xfId="4220" xr:uid="{00000000-0005-0000-0000-000039090000}"/>
    <cellStyle name="Input2x" xfId="4221" xr:uid="{00000000-0005-0000-0000-00003A090000}"/>
    <cellStyle name="kwh_centered" xfId="4320" xr:uid="{00000000-0005-0000-0000-00003B090000}"/>
    <cellStyle name="lborder" xfId="4222" xr:uid="{00000000-0005-0000-0000-00003C090000}"/>
    <cellStyle name="LeftSubtitle" xfId="4524" xr:uid="{00000000-0005-0000-0000-00003D090000}"/>
    <cellStyle name="Lines" xfId="109" xr:uid="{00000000-0005-0000-0000-00003E090000}"/>
    <cellStyle name="Linked Cell 10" xfId="1915" xr:uid="{00000000-0005-0000-0000-00003F090000}"/>
    <cellStyle name="Linked Cell 11" xfId="1916" xr:uid="{00000000-0005-0000-0000-000040090000}"/>
    <cellStyle name="Linked Cell 12" xfId="1917" xr:uid="{00000000-0005-0000-0000-000041090000}"/>
    <cellStyle name="Linked Cell 13" xfId="1918" xr:uid="{00000000-0005-0000-0000-000042090000}"/>
    <cellStyle name="Linked Cell 14" xfId="1919" xr:uid="{00000000-0005-0000-0000-000043090000}"/>
    <cellStyle name="Linked Cell 15" xfId="1920" xr:uid="{00000000-0005-0000-0000-000044090000}"/>
    <cellStyle name="Linked Cell 16" xfId="1921" xr:uid="{00000000-0005-0000-0000-000045090000}"/>
    <cellStyle name="Linked Cell 17" xfId="1922" xr:uid="{00000000-0005-0000-0000-000046090000}"/>
    <cellStyle name="Linked Cell 18" xfId="1923" xr:uid="{00000000-0005-0000-0000-000047090000}"/>
    <cellStyle name="Linked Cell 2" xfId="110" xr:uid="{00000000-0005-0000-0000-000048090000}"/>
    <cellStyle name="Linked Cell 2 2" xfId="1924" xr:uid="{00000000-0005-0000-0000-000049090000}"/>
    <cellStyle name="Linked Cell 2 3" xfId="1925" xr:uid="{00000000-0005-0000-0000-00004A090000}"/>
    <cellStyle name="Linked Cell 2 4" xfId="1926" xr:uid="{00000000-0005-0000-0000-00004B090000}"/>
    <cellStyle name="Linked Cell 2 5" xfId="1927" xr:uid="{00000000-0005-0000-0000-00004C090000}"/>
    <cellStyle name="Linked Cell 3" xfId="1928" xr:uid="{00000000-0005-0000-0000-00004D090000}"/>
    <cellStyle name="Linked Cell 4" xfId="1929" xr:uid="{00000000-0005-0000-0000-00004E090000}"/>
    <cellStyle name="Linked Cell 5" xfId="1930" xr:uid="{00000000-0005-0000-0000-00004F090000}"/>
    <cellStyle name="Linked Cell 6" xfId="1931" xr:uid="{00000000-0005-0000-0000-000050090000}"/>
    <cellStyle name="Linked Cell 7" xfId="1932" xr:uid="{00000000-0005-0000-0000-000051090000}"/>
    <cellStyle name="Linked Cell 8" xfId="1933" xr:uid="{00000000-0005-0000-0000-000052090000}"/>
    <cellStyle name="Linked Cell 9" xfId="1934" xr:uid="{00000000-0005-0000-0000-000053090000}"/>
    <cellStyle name="m" xfId="4223" xr:uid="{00000000-0005-0000-0000-000054090000}"/>
    <cellStyle name="m1" xfId="4224" xr:uid="{00000000-0005-0000-0000-000055090000}"/>
    <cellStyle name="m2" xfId="4225" xr:uid="{00000000-0005-0000-0000-000056090000}"/>
    <cellStyle name="m3" xfId="4226" xr:uid="{00000000-0005-0000-0000-000057090000}"/>
    <cellStyle name="MEM SSN" xfId="111" xr:uid="{00000000-0005-0000-0000-000058090000}"/>
    <cellStyle name="Mine" xfId="112" xr:uid="{00000000-0005-0000-0000-000059090000}"/>
    <cellStyle name="mmm-yy" xfId="113" xr:uid="{00000000-0005-0000-0000-00005A090000}"/>
    <cellStyle name="Moneda [0]_Mex-Braz-Arg" xfId="4321" xr:uid="{00000000-0005-0000-0000-00005B090000}"/>
    <cellStyle name="Moneda_Mex-Braz-Arg" xfId="4322" xr:uid="{00000000-0005-0000-0000-00005C090000}"/>
    <cellStyle name="Monétaire [0]_pldt" xfId="114" xr:uid="{00000000-0005-0000-0000-00005D090000}"/>
    <cellStyle name="Monétaire_pldt" xfId="115" xr:uid="{00000000-0005-0000-0000-00005E090000}"/>
    <cellStyle name="Multiple" xfId="4525" xr:uid="{00000000-0005-0000-0000-00005F090000}"/>
    <cellStyle name="Negative" xfId="4227" xr:uid="{00000000-0005-0000-0000-000060090000}"/>
    <cellStyle name="Neutral 10" xfId="1935" xr:uid="{00000000-0005-0000-0000-000061090000}"/>
    <cellStyle name="Neutral 11" xfId="1936" xr:uid="{00000000-0005-0000-0000-000062090000}"/>
    <cellStyle name="Neutral 12" xfId="1937" xr:uid="{00000000-0005-0000-0000-000063090000}"/>
    <cellStyle name="Neutral 13" xfId="1938" xr:uid="{00000000-0005-0000-0000-000064090000}"/>
    <cellStyle name="Neutral 14" xfId="1939" xr:uid="{00000000-0005-0000-0000-000065090000}"/>
    <cellStyle name="Neutral 15" xfId="1940" xr:uid="{00000000-0005-0000-0000-000066090000}"/>
    <cellStyle name="Neutral 16" xfId="1941" xr:uid="{00000000-0005-0000-0000-000067090000}"/>
    <cellStyle name="Neutral 17" xfId="1942" xr:uid="{00000000-0005-0000-0000-000068090000}"/>
    <cellStyle name="Neutral 18" xfId="1943" xr:uid="{00000000-0005-0000-0000-000069090000}"/>
    <cellStyle name="Neutral 2" xfId="116" xr:uid="{00000000-0005-0000-0000-00006A090000}"/>
    <cellStyle name="Neutral 2 2" xfId="1944" xr:uid="{00000000-0005-0000-0000-00006B090000}"/>
    <cellStyle name="Neutral 2 3" xfId="1945" xr:uid="{00000000-0005-0000-0000-00006C090000}"/>
    <cellStyle name="Neutral 2 4" xfId="1946" xr:uid="{00000000-0005-0000-0000-00006D090000}"/>
    <cellStyle name="Neutral 2 5" xfId="1947" xr:uid="{00000000-0005-0000-0000-00006E090000}"/>
    <cellStyle name="Neutral 3" xfId="1948" xr:uid="{00000000-0005-0000-0000-00006F090000}"/>
    <cellStyle name="Neutral 4" xfId="1949" xr:uid="{00000000-0005-0000-0000-000070090000}"/>
    <cellStyle name="Neutral 5" xfId="1950" xr:uid="{00000000-0005-0000-0000-000071090000}"/>
    <cellStyle name="Neutral 6" xfId="1951" xr:uid="{00000000-0005-0000-0000-000072090000}"/>
    <cellStyle name="Neutral 7" xfId="1952" xr:uid="{00000000-0005-0000-0000-000073090000}"/>
    <cellStyle name="Neutral 8" xfId="1953" xr:uid="{00000000-0005-0000-0000-000074090000}"/>
    <cellStyle name="Neutral 9" xfId="1954" xr:uid="{00000000-0005-0000-0000-000075090000}"/>
    <cellStyle name="New" xfId="117" xr:uid="{00000000-0005-0000-0000-000076090000}"/>
    <cellStyle name="No Border" xfId="118" xr:uid="{00000000-0005-0000-0000-000077090000}"/>
    <cellStyle name="no dec" xfId="119" xr:uid="{00000000-0005-0000-0000-000078090000}"/>
    <cellStyle name="Normal" xfId="0" builtinId="0"/>
    <cellStyle name="Normal - Style1" xfId="120" xr:uid="{00000000-0005-0000-0000-00007A090000}"/>
    <cellStyle name="Normal - Style1 2" xfId="4323" xr:uid="{00000000-0005-0000-0000-00007B090000}"/>
    <cellStyle name="Normal - Style2" xfId="4324" xr:uid="{00000000-0005-0000-0000-00007C090000}"/>
    <cellStyle name="Normal 10" xfId="1955" xr:uid="{00000000-0005-0000-0000-00007D090000}"/>
    <cellStyle name="Normal 10 10" xfId="1956" xr:uid="{00000000-0005-0000-0000-00007E090000}"/>
    <cellStyle name="Normal 10 10 2" xfId="1957" xr:uid="{00000000-0005-0000-0000-00007F090000}"/>
    <cellStyle name="Normal 10 10 2 2" xfId="1958" xr:uid="{00000000-0005-0000-0000-000080090000}"/>
    <cellStyle name="Normal 10 10 3" xfId="1959" xr:uid="{00000000-0005-0000-0000-000081090000}"/>
    <cellStyle name="Normal 10 11" xfId="1960" xr:uid="{00000000-0005-0000-0000-000082090000}"/>
    <cellStyle name="Normal 10 11 2" xfId="1961" xr:uid="{00000000-0005-0000-0000-000083090000}"/>
    <cellStyle name="Normal 10 11 2 2" xfId="1962" xr:uid="{00000000-0005-0000-0000-000084090000}"/>
    <cellStyle name="Normal 10 11 3" xfId="1963" xr:uid="{00000000-0005-0000-0000-000085090000}"/>
    <cellStyle name="Normal 10 12" xfId="1964" xr:uid="{00000000-0005-0000-0000-000086090000}"/>
    <cellStyle name="Normal 10 12 2" xfId="1965" xr:uid="{00000000-0005-0000-0000-000087090000}"/>
    <cellStyle name="Normal 10 12 2 2" xfId="1966" xr:uid="{00000000-0005-0000-0000-000088090000}"/>
    <cellStyle name="Normal 10 12 3" xfId="1967" xr:uid="{00000000-0005-0000-0000-000089090000}"/>
    <cellStyle name="Normal 10 13" xfId="1968" xr:uid="{00000000-0005-0000-0000-00008A090000}"/>
    <cellStyle name="Normal 10 13 2" xfId="1969" xr:uid="{00000000-0005-0000-0000-00008B090000}"/>
    <cellStyle name="Normal 10 13 2 2" xfId="1970" xr:uid="{00000000-0005-0000-0000-00008C090000}"/>
    <cellStyle name="Normal 10 13 3" xfId="1971" xr:uid="{00000000-0005-0000-0000-00008D090000}"/>
    <cellStyle name="Normal 10 14" xfId="1972" xr:uid="{00000000-0005-0000-0000-00008E090000}"/>
    <cellStyle name="Normal 10 14 2" xfId="1973" xr:uid="{00000000-0005-0000-0000-00008F090000}"/>
    <cellStyle name="Normal 10 14 2 2" xfId="1974" xr:uid="{00000000-0005-0000-0000-000090090000}"/>
    <cellStyle name="Normal 10 14 3" xfId="1975" xr:uid="{00000000-0005-0000-0000-000091090000}"/>
    <cellStyle name="Normal 10 15" xfId="1976" xr:uid="{00000000-0005-0000-0000-000092090000}"/>
    <cellStyle name="Normal 10 15 2" xfId="1977" xr:uid="{00000000-0005-0000-0000-000093090000}"/>
    <cellStyle name="Normal 10 15 2 2" xfId="1978" xr:uid="{00000000-0005-0000-0000-000094090000}"/>
    <cellStyle name="Normal 10 15 3" xfId="1979" xr:uid="{00000000-0005-0000-0000-000095090000}"/>
    <cellStyle name="Normal 10 16" xfId="1980" xr:uid="{00000000-0005-0000-0000-000096090000}"/>
    <cellStyle name="Normal 10 16 2" xfId="1981" xr:uid="{00000000-0005-0000-0000-000097090000}"/>
    <cellStyle name="Normal 10 17" xfId="1982" xr:uid="{00000000-0005-0000-0000-000098090000}"/>
    <cellStyle name="Normal 10 17 2" xfId="1983" xr:uid="{00000000-0005-0000-0000-000099090000}"/>
    <cellStyle name="Normal 10 18" xfId="1984" xr:uid="{00000000-0005-0000-0000-00009A090000}"/>
    <cellStyle name="Normal 10 2" xfId="1985" xr:uid="{00000000-0005-0000-0000-00009B090000}"/>
    <cellStyle name="Normal 10 2 2" xfId="1986" xr:uid="{00000000-0005-0000-0000-00009C090000}"/>
    <cellStyle name="Normal 10 2 2 2" xfId="1987" xr:uid="{00000000-0005-0000-0000-00009D090000}"/>
    <cellStyle name="Normal 10 2 3" xfId="1988" xr:uid="{00000000-0005-0000-0000-00009E090000}"/>
    <cellStyle name="Normal 10 2 4" xfId="4526" xr:uid="{00000000-0005-0000-0000-00009F090000}"/>
    <cellStyle name="Normal 10 2 4 2" xfId="5075" xr:uid="{00000000-0005-0000-0000-0000A0090000}"/>
    <cellStyle name="Normal 10 3" xfId="1989" xr:uid="{00000000-0005-0000-0000-0000A1090000}"/>
    <cellStyle name="Normal 10 3 2" xfId="1990" xr:uid="{00000000-0005-0000-0000-0000A2090000}"/>
    <cellStyle name="Normal 10 3 2 2" xfId="1991" xr:uid="{00000000-0005-0000-0000-0000A3090000}"/>
    <cellStyle name="Normal 10 3 3" xfId="1992" xr:uid="{00000000-0005-0000-0000-0000A4090000}"/>
    <cellStyle name="Normal 10 3 4" xfId="4667" xr:uid="{00000000-0005-0000-0000-0000A5090000}"/>
    <cellStyle name="Normal 10 4" xfId="1993" xr:uid="{00000000-0005-0000-0000-0000A6090000}"/>
    <cellStyle name="Normal 10 4 2" xfId="1994" xr:uid="{00000000-0005-0000-0000-0000A7090000}"/>
    <cellStyle name="Normal 10 4 2 2" xfId="1995" xr:uid="{00000000-0005-0000-0000-0000A8090000}"/>
    <cellStyle name="Normal 10 4 3" xfId="1996" xr:uid="{00000000-0005-0000-0000-0000A9090000}"/>
    <cellStyle name="Normal 10 4 4" xfId="4670" xr:uid="{00000000-0005-0000-0000-0000AA090000}"/>
    <cellStyle name="Normal 10 5" xfId="1997" xr:uid="{00000000-0005-0000-0000-0000AB090000}"/>
    <cellStyle name="Normal 10 5 2" xfId="1998" xr:uid="{00000000-0005-0000-0000-0000AC090000}"/>
    <cellStyle name="Normal 10 5 2 2" xfId="1999" xr:uid="{00000000-0005-0000-0000-0000AD090000}"/>
    <cellStyle name="Normal 10 5 3" xfId="2000" xr:uid="{00000000-0005-0000-0000-0000AE090000}"/>
    <cellStyle name="Normal 10 6" xfId="2001" xr:uid="{00000000-0005-0000-0000-0000AF090000}"/>
    <cellStyle name="Normal 10 6 2" xfId="2002" xr:uid="{00000000-0005-0000-0000-0000B0090000}"/>
    <cellStyle name="Normal 10 6 2 2" xfId="2003" xr:uid="{00000000-0005-0000-0000-0000B1090000}"/>
    <cellStyle name="Normal 10 6 3" xfId="2004" xr:uid="{00000000-0005-0000-0000-0000B2090000}"/>
    <cellStyle name="Normal 10 7" xfId="2005" xr:uid="{00000000-0005-0000-0000-0000B3090000}"/>
    <cellStyle name="Normal 10 7 2" xfId="2006" xr:uid="{00000000-0005-0000-0000-0000B4090000}"/>
    <cellStyle name="Normal 10 7 2 2" xfId="2007" xr:uid="{00000000-0005-0000-0000-0000B5090000}"/>
    <cellStyle name="Normal 10 7 3" xfId="2008" xr:uid="{00000000-0005-0000-0000-0000B6090000}"/>
    <cellStyle name="Normal 10 8" xfId="2009" xr:uid="{00000000-0005-0000-0000-0000B7090000}"/>
    <cellStyle name="Normal 10 8 2" xfId="2010" xr:uid="{00000000-0005-0000-0000-0000B8090000}"/>
    <cellStyle name="Normal 10 8 2 2" xfId="2011" xr:uid="{00000000-0005-0000-0000-0000B9090000}"/>
    <cellStyle name="Normal 10 8 3" xfId="2012" xr:uid="{00000000-0005-0000-0000-0000BA090000}"/>
    <cellStyle name="Normal 10 9" xfId="2013" xr:uid="{00000000-0005-0000-0000-0000BB090000}"/>
    <cellStyle name="Normal 10 9 2" xfId="2014" xr:uid="{00000000-0005-0000-0000-0000BC090000}"/>
    <cellStyle name="Normal 10 9 2 2" xfId="2015" xr:uid="{00000000-0005-0000-0000-0000BD090000}"/>
    <cellStyle name="Normal 10 9 3" xfId="2016" xr:uid="{00000000-0005-0000-0000-0000BE090000}"/>
    <cellStyle name="Normal 104 2" xfId="5168" xr:uid="{39AAE290-672A-4C9F-8E31-A033C5D3C978}"/>
    <cellStyle name="Normal 11" xfId="2017" xr:uid="{00000000-0005-0000-0000-0000BF090000}"/>
    <cellStyle name="Normal 11 10" xfId="2018" xr:uid="{00000000-0005-0000-0000-0000C0090000}"/>
    <cellStyle name="Normal 11 10 2" xfId="2019" xr:uid="{00000000-0005-0000-0000-0000C1090000}"/>
    <cellStyle name="Normal 11 10 2 2" xfId="2020" xr:uid="{00000000-0005-0000-0000-0000C2090000}"/>
    <cellStyle name="Normal 11 10 3" xfId="2021" xr:uid="{00000000-0005-0000-0000-0000C3090000}"/>
    <cellStyle name="Normal 11 11" xfId="2022" xr:uid="{00000000-0005-0000-0000-0000C4090000}"/>
    <cellStyle name="Normal 11 11 2" xfId="2023" xr:uid="{00000000-0005-0000-0000-0000C5090000}"/>
    <cellStyle name="Normal 11 11 2 2" xfId="2024" xr:uid="{00000000-0005-0000-0000-0000C6090000}"/>
    <cellStyle name="Normal 11 11 3" xfId="2025" xr:uid="{00000000-0005-0000-0000-0000C7090000}"/>
    <cellStyle name="Normal 11 12" xfId="2026" xr:uid="{00000000-0005-0000-0000-0000C8090000}"/>
    <cellStyle name="Normal 11 12 2" xfId="2027" xr:uid="{00000000-0005-0000-0000-0000C9090000}"/>
    <cellStyle name="Normal 11 12 2 2" xfId="2028" xr:uid="{00000000-0005-0000-0000-0000CA090000}"/>
    <cellStyle name="Normal 11 12 3" xfId="2029" xr:uid="{00000000-0005-0000-0000-0000CB090000}"/>
    <cellStyle name="Normal 11 13" xfId="2030" xr:uid="{00000000-0005-0000-0000-0000CC090000}"/>
    <cellStyle name="Normal 11 13 2" xfId="2031" xr:uid="{00000000-0005-0000-0000-0000CD090000}"/>
    <cellStyle name="Normal 11 13 2 2" xfId="2032" xr:uid="{00000000-0005-0000-0000-0000CE090000}"/>
    <cellStyle name="Normal 11 13 3" xfId="2033" xr:uid="{00000000-0005-0000-0000-0000CF090000}"/>
    <cellStyle name="Normal 11 14" xfId="2034" xr:uid="{00000000-0005-0000-0000-0000D0090000}"/>
    <cellStyle name="Normal 11 14 2" xfId="2035" xr:uid="{00000000-0005-0000-0000-0000D1090000}"/>
    <cellStyle name="Normal 11 14 2 2" xfId="2036" xr:uid="{00000000-0005-0000-0000-0000D2090000}"/>
    <cellStyle name="Normal 11 14 3" xfId="2037" xr:uid="{00000000-0005-0000-0000-0000D3090000}"/>
    <cellStyle name="Normal 11 15" xfId="2038" xr:uid="{00000000-0005-0000-0000-0000D4090000}"/>
    <cellStyle name="Normal 11 15 2" xfId="2039" xr:uid="{00000000-0005-0000-0000-0000D5090000}"/>
    <cellStyle name="Normal 11 15 2 2" xfId="2040" xr:uid="{00000000-0005-0000-0000-0000D6090000}"/>
    <cellStyle name="Normal 11 15 3" xfId="2041" xr:uid="{00000000-0005-0000-0000-0000D7090000}"/>
    <cellStyle name="Normal 11 16" xfId="2042" xr:uid="{00000000-0005-0000-0000-0000D8090000}"/>
    <cellStyle name="Normal 11 16 2" xfId="2043" xr:uid="{00000000-0005-0000-0000-0000D9090000}"/>
    <cellStyle name="Normal 11 17" xfId="2044" xr:uid="{00000000-0005-0000-0000-0000DA090000}"/>
    <cellStyle name="Normal 11 2" xfId="2045" xr:uid="{00000000-0005-0000-0000-0000DB090000}"/>
    <cellStyle name="Normal 11 2 2" xfId="2046" xr:uid="{00000000-0005-0000-0000-0000DC090000}"/>
    <cellStyle name="Normal 11 2 2 2" xfId="2047" xr:uid="{00000000-0005-0000-0000-0000DD090000}"/>
    <cellStyle name="Normal 11 2 3" xfId="2048" xr:uid="{00000000-0005-0000-0000-0000DE090000}"/>
    <cellStyle name="Normal 11 3" xfId="2049" xr:uid="{00000000-0005-0000-0000-0000DF090000}"/>
    <cellStyle name="Normal 11 3 2" xfId="2050" xr:uid="{00000000-0005-0000-0000-0000E0090000}"/>
    <cellStyle name="Normal 11 3 2 2" xfId="2051" xr:uid="{00000000-0005-0000-0000-0000E1090000}"/>
    <cellStyle name="Normal 11 3 3" xfId="2052" xr:uid="{00000000-0005-0000-0000-0000E2090000}"/>
    <cellStyle name="Normal 11 4" xfId="2053" xr:uid="{00000000-0005-0000-0000-0000E3090000}"/>
    <cellStyle name="Normal 11 4 2" xfId="2054" xr:uid="{00000000-0005-0000-0000-0000E4090000}"/>
    <cellStyle name="Normal 11 4 2 2" xfId="2055" xr:uid="{00000000-0005-0000-0000-0000E5090000}"/>
    <cellStyle name="Normal 11 4 3" xfId="2056" xr:uid="{00000000-0005-0000-0000-0000E6090000}"/>
    <cellStyle name="Normal 11 5" xfId="2057" xr:uid="{00000000-0005-0000-0000-0000E7090000}"/>
    <cellStyle name="Normal 11 5 2" xfId="2058" xr:uid="{00000000-0005-0000-0000-0000E8090000}"/>
    <cellStyle name="Normal 11 5 2 2" xfId="2059" xr:uid="{00000000-0005-0000-0000-0000E9090000}"/>
    <cellStyle name="Normal 11 5 3" xfId="2060" xr:uid="{00000000-0005-0000-0000-0000EA090000}"/>
    <cellStyle name="Normal 11 6" xfId="2061" xr:uid="{00000000-0005-0000-0000-0000EB090000}"/>
    <cellStyle name="Normal 11 6 2" xfId="2062" xr:uid="{00000000-0005-0000-0000-0000EC090000}"/>
    <cellStyle name="Normal 11 6 2 2" xfId="2063" xr:uid="{00000000-0005-0000-0000-0000ED090000}"/>
    <cellStyle name="Normal 11 6 3" xfId="2064" xr:uid="{00000000-0005-0000-0000-0000EE090000}"/>
    <cellStyle name="Normal 11 7" xfId="2065" xr:uid="{00000000-0005-0000-0000-0000EF090000}"/>
    <cellStyle name="Normal 11 7 2" xfId="2066" xr:uid="{00000000-0005-0000-0000-0000F0090000}"/>
    <cellStyle name="Normal 11 7 2 2" xfId="2067" xr:uid="{00000000-0005-0000-0000-0000F1090000}"/>
    <cellStyle name="Normal 11 7 3" xfId="2068" xr:uid="{00000000-0005-0000-0000-0000F2090000}"/>
    <cellStyle name="Normal 11 8" xfId="2069" xr:uid="{00000000-0005-0000-0000-0000F3090000}"/>
    <cellStyle name="Normal 11 8 2" xfId="2070" xr:uid="{00000000-0005-0000-0000-0000F4090000}"/>
    <cellStyle name="Normal 11 8 2 2" xfId="2071" xr:uid="{00000000-0005-0000-0000-0000F5090000}"/>
    <cellStyle name="Normal 11 8 3" xfId="2072" xr:uid="{00000000-0005-0000-0000-0000F6090000}"/>
    <cellStyle name="Normal 11 9" xfId="2073" xr:uid="{00000000-0005-0000-0000-0000F7090000}"/>
    <cellStyle name="Normal 11 9 2" xfId="2074" xr:uid="{00000000-0005-0000-0000-0000F8090000}"/>
    <cellStyle name="Normal 11 9 2 2" xfId="2075" xr:uid="{00000000-0005-0000-0000-0000F9090000}"/>
    <cellStyle name="Normal 11 9 3" xfId="2076" xr:uid="{00000000-0005-0000-0000-0000FA090000}"/>
    <cellStyle name="Normal 115 2" xfId="4665" xr:uid="{00000000-0005-0000-0000-0000FB090000}"/>
    <cellStyle name="Normal 12" xfId="2077" xr:uid="{00000000-0005-0000-0000-0000FC090000}"/>
    <cellStyle name="Normal 12 10" xfId="2078" xr:uid="{00000000-0005-0000-0000-0000FD090000}"/>
    <cellStyle name="Normal 12 10 2" xfId="2079" xr:uid="{00000000-0005-0000-0000-0000FE090000}"/>
    <cellStyle name="Normal 12 10 2 2" xfId="2080" xr:uid="{00000000-0005-0000-0000-0000FF090000}"/>
    <cellStyle name="Normal 12 10 3" xfId="2081" xr:uid="{00000000-0005-0000-0000-0000000A0000}"/>
    <cellStyle name="Normal 12 11" xfId="2082" xr:uid="{00000000-0005-0000-0000-0000010A0000}"/>
    <cellStyle name="Normal 12 11 2" xfId="2083" xr:uid="{00000000-0005-0000-0000-0000020A0000}"/>
    <cellStyle name="Normal 12 11 2 2" xfId="2084" xr:uid="{00000000-0005-0000-0000-0000030A0000}"/>
    <cellStyle name="Normal 12 11 3" xfId="2085" xr:uid="{00000000-0005-0000-0000-0000040A0000}"/>
    <cellStyle name="Normal 12 12" xfId="2086" xr:uid="{00000000-0005-0000-0000-0000050A0000}"/>
    <cellStyle name="Normal 12 12 2" xfId="2087" xr:uid="{00000000-0005-0000-0000-0000060A0000}"/>
    <cellStyle name="Normal 12 12 2 2" xfId="2088" xr:uid="{00000000-0005-0000-0000-0000070A0000}"/>
    <cellStyle name="Normal 12 12 3" xfId="2089" xr:uid="{00000000-0005-0000-0000-0000080A0000}"/>
    <cellStyle name="Normal 12 13" xfId="2090" xr:uid="{00000000-0005-0000-0000-0000090A0000}"/>
    <cellStyle name="Normal 12 13 2" xfId="2091" xr:uid="{00000000-0005-0000-0000-00000A0A0000}"/>
    <cellStyle name="Normal 12 13 2 2" xfId="2092" xr:uid="{00000000-0005-0000-0000-00000B0A0000}"/>
    <cellStyle name="Normal 12 13 3" xfId="2093" xr:uid="{00000000-0005-0000-0000-00000C0A0000}"/>
    <cellStyle name="Normal 12 14" xfId="2094" xr:uid="{00000000-0005-0000-0000-00000D0A0000}"/>
    <cellStyle name="Normal 12 14 2" xfId="2095" xr:uid="{00000000-0005-0000-0000-00000E0A0000}"/>
    <cellStyle name="Normal 12 14 2 2" xfId="2096" xr:uid="{00000000-0005-0000-0000-00000F0A0000}"/>
    <cellStyle name="Normal 12 14 3" xfId="2097" xr:uid="{00000000-0005-0000-0000-0000100A0000}"/>
    <cellStyle name="Normal 12 14 3 2" xfId="2098" xr:uid="{00000000-0005-0000-0000-0000110A0000}"/>
    <cellStyle name="Normal 12 14 4" xfId="2099" xr:uid="{00000000-0005-0000-0000-0000120A0000}"/>
    <cellStyle name="Normal 12 15" xfId="2100" xr:uid="{00000000-0005-0000-0000-0000130A0000}"/>
    <cellStyle name="Normal 12 15 2" xfId="2101" xr:uid="{00000000-0005-0000-0000-0000140A0000}"/>
    <cellStyle name="Normal 12 15 2 2" xfId="2102" xr:uid="{00000000-0005-0000-0000-0000150A0000}"/>
    <cellStyle name="Normal 12 15 3" xfId="2103" xr:uid="{00000000-0005-0000-0000-0000160A0000}"/>
    <cellStyle name="Normal 12 2" xfId="2104" xr:uid="{00000000-0005-0000-0000-0000170A0000}"/>
    <cellStyle name="Normal 12 2 2" xfId="2105" xr:uid="{00000000-0005-0000-0000-0000180A0000}"/>
    <cellStyle name="Normal 12 2 2 2" xfId="2106" xr:uid="{00000000-0005-0000-0000-0000190A0000}"/>
    <cellStyle name="Normal 12 2 3" xfId="2107" xr:uid="{00000000-0005-0000-0000-00001A0A0000}"/>
    <cellStyle name="Normal 12 2 4" xfId="4666" xr:uid="{00000000-0005-0000-0000-00001B0A0000}"/>
    <cellStyle name="Normal 12 2 4 2" xfId="5146" xr:uid="{00000000-0005-0000-0000-00001C0A0000}"/>
    <cellStyle name="Normal 12 3" xfId="2108" xr:uid="{00000000-0005-0000-0000-00001D0A0000}"/>
    <cellStyle name="Normal 12 3 2" xfId="2109" xr:uid="{00000000-0005-0000-0000-00001E0A0000}"/>
    <cellStyle name="Normal 12 3 2 2" xfId="2110" xr:uid="{00000000-0005-0000-0000-00001F0A0000}"/>
    <cellStyle name="Normal 12 3 3" xfId="2111" xr:uid="{00000000-0005-0000-0000-0000200A0000}"/>
    <cellStyle name="Normal 12 4" xfId="2112" xr:uid="{00000000-0005-0000-0000-0000210A0000}"/>
    <cellStyle name="Normal 12 4 2" xfId="2113" xr:uid="{00000000-0005-0000-0000-0000220A0000}"/>
    <cellStyle name="Normal 12 4 2 2" xfId="2114" xr:uid="{00000000-0005-0000-0000-0000230A0000}"/>
    <cellStyle name="Normal 12 4 3" xfId="2115" xr:uid="{00000000-0005-0000-0000-0000240A0000}"/>
    <cellStyle name="Normal 12 5" xfId="2116" xr:uid="{00000000-0005-0000-0000-0000250A0000}"/>
    <cellStyle name="Normal 12 5 2" xfId="2117" xr:uid="{00000000-0005-0000-0000-0000260A0000}"/>
    <cellStyle name="Normal 12 5 2 2" xfId="2118" xr:uid="{00000000-0005-0000-0000-0000270A0000}"/>
    <cellStyle name="Normal 12 5 3" xfId="2119" xr:uid="{00000000-0005-0000-0000-0000280A0000}"/>
    <cellStyle name="Normal 12 6" xfId="2120" xr:uid="{00000000-0005-0000-0000-0000290A0000}"/>
    <cellStyle name="Normal 12 6 2" xfId="2121" xr:uid="{00000000-0005-0000-0000-00002A0A0000}"/>
    <cellStyle name="Normal 12 6 2 2" xfId="2122" xr:uid="{00000000-0005-0000-0000-00002B0A0000}"/>
    <cellStyle name="Normal 12 6 3" xfId="2123" xr:uid="{00000000-0005-0000-0000-00002C0A0000}"/>
    <cellStyle name="Normal 12 7" xfId="2124" xr:uid="{00000000-0005-0000-0000-00002D0A0000}"/>
    <cellStyle name="Normal 12 7 2" xfId="2125" xr:uid="{00000000-0005-0000-0000-00002E0A0000}"/>
    <cellStyle name="Normal 12 7 2 2" xfId="2126" xr:uid="{00000000-0005-0000-0000-00002F0A0000}"/>
    <cellStyle name="Normal 12 7 3" xfId="2127" xr:uid="{00000000-0005-0000-0000-0000300A0000}"/>
    <cellStyle name="Normal 12 8" xfId="2128" xr:uid="{00000000-0005-0000-0000-0000310A0000}"/>
    <cellStyle name="Normal 12 8 2" xfId="2129" xr:uid="{00000000-0005-0000-0000-0000320A0000}"/>
    <cellStyle name="Normal 12 8 2 2" xfId="2130" xr:uid="{00000000-0005-0000-0000-0000330A0000}"/>
    <cellStyle name="Normal 12 8 3" xfId="2131" xr:uid="{00000000-0005-0000-0000-0000340A0000}"/>
    <cellStyle name="Normal 12 9" xfId="2132" xr:uid="{00000000-0005-0000-0000-0000350A0000}"/>
    <cellStyle name="Normal 12 9 2" xfId="2133" xr:uid="{00000000-0005-0000-0000-0000360A0000}"/>
    <cellStyle name="Normal 12 9 2 2" xfId="2134" xr:uid="{00000000-0005-0000-0000-0000370A0000}"/>
    <cellStyle name="Normal 12 9 3" xfId="2135" xr:uid="{00000000-0005-0000-0000-0000380A0000}"/>
    <cellStyle name="Normal 13" xfId="2136" xr:uid="{00000000-0005-0000-0000-0000390A0000}"/>
    <cellStyle name="Normal 13 2" xfId="2137" xr:uid="{00000000-0005-0000-0000-00003A0A0000}"/>
    <cellStyle name="Normal 13 2 2" xfId="4671" xr:uid="{00000000-0005-0000-0000-00003B0A0000}"/>
    <cellStyle name="Normal 13 2 2 2" xfId="5149" xr:uid="{00000000-0005-0000-0000-00003C0A0000}"/>
    <cellStyle name="Normal 13 3" xfId="4325" xr:uid="{00000000-0005-0000-0000-00003D0A0000}"/>
    <cellStyle name="Normal 14" xfId="2138" xr:uid="{00000000-0005-0000-0000-00003E0A0000}"/>
    <cellStyle name="Normal 14 10" xfId="2139" xr:uid="{00000000-0005-0000-0000-00003F0A0000}"/>
    <cellStyle name="Normal 14 10 2" xfId="2140" xr:uid="{00000000-0005-0000-0000-0000400A0000}"/>
    <cellStyle name="Normal 14 10 2 2" xfId="2141" xr:uid="{00000000-0005-0000-0000-0000410A0000}"/>
    <cellStyle name="Normal 14 10 3" xfId="2142" xr:uid="{00000000-0005-0000-0000-0000420A0000}"/>
    <cellStyle name="Normal 14 11" xfId="2143" xr:uid="{00000000-0005-0000-0000-0000430A0000}"/>
    <cellStyle name="Normal 14 11 2" xfId="2144" xr:uid="{00000000-0005-0000-0000-0000440A0000}"/>
    <cellStyle name="Normal 14 11 2 2" xfId="2145" xr:uid="{00000000-0005-0000-0000-0000450A0000}"/>
    <cellStyle name="Normal 14 11 3" xfId="2146" xr:uid="{00000000-0005-0000-0000-0000460A0000}"/>
    <cellStyle name="Normal 14 12" xfId="2147" xr:uid="{00000000-0005-0000-0000-0000470A0000}"/>
    <cellStyle name="Normal 14 12 2" xfId="2148" xr:uid="{00000000-0005-0000-0000-0000480A0000}"/>
    <cellStyle name="Normal 14 12 2 2" xfId="2149" xr:uid="{00000000-0005-0000-0000-0000490A0000}"/>
    <cellStyle name="Normal 14 12 3" xfId="2150" xr:uid="{00000000-0005-0000-0000-00004A0A0000}"/>
    <cellStyle name="Normal 14 13" xfId="2151" xr:uid="{00000000-0005-0000-0000-00004B0A0000}"/>
    <cellStyle name="Normal 14 13 2" xfId="2152" xr:uid="{00000000-0005-0000-0000-00004C0A0000}"/>
    <cellStyle name="Normal 14 13 2 2" xfId="2153" xr:uid="{00000000-0005-0000-0000-00004D0A0000}"/>
    <cellStyle name="Normal 14 13 3" xfId="2154" xr:uid="{00000000-0005-0000-0000-00004E0A0000}"/>
    <cellStyle name="Normal 14 14" xfId="2155" xr:uid="{00000000-0005-0000-0000-00004F0A0000}"/>
    <cellStyle name="Normal 14 14 2" xfId="2156" xr:uid="{00000000-0005-0000-0000-0000500A0000}"/>
    <cellStyle name="Normal 14 14 2 2" xfId="2157" xr:uid="{00000000-0005-0000-0000-0000510A0000}"/>
    <cellStyle name="Normal 14 14 3" xfId="2158" xr:uid="{00000000-0005-0000-0000-0000520A0000}"/>
    <cellStyle name="Normal 14 15" xfId="2159" xr:uid="{00000000-0005-0000-0000-0000530A0000}"/>
    <cellStyle name="Normal 14 15 2" xfId="2160" xr:uid="{00000000-0005-0000-0000-0000540A0000}"/>
    <cellStyle name="Normal 14 15 2 2" xfId="2161" xr:uid="{00000000-0005-0000-0000-0000550A0000}"/>
    <cellStyle name="Normal 14 15 3" xfId="2162" xr:uid="{00000000-0005-0000-0000-0000560A0000}"/>
    <cellStyle name="Normal 14 15 3 2" xfId="2163" xr:uid="{00000000-0005-0000-0000-0000570A0000}"/>
    <cellStyle name="Normal 14 15 4" xfId="2164" xr:uid="{00000000-0005-0000-0000-0000580A0000}"/>
    <cellStyle name="Normal 14 16" xfId="2165" xr:uid="{00000000-0005-0000-0000-0000590A0000}"/>
    <cellStyle name="Normal 14 16 2" xfId="2166" xr:uid="{00000000-0005-0000-0000-00005A0A0000}"/>
    <cellStyle name="Normal 14 17" xfId="2167" xr:uid="{00000000-0005-0000-0000-00005B0A0000}"/>
    <cellStyle name="Normal 14 17 2" xfId="2168" xr:uid="{00000000-0005-0000-0000-00005C0A0000}"/>
    <cellStyle name="Normal 14 18" xfId="2169" xr:uid="{00000000-0005-0000-0000-00005D0A0000}"/>
    <cellStyle name="Normal 14 18 2" xfId="2170" xr:uid="{00000000-0005-0000-0000-00005E0A0000}"/>
    <cellStyle name="Normal 14 19" xfId="2171" xr:uid="{00000000-0005-0000-0000-00005F0A0000}"/>
    <cellStyle name="Normal 14 19 2" xfId="2172" xr:uid="{00000000-0005-0000-0000-0000600A0000}"/>
    <cellStyle name="Normal 14 2" xfId="2173" xr:uid="{00000000-0005-0000-0000-0000610A0000}"/>
    <cellStyle name="Normal 14 2 2" xfId="2174" xr:uid="{00000000-0005-0000-0000-0000620A0000}"/>
    <cellStyle name="Normal 14 2 2 2" xfId="2175" xr:uid="{00000000-0005-0000-0000-0000630A0000}"/>
    <cellStyle name="Normal 14 2 3" xfId="2176" xr:uid="{00000000-0005-0000-0000-0000640A0000}"/>
    <cellStyle name="Normal 14 20" xfId="2177" xr:uid="{00000000-0005-0000-0000-0000650A0000}"/>
    <cellStyle name="Normal 14 3" xfId="2178" xr:uid="{00000000-0005-0000-0000-0000660A0000}"/>
    <cellStyle name="Normal 14 3 2" xfId="2179" xr:uid="{00000000-0005-0000-0000-0000670A0000}"/>
    <cellStyle name="Normal 14 3 2 2" xfId="2180" xr:uid="{00000000-0005-0000-0000-0000680A0000}"/>
    <cellStyle name="Normal 14 3 3" xfId="2181" xr:uid="{00000000-0005-0000-0000-0000690A0000}"/>
    <cellStyle name="Normal 14 4" xfId="2182" xr:uid="{00000000-0005-0000-0000-00006A0A0000}"/>
    <cellStyle name="Normal 14 4 2" xfId="2183" xr:uid="{00000000-0005-0000-0000-00006B0A0000}"/>
    <cellStyle name="Normal 14 4 2 2" xfId="2184" xr:uid="{00000000-0005-0000-0000-00006C0A0000}"/>
    <cellStyle name="Normal 14 4 3" xfId="2185" xr:uid="{00000000-0005-0000-0000-00006D0A0000}"/>
    <cellStyle name="Normal 14 5" xfId="2186" xr:uid="{00000000-0005-0000-0000-00006E0A0000}"/>
    <cellStyle name="Normal 14 5 2" xfId="2187" xr:uid="{00000000-0005-0000-0000-00006F0A0000}"/>
    <cellStyle name="Normal 14 5 2 2" xfId="2188" xr:uid="{00000000-0005-0000-0000-0000700A0000}"/>
    <cellStyle name="Normal 14 5 3" xfId="2189" xr:uid="{00000000-0005-0000-0000-0000710A0000}"/>
    <cellStyle name="Normal 14 6" xfId="2190" xr:uid="{00000000-0005-0000-0000-0000720A0000}"/>
    <cellStyle name="Normal 14 6 2" xfId="2191" xr:uid="{00000000-0005-0000-0000-0000730A0000}"/>
    <cellStyle name="Normal 14 6 2 2" xfId="2192" xr:uid="{00000000-0005-0000-0000-0000740A0000}"/>
    <cellStyle name="Normal 14 6 3" xfId="2193" xr:uid="{00000000-0005-0000-0000-0000750A0000}"/>
    <cellStyle name="Normal 14 7" xfId="2194" xr:uid="{00000000-0005-0000-0000-0000760A0000}"/>
    <cellStyle name="Normal 14 7 2" xfId="2195" xr:uid="{00000000-0005-0000-0000-0000770A0000}"/>
    <cellStyle name="Normal 14 7 2 2" xfId="2196" xr:uid="{00000000-0005-0000-0000-0000780A0000}"/>
    <cellStyle name="Normal 14 7 3" xfId="2197" xr:uid="{00000000-0005-0000-0000-0000790A0000}"/>
    <cellStyle name="Normal 14 8" xfId="2198" xr:uid="{00000000-0005-0000-0000-00007A0A0000}"/>
    <cellStyle name="Normal 14 8 2" xfId="2199" xr:uid="{00000000-0005-0000-0000-00007B0A0000}"/>
    <cellStyle name="Normal 14 8 2 2" xfId="2200" xr:uid="{00000000-0005-0000-0000-00007C0A0000}"/>
    <cellStyle name="Normal 14 8 3" xfId="2201" xr:uid="{00000000-0005-0000-0000-00007D0A0000}"/>
    <cellStyle name="Normal 14 9" xfId="2202" xr:uid="{00000000-0005-0000-0000-00007E0A0000}"/>
    <cellStyle name="Normal 14 9 2" xfId="2203" xr:uid="{00000000-0005-0000-0000-00007F0A0000}"/>
    <cellStyle name="Normal 14 9 2 2" xfId="2204" xr:uid="{00000000-0005-0000-0000-0000800A0000}"/>
    <cellStyle name="Normal 14 9 3" xfId="2205" xr:uid="{00000000-0005-0000-0000-0000810A0000}"/>
    <cellStyle name="Normal 15" xfId="2206" xr:uid="{00000000-0005-0000-0000-0000820A0000}"/>
    <cellStyle name="Normal 15 2" xfId="4677" xr:uid="{00000000-0005-0000-0000-0000830A0000}"/>
    <cellStyle name="Normal 15 2 2" xfId="4678" xr:uid="{00000000-0005-0000-0000-0000840A0000}"/>
    <cellStyle name="Normal 15 2 2 2" xfId="5156" xr:uid="{00000000-0005-0000-0000-0000850A0000}"/>
    <cellStyle name="Normal 15 2 3" xfId="5155" xr:uid="{00000000-0005-0000-0000-0000860A0000}"/>
    <cellStyle name="Normal 16" xfId="2207" xr:uid="{00000000-0005-0000-0000-0000870A0000}"/>
    <cellStyle name="Normal 16 10" xfId="2208" xr:uid="{00000000-0005-0000-0000-0000880A0000}"/>
    <cellStyle name="Normal 16 10 2" xfId="2209" xr:uid="{00000000-0005-0000-0000-0000890A0000}"/>
    <cellStyle name="Normal 16 10 2 2" xfId="2210" xr:uid="{00000000-0005-0000-0000-00008A0A0000}"/>
    <cellStyle name="Normal 16 10 3" xfId="2211" xr:uid="{00000000-0005-0000-0000-00008B0A0000}"/>
    <cellStyle name="Normal 16 11" xfId="2212" xr:uid="{00000000-0005-0000-0000-00008C0A0000}"/>
    <cellStyle name="Normal 16 11 2" xfId="2213" xr:uid="{00000000-0005-0000-0000-00008D0A0000}"/>
    <cellStyle name="Normal 16 11 2 2" xfId="2214" xr:uid="{00000000-0005-0000-0000-00008E0A0000}"/>
    <cellStyle name="Normal 16 11 3" xfId="2215" xr:uid="{00000000-0005-0000-0000-00008F0A0000}"/>
    <cellStyle name="Normal 16 12" xfId="2216" xr:uid="{00000000-0005-0000-0000-0000900A0000}"/>
    <cellStyle name="Normal 16 12 2" xfId="2217" xr:uid="{00000000-0005-0000-0000-0000910A0000}"/>
    <cellStyle name="Normal 16 12 2 2" xfId="2218" xr:uid="{00000000-0005-0000-0000-0000920A0000}"/>
    <cellStyle name="Normal 16 12 3" xfId="2219" xr:uid="{00000000-0005-0000-0000-0000930A0000}"/>
    <cellStyle name="Normal 16 13" xfId="2220" xr:uid="{00000000-0005-0000-0000-0000940A0000}"/>
    <cellStyle name="Normal 16 13 2" xfId="2221" xr:uid="{00000000-0005-0000-0000-0000950A0000}"/>
    <cellStyle name="Normal 16 13 2 2" xfId="2222" xr:uid="{00000000-0005-0000-0000-0000960A0000}"/>
    <cellStyle name="Normal 16 13 3" xfId="2223" xr:uid="{00000000-0005-0000-0000-0000970A0000}"/>
    <cellStyle name="Normal 16 14" xfId="2224" xr:uid="{00000000-0005-0000-0000-0000980A0000}"/>
    <cellStyle name="Normal 16 14 2" xfId="2225" xr:uid="{00000000-0005-0000-0000-0000990A0000}"/>
    <cellStyle name="Normal 16 14 2 2" xfId="2226" xr:uid="{00000000-0005-0000-0000-00009A0A0000}"/>
    <cellStyle name="Normal 16 14 3" xfId="2227" xr:uid="{00000000-0005-0000-0000-00009B0A0000}"/>
    <cellStyle name="Normal 16 15" xfId="2228" xr:uid="{00000000-0005-0000-0000-00009C0A0000}"/>
    <cellStyle name="Normal 16 15 2" xfId="2229" xr:uid="{00000000-0005-0000-0000-00009D0A0000}"/>
    <cellStyle name="Normal 16 15 2 2" xfId="2230" xr:uid="{00000000-0005-0000-0000-00009E0A0000}"/>
    <cellStyle name="Normal 16 15 3" xfId="2231" xr:uid="{00000000-0005-0000-0000-00009F0A0000}"/>
    <cellStyle name="Normal 16 16" xfId="2232" xr:uid="{00000000-0005-0000-0000-0000A00A0000}"/>
    <cellStyle name="Normal 16 16 2" xfId="2233" xr:uid="{00000000-0005-0000-0000-0000A10A0000}"/>
    <cellStyle name="Normal 16 17" xfId="2234" xr:uid="{00000000-0005-0000-0000-0000A20A0000}"/>
    <cellStyle name="Normal 16 17 2" xfId="2235" xr:uid="{00000000-0005-0000-0000-0000A30A0000}"/>
    <cellStyle name="Normal 16 18" xfId="2236" xr:uid="{00000000-0005-0000-0000-0000A40A0000}"/>
    <cellStyle name="Normal 16 18 2" xfId="2237" xr:uid="{00000000-0005-0000-0000-0000A50A0000}"/>
    <cellStyle name="Normal 16 19" xfId="2238" xr:uid="{00000000-0005-0000-0000-0000A60A0000}"/>
    <cellStyle name="Normal 16 19 2" xfId="2239" xr:uid="{00000000-0005-0000-0000-0000A70A0000}"/>
    <cellStyle name="Normal 16 2" xfId="2240" xr:uid="{00000000-0005-0000-0000-0000A80A0000}"/>
    <cellStyle name="Normal 16 2 2" xfId="2241" xr:uid="{00000000-0005-0000-0000-0000A90A0000}"/>
    <cellStyle name="Normal 16 2 2 2" xfId="2242" xr:uid="{00000000-0005-0000-0000-0000AA0A0000}"/>
    <cellStyle name="Normal 16 2 3" xfId="2243" xr:uid="{00000000-0005-0000-0000-0000AB0A0000}"/>
    <cellStyle name="Normal 16 20" xfId="2244" xr:uid="{00000000-0005-0000-0000-0000AC0A0000}"/>
    <cellStyle name="Normal 16 20 2" xfId="2245" xr:uid="{00000000-0005-0000-0000-0000AD0A0000}"/>
    <cellStyle name="Normal 16 21" xfId="2246" xr:uid="{00000000-0005-0000-0000-0000AE0A0000}"/>
    <cellStyle name="Normal 16 21 2" xfId="2247" xr:uid="{00000000-0005-0000-0000-0000AF0A0000}"/>
    <cellStyle name="Normal 16 22" xfId="2248" xr:uid="{00000000-0005-0000-0000-0000B00A0000}"/>
    <cellStyle name="Normal 16 22 2" xfId="2249" xr:uid="{00000000-0005-0000-0000-0000B10A0000}"/>
    <cellStyle name="Normal 16 23" xfId="2250" xr:uid="{00000000-0005-0000-0000-0000B20A0000}"/>
    <cellStyle name="Normal 16 3" xfId="2251" xr:uid="{00000000-0005-0000-0000-0000B30A0000}"/>
    <cellStyle name="Normal 16 3 2" xfId="2252" xr:uid="{00000000-0005-0000-0000-0000B40A0000}"/>
    <cellStyle name="Normal 16 3 2 2" xfId="2253" xr:uid="{00000000-0005-0000-0000-0000B50A0000}"/>
    <cellStyle name="Normal 16 3 3" xfId="2254" xr:uid="{00000000-0005-0000-0000-0000B60A0000}"/>
    <cellStyle name="Normal 16 4" xfId="2255" xr:uid="{00000000-0005-0000-0000-0000B70A0000}"/>
    <cellStyle name="Normal 16 4 2" xfId="2256" xr:uid="{00000000-0005-0000-0000-0000B80A0000}"/>
    <cellStyle name="Normal 16 4 2 2" xfId="2257" xr:uid="{00000000-0005-0000-0000-0000B90A0000}"/>
    <cellStyle name="Normal 16 4 3" xfId="2258" xr:uid="{00000000-0005-0000-0000-0000BA0A0000}"/>
    <cellStyle name="Normal 16 5" xfId="2259" xr:uid="{00000000-0005-0000-0000-0000BB0A0000}"/>
    <cellStyle name="Normal 16 5 2" xfId="2260" xr:uid="{00000000-0005-0000-0000-0000BC0A0000}"/>
    <cellStyle name="Normal 16 5 2 2" xfId="2261" xr:uid="{00000000-0005-0000-0000-0000BD0A0000}"/>
    <cellStyle name="Normal 16 5 3" xfId="2262" xr:uid="{00000000-0005-0000-0000-0000BE0A0000}"/>
    <cellStyle name="Normal 16 6" xfId="2263" xr:uid="{00000000-0005-0000-0000-0000BF0A0000}"/>
    <cellStyle name="Normal 16 6 2" xfId="2264" xr:uid="{00000000-0005-0000-0000-0000C00A0000}"/>
    <cellStyle name="Normal 16 6 2 2" xfId="2265" xr:uid="{00000000-0005-0000-0000-0000C10A0000}"/>
    <cellStyle name="Normal 16 6 3" xfId="2266" xr:uid="{00000000-0005-0000-0000-0000C20A0000}"/>
    <cellStyle name="Normal 16 7" xfId="2267" xr:uid="{00000000-0005-0000-0000-0000C30A0000}"/>
    <cellStyle name="Normal 16 7 2" xfId="2268" xr:uid="{00000000-0005-0000-0000-0000C40A0000}"/>
    <cellStyle name="Normal 16 7 2 2" xfId="2269" xr:uid="{00000000-0005-0000-0000-0000C50A0000}"/>
    <cellStyle name="Normal 16 7 3" xfId="2270" xr:uid="{00000000-0005-0000-0000-0000C60A0000}"/>
    <cellStyle name="Normal 16 8" xfId="2271" xr:uid="{00000000-0005-0000-0000-0000C70A0000}"/>
    <cellStyle name="Normal 16 8 2" xfId="2272" xr:uid="{00000000-0005-0000-0000-0000C80A0000}"/>
    <cellStyle name="Normal 16 8 2 2" xfId="2273" xr:uid="{00000000-0005-0000-0000-0000C90A0000}"/>
    <cellStyle name="Normal 16 8 3" xfId="2274" xr:uid="{00000000-0005-0000-0000-0000CA0A0000}"/>
    <cellStyle name="Normal 16 9" xfId="2275" xr:uid="{00000000-0005-0000-0000-0000CB0A0000}"/>
    <cellStyle name="Normal 16 9 2" xfId="2276" xr:uid="{00000000-0005-0000-0000-0000CC0A0000}"/>
    <cellStyle name="Normal 16 9 2 2" xfId="2277" xr:uid="{00000000-0005-0000-0000-0000CD0A0000}"/>
    <cellStyle name="Normal 16 9 3" xfId="2278" xr:uid="{00000000-0005-0000-0000-0000CE0A0000}"/>
    <cellStyle name="Normal 17" xfId="2279" xr:uid="{00000000-0005-0000-0000-0000CF0A0000}"/>
    <cellStyle name="Normal 17 2" xfId="2280" xr:uid="{00000000-0005-0000-0000-0000D00A0000}"/>
    <cellStyle name="Normal 17 2 2" xfId="2281" xr:uid="{00000000-0005-0000-0000-0000D10A0000}"/>
    <cellStyle name="Normal 17 2 2 2" xfId="2282" xr:uid="{00000000-0005-0000-0000-0000D20A0000}"/>
    <cellStyle name="Normal 17 2 2 2 2" xfId="2283" xr:uid="{00000000-0005-0000-0000-0000D30A0000}"/>
    <cellStyle name="Normal 17 2 2 2 2 2" xfId="5034" xr:uid="{00000000-0005-0000-0000-0000D40A0000}"/>
    <cellStyle name="Normal 17 2 2 2 3" xfId="5033" xr:uid="{00000000-0005-0000-0000-0000D50A0000}"/>
    <cellStyle name="Normal 17 2 2 3" xfId="2284" xr:uid="{00000000-0005-0000-0000-0000D60A0000}"/>
    <cellStyle name="Normal 17 2 2 3 2" xfId="5035" xr:uid="{00000000-0005-0000-0000-0000D70A0000}"/>
    <cellStyle name="Normal 17 2 2 4" xfId="5032" xr:uid="{00000000-0005-0000-0000-0000D80A0000}"/>
    <cellStyle name="Normal 17 2 3" xfId="2285" xr:uid="{00000000-0005-0000-0000-0000D90A0000}"/>
    <cellStyle name="Normal 17 2 3 2" xfId="2286" xr:uid="{00000000-0005-0000-0000-0000DA0A0000}"/>
    <cellStyle name="Normal 17 2 3 2 2" xfId="2287" xr:uid="{00000000-0005-0000-0000-0000DB0A0000}"/>
    <cellStyle name="Normal 17 2 3 2 2 2" xfId="5038" xr:uid="{00000000-0005-0000-0000-0000DC0A0000}"/>
    <cellStyle name="Normal 17 2 3 2 3" xfId="5037" xr:uid="{00000000-0005-0000-0000-0000DD0A0000}"/>
    <cellStyle name="Normal 17 2 3 3" xfId="2288" xr:uid="{00000000-0005-0000-0000-0000DE0A0000}"/>
    <cellStyle name="Normal 17 2 3 3 2" xfId="5039" xr:uid="{00000000-0005-0000-0000-0000DF0A0000}"/>
    <cellStyle name="Normal 17 2 3 4" xfId="5036" xr:uid="{00000000-0005-0000-0000-0000E00A0000}"/>
    <cellStyle name="Normal 17 2 4" xfId="2289" xr:uid="{00000000-0005-0000-0000-0000E10A0000}"/>
    <cellStyle name="Normal 17 2 4 2" xfId="2290" xr:uid="{00000000-0005-0000-0000-0000E20A0000}"/>
    <cellStyle name="Normal 17 2 4 2 2" xfId="5041" xr:uid="{00000000-0005-0000-0000-0000E30A0000}"/>
    <cellStyle name="Normal 17 2 4 3" xfId="5040" xr:uid="{00000000-0005-0000-0000-0000E40A0000}"/>
    <cellStyle name="Normal 17 2 5" xfId="2291" xr:uid="{00000000-0005-0000-0000-0000E50A0000}"/>
    <cellStyle name="Normal 17 2 5 2" xfId="5042" xr:uid="{00000000-0005-0000-0000-0000E60A0000}"/>
    <cellStyle name="Normal 17 2 6" xfId="5031" xr:uid="{00000000-0005-0000-0000-0000E70A0000}"/>
    <cellStyle name="Normal 17 3" xfId="2292" xr:uid="{00000000-0005-0000-0000-0000E80A0000}"/>
    <cellStyle name="Normal 17 3 2" xfId="2293" xr:uid="{00000000-0005-0000-0000-0000E90A0000}"/>
    <cellStyle name="Normal 17 4" xfId="2294" xr:uid="{00000000-0005-0000-0000-0000EA0A0000}"/>
    <cellStyle name="Normal 17 4 2" xfId="2295" xr:uid="{00000000-0005-0000-0000-0000EB0A0000}"/>
    <cellStyle name="Normal 17 5" xfId="2296" xr:uid="{00000000-0005-0000-0000-0000EC0A0000}"/>
    <cellStyle name="Normal 17 5 2" xfId="2297" xr:uid="{00000000-0005-0000-0000-0000ED0A0000}"/>
    <cellStyle name="Normal 17 6" xfId="2298" xr:uid="{00000000-0005-0000-0000-0000EE0A0000}"/>
    <cellStyle name="Normal 17 6 2" xfId="2299" xr:uid="{00000000-0005-0000-0000-0000EF0A0000}"/>
    <cellStyle name="Normal 17 7" xfId="2300" xr:uid="{00000000-0005-0000-0000-0000F00A0000}"/>
    <cellStyle name="Normal 18" xfId="2301" xr:uid="{00000000-0005-0000-0000-0000F10A0000}"/>
    <cellStyle name="Normal 18 10" xfId="2302" xr:uid="{00000000-0005-0000-0000-0000F20A0000}"/>
    <cellStyle name="Normal 18 10 2" xfId="2303" xr:uid="{00000000-0005-0000-0000-0000F30A0000}"/>
    <cellStyle name="Normal 18 10 2 2" xfId="2304" xr:uid="{00000000-0005-0000-0000-0000F40A0000}"/>
    <cellStyle name="Normal 18 10 3" xfId="2305" xr:uid="{00000000-0005-0000-0000-0000F50A0000}"/>
    <cellStyle name="Normal 18 11" xfId="2306" xr:uid="{00000000-0005-0000-0000-0000F60A0000}"/>
    <cellStyle name="Normal 18 11 2" xfId="2307" xr:uid="{00000000-0005-0000-0000-0000F70A0000}"/>
    <cellStyle name="Normal 18 11 2 2" xfId="2308" xr:uid="{00000000-0005-0000-0000-0000F80A0000}"/>
    <cellStyle name="Normal 18 11 3" xfId="2309" xr:uid="{00000000-0005-0000-0000-0000F90A0000}"/>
    <cellStyle name="Normal 18 12" xfId="2310" xr:uid="{00000000-0005-0000-0000-0000FA0A0000}"/>
    <cellStyle name="Normal 18 12 2" xfId="2311" xr:uid="{00000000-0005-0000-0000-0000FB0A0000}"/>
    <cellStyle name="Normal 18 12 2 2" xfId="2312" xr:uid="{00000000-0005-0000-0000-0000FC0A0000}"/>
    <cellStyle name="Normal 18 12 3" xfId="2313" xr:uid="{00000000-0005-0000-0000-0000FD0A0000}"/>
    <cellStyle name="Normal 18 13" xfId="2314" xr:uid="{00000000-0005-0000-0000-0000FE0A0000}"/>
    <cellStyle name="Normal 18 13 2" xfId="2315" xr:uid="{00000000-0005-0000-0000-0000FF0A0000}"/>
    <cellStyle name="Normal 18 13 2 2" xfId="2316" xr:uid="{00000000-0005-0000-0000-0000000B0000}"/>
    <cellStyle name="Normal 18 13 3" xfId="2317" xr:uid="{00000000-0005-0000-0000-0000010B0000}"/>
    <cellStyle name="Normal 18 14" xfId="2318" xr:uid="{00000000-0005-0000-0000-0000020B0000}"/>
    <cellStyle name="Normal 18 14 2" xfId="2319" xr:uid="{00000000-0005-0000-0000-0000030B0000}"/>
    <cellStyle name="Normal 18 14 2 2" xfId="2320" xr:uid="{00000000-0005-0000-0000-0000040B0000}"/>
    <cellStyle name="Normal 18 14 3" xfId="2321" xr:uid="{00000000-0005-0000-0000-0000050B0000}"/>
    <cellStyle name="Normal 18 15" xfId="2322" xr:uid="{00000000-0005-0000-0000-0000060B0000}"/>
    <cellStyle name="Normal 18 15 2" xfId="2323" xr:uid="{00000000-0005-0000-0000-0000070B0000}"/>
    <cellStyle name="Normal 18 15 2 2" xfId="2324" xr:uid="{00000000-0005-0000-0000-0000080B0000}"/>
    <cellStyle name="Normal 18 15 3" xfId="2325" xr:uid="{00000000-0005-0000-0000-0000090B0000}"/>
    <cellStyle name="Normal 18 16" xfId="2326" xr:uid="{00000000-0005-0000-0000-00000A0B0000}"/>
    <cellStyle name="Normal 18 16 2" xfId="2327" xr:uid="{00000000-0005-0000-0000-00000B0B0000}"/>
    <cellStyle name="Normal 18 17" xfId="2328" xr:uid="{00000000-0005-0000-0000-00000C0B0000}"/>
    <cellStyle name="Normal 18 17 2" xfId="2329" xr:uid="{00000000-0005-0000-0000-00000D0B0000}"/>
    <cellStyle name="Normal 18 18" xfId="2330" xr:uid="{00000000-0005-0000-0000-00000E0B0000}"/>
    <cellStyle name="Normal 18 18 2" xfId="2331" xr:uid="{00000000-0005-0000-0000-00000F0B0000}"/>
    <cellStyle name="Normal 18 19" xfId="2332" xr:uid="{00000000-0005-0000-0000-0000100B0000}"/>
    <cellStyle name="Normal 18 19 2" xfId="2333" xr:uid="{00000000-0005-0000-0000-0000110B0000}"/>
    <cellStyle name="Normal 18 2" xfId="2334" xr:uid="{00000000-0005-0000-0000-0000120B0000}"/>
    <cellStyle name="Normal 18 2 2" xfId="2335" xr:uid="{00000000-0005-0000-0000-0000130B0000}"/>
    <cellStyle name="Normal 18 2 2 2" xfId="2336" xr:uid="{00000000-0005-0000-0000-0000140B0000}"/>
    <cellStyle name="Normal 18 2 3" xfId="2337" xr:uid="{00000000-0005-0000-0000-0000150B0000}"/>
    <cellStyle name="Normal 18 20" xfId="2338" xr:uid="{00000000-0005-0000-0000-0000160B0000}"/>
    <cellStyle name="Normal 18 20 2" xfId="2339" xr:uid="{00000000-0005-0000-0000-0000170B0000}"/>
    <cellStyle name="Normal 18 21" xfId="2340" xr:uid="{00000000-0005-0000-0000-0000180B0000}"/>
    <cellStyle name="Normal 18 21 2" xfId="2341" xr:uid="{00000000-0005-0000-0000-0000190B0000}"/>
    <cellStyle name="Normal 18 22" xfId="2342" xr:uid="{00000000-0005-0000-0000-00001A0B0000}"/>
    <cellStyle name="Normal 18 3" xfId="2343" xr:uid="{00000000-0005-0000-0000-00001B0B0000}"/>
    <cellStyle name="Normal 18 3 2" xfId="2344" xr:uid="{00000000-0005-0000-0000-00001C0B0000}"/>
    <cellStyle name="Normal 18 3 2 2" xfId="2345" xr:uid="{00000000-0005-0000-0000-00001D0B0000}"/>
    <cellStyle name="Normal 18 3 3" xfId="2346" xr:uid="{00000000-0005-0000-0000-00001E0B0000}"/>
    <cellStyle name="Normal 18 4" xfId="2347" xr:uid="{00000000-0005-0000-0000-00001F0B0000}"/>
    <cellStyle name="Normal 18 4 2" xfId="2348" xr:uid="{00000000-0005-0000-0000-0000200B0000}"/>
    <cellStyle name="Normal 18 4 2 2" xfId="2349" xr:uid="{00000000-0005-0000-0000-0000210B0000}"/>
    <cellStyle name="Normal 18 4 3" xfId="2350" xr:uid="{00000000-0005-0000-0000-0000220B0000}"/>
    <cellStyle name="Normal 18 5" xfId="2351" xr:uid="{00000000-0005-0000-0000-0000230B0000}"/>
    <cellStyle name="Normal 18 5 2" xfId="2352" xr:uid="{00000000-0005-0000-0000-0000240B0000}"/>
    <cellStyle name="Normal 18 5 2 2" xfId="2353" xr:uid="{00000000-0005-0000-0000-0000250B0000}"/>
    <cellStyle name="Normal 18 5 3" xfId="2354" xr:uid="{00000000-0005-0000-0000-0000260B0000}"/>
    <cellStyle name="Normal 18 6" xfId="2355" xr:uid="{00000000-0005-0000-0000-0000270B0000}"/>
    <cellStyle name="Normal 18 6 2" xfId="2356" xr:uid="{00000000-0005-0000-0000-0000280B0000}"/>
    <cellStyle name="Normal 18 6 2 2" xfId="2357" xr:uid="{00000000-0005-0000-0000-0000290B0000}"/>
    <cellStyle name="Normal 18 6 3" xfId="2358" xr:uid="{00000000-0005-0000-0000-00002A0B0000}"/>
    <cellStyle name="Normal 18 7" xfId="2359" xr:uid="{00000000-0005-0000-0000-00002B0B0000}"/>
    <cellStyle name="Normal 18 7 2" xfId="2360" xr:uid="{00000000-0005-0000-0000-00002C0B0000}"/>
    <cellStyle name="Normal 18 7 2 2" xfId="2361" xr:uid="{00000000-0005-0000-0000-00002D0B0000}"/>
    <cellStyle name="Normal 18 7 3" xfId="2362" xr:uid="{00000000-0005-0000-0000-00002E0B0000}"/>
    <cellStyle name="Normal 18 8" xfId="2363" xr:uid="{00000000-0005-0000-0000-00002F0B0000}"/>
    <cellStyle name="Normal 18 8 2" xfId="2364" xr:uid="{00000000-0005-0000-0000-0000300B0000}"/>
    <cellStyle name="Normal 18 8 2 2" xfId="2365" xr:uid="{00000000-0005-0000-0000-0000310B0000}"/>
    <cellStyle name="Normal 18 8 3" xfId="2366" xr:uid="{00000000-0005-0000-0000-0000320B0000}"/>
    <cellStyle name="Normal 18 9" xfId="2367" xr:uid="{00000000-0005-0000-0000-0000330B0000}"/>
    <cellStyle name="Normal 18 9 2" xfId="2368" xr:uid="{00000000-0005-0000-0000-0000340B0000}"/>
    <cellStyle name="Normal 18 9 2 2" xfId="2369" xr:uid="{00000000-0005-0000-0000-0000350B0000}"/>
    <cellStyle name="Normal 18 9 3" xfId="2370" xr:uid="{00000000-0005-0000-0000-0000360B0000}"/>
    <cellStyle name="Normal 19" xfId="2371" xr:uid="{00000000-0005-0000-0000-0000370B0000}"/>
    <cellStyle name="Normal 19 10" xfId="2372" xr:uid="{00000000-0005-0000-0000-0000380B0000}"/>
    <cellStyle name="Normal 19 10 2" xfId="2373" xr:uid="{00000000-0005-0000-0000-0000390B0000}"/>
    <cellStyle name="Normal 19 10 2 2" xfId="2374" xr:uid="{00000000-0005-0000-0000-00003A0B0000}"/>
    <cellStyle name="Normal 19 10 3" xfId="2375" xr:uid="{00000000-0005-0000-0000-00003B0B0000}"/>
    <cellStyle name="Normal 19 11" xfId="2376" xr:uid="{00000000-0005-0000-0000-00003C0B0000}"/>
    <cellStyle name="Normal 19 11 2" xfId="2377" xr:uid="{00000000-0005-0000-0000-00003D0B0000}"/>
    <cellStyle name="Normal 19 11 2 2" xfId="2378" xr:uid="{00000000-0005-0000-0000-00003E0B0000}"/>
    <cellStyle name="Normal 19 11 3" xfId="2379" xr:uid="{00000000-0005-0000-0000-00003F0B0000}"/>
    <cellStyle name="Normal 19 12" xfId="2380" xr:uid="{00000000-0005-0000-0000-0000400B0000}"/>
    <cellStyle name="Normal 19 12 2" xfId="2381" xr:uid="{00000000-0005-0000-0000-0000410B0000}"/>
    <cellStyle name="Normal 19 12 2 2" xfId="2382" xr:uid="{00000000-0005-0000-0000-0000420B0000}"/>
    <cellStyle name="Normal 19 12 3" xfId="2383" xr:uid="{00000000-0005-0000-0000-0000430B0000}"/>
    <cellStyle name="Normal 19 13" xfId="2384" xr:uid="{00000000-0005-0000-0000-0000440B0000}"/>
    <cellStyle name="Normal 19 13 2" xfId="2385" xr:uid="{00000000-0005-0000-0000-0000450B0000}"/>
    <cellStyle name="Normal 19 13 2 2" xfId="2386" xr:uid="{00000000-0005-0000-0000-0000460B0000}"/>
    <cellStyle name="Normal 19 13 3" xfId="2387" xr:uid="{00000000-0005-0000-0000-0000470B0000}"/>
    <cellStyle name="Normal 19 14" xfId="2388" xr:uid="{00000000-0005-0000-0000-0000480B0000}"/>
    <cellStyle name="Normal 19 14 2" xfId="2389" xr:uid="{00000000-0005-0000-0000-0000490B0000}"/>
    <cellStyle name="Normal 19 14 2 2" xfId="2390" xr:uid="{00000000-0005-0000-0000-00004A0B0000}"/>
    <cellStyle name="Normal 19 14 3" xfId="2391" xr:uid="{00000000-0005-0000-0000-00004B0B0000}"/>
    <cellStyle name="Normal 19 15" xfId="2392" xr:uid="{00000000-0005-0000-0000-00004C0B0000}"/>
    <cellStyle name="Normal 19 15 2" xfId="2393" xr:uid="{00000000-0005-0000-0000-00004D0B0000}"/>
    <cellStyle name="Normal 19 15 2 2" xfId="2394" xr:uid="{00000000-0005-0000-0000-00004E0B0000}"/>
    <cellStyle name="Normal 19 15 3" xfId="2395" xr:uid="{00000000-0005-0000-0000-00004F0B0000}"/>
    <cellStyle name="Normal 19 16" xfId="2396" xr:uid="{00000000-0005-0000-0000-0000500B0000}"/>
    <cellStyle name="Normal 19 16 2" xfId="2397" xr:uid="{00000000-0005-0000-0000-0000510B0000}"/>
    <cellStyle name="Normal 19 17" xfId="2398" xr:uid="{00000000-0005-0000-0000-0000520B0000}"/>
    <cellStyle name="Normal 19 17 2" xfId="2399" xr:uid="{00000000-0005-0000-0000-0000530B0000}"/>
    <cellStyle name="Normal 19 18" xfId="2400" xr:uid="{00000000-0005-0000-0000-0000540B0000}"/>
    <cellStyle name="Normal 19 18 2" xfId="2401" xr:uid="{00000000-0005-0000-0000-0000550B0000}"/>
    <cellStyle name="Normal 19 19" xfId="2402" xr:uid="{00000000-0005-0000-0000-0000560B0000}"/>
    <cellStyle name="Normal 19 19 2" xfId="2403" xr:uid="{00000000-0005-0000-0000-0000570B0000}"/>
    <cellStyle name="Normal 19 2" xfId="2404" xr:uid="{00000000-0005-0000-0000-0000580B0000}"/>
    <cellStyle name="Normal 19 2 2" xfId="2405" xr:uid="{00000000-0005-0000-0000-0000590B0000}"/>
    <cellStyle name="Normal 19 2 2 2" xfId="2406" xr:uid="{00000000-0005-0000-0000-00005A0B0000}"/>
    <cellStyle name="Normal 19 2 3" xfId="2407" xr:uid="{00000000-0005-0000-0000-00005B0B0000}"/>
    <cellStyle name="Normal 19 20" xfId="2408" xr:uid="{00000000-0005-0000-0000-00005C0B0000}"/>
    <cellStyle name="Normal 19 20 2" xfId="2409" xr:uid="{00000000-0005-0000-0000-00005D0B0000}"/>
    <cellStyle name="Normal 19 21" xfId="2410" xr:uid="{00000000-0005-0000-0000-00005E0B0000}"/>
    <cellStyle name="Normal 19 21 2" xfId="2411" xr:uid="{00000000-0005-0000-0000-00005F0B0000}"/>
    <cellStyle name="Normal 19 22" xfId="2412" xr:uid="{00000000-0005-0000-0000-0000600B0000}"/>
    <cellStyle name="Normal 19 3" xfId="2413" xr:uid="{00000000-0005-0000-0000-0000610B0000}"/>
    <cellStyle name="Normal 19 3 2" xfId="2414" xr:uid="{00000000-0005-0000-0000-0000620B0000}"/>
    <cellStyle name="Normal 19 3 2 2" xfId="2415" xr:uid="{00000000-0005-0000-0000-0000630B0000}"/>
    <cellStyle name="Normal 19 3 3" xfId="2416" xr:uid="{00000000-0005-0000-0000-0000640B0000}"/>
    <cellStyle name="Normal 19 4" xfId="2417" xr:uid="{00000000-0005-0000-0000-0000650B0000}"/>
    <cellStyle name="Normal 19 4 2" xfId="2418" xr:uid="{00000000-0005-0000-0000-0000660B0000}"/>
    <cellStyle name="Normal 19 4 2 2" xfId="2419" xr:uid="{00000000-0005-0000-0000-0000670B0000}"/>
    <cellStyle name="Normal 19 4 3" xfId="2420" xr:uid="{00000000-0005-0000-0000-0000680B0000}"/>
    <cellStyle name="Normal 19 5" xfId="2421" xr:uid="{00000000-0005-0000-0000-0000690B0000}"/>
    <cellStyle name="Normal 19 5 2" xfId="2422" xr:uid="{00000000-0005-0000-0000-00006A0B0000}"/>
    <cellStyle name="Normal 19 5 2 2" xfId="2423" xr:uid="{00000000-0005-0000-0000-00006B0B0000}"/>
    <cellStyle name="Normal 19 5 3" xfId="2424" xr:uid="{00000000-0005-0000-0000-00006C0B0000}"/>
    <cellStyle name="Normal 19 6" xfId="2425" xr:uid="{00000000-0005-0000-0000-00006D0B0000}"/>
    <cellStyle name="Normal 19 6 2" xfId="2426" xr:uid="{00000000-0005-0000-0000-00006E0B0000}"/>
    <cellStyle name="Normal 19 6 2 2" xfId="2427" xr:uid="{00000000-0005-0000-0000-00006F0B0000}"/>
    <cellStyle name="Normal 19 6 3" xfId="2428" xr:uid="{00000000-0005-0000-0000-0000700B0000}"/>
    <cellStyle name="Normal 19 7" xfId="2429" xr:uid="{00000000-0005-0000-0000-0000710B0000}"/>
    <cellStyle name="Normal 19 7 2" xfId="2430" xr:uid="{00000000-0005-0000-0000-0000720B0000}"/>
    <cellStyle name="Normal 19 7 2 2" xfId="2431" xr:uid="{00000000-0005-0000-0000-0000730B0000}"/>
    <cellStyle name="Normal 19 7 3" xfId="2432" xr:uid="{00000000-0005-0000-0000-0000740B0000}"/>
    <cellStyle name="Normal 19 8" xfId="2433" xr:uid="{00000000-0005-0000-0000-0000750B0000}"/>
    <cellStyle name="Normal 19 8 2" xfId="2434" xr:uid="{00000000-0005-0000-0000-0000760B0000}"/>
    <cellStyle name="Normal 19 8 2 2" xfId="2435" xr:uid="{00000000-0005-0000-0000-0000770B0000}"/>
    <cellStyle name="Normal 19 8 3" xfId="2436" xr:uid="{00000000-0005-0000-0000-0000780B0000}"/>
    <cellStyle name="Normal 19 9" xfId="2437" xr:uid="{00000000-0005-0000-0000-0000790B0000}"/>
    <cellStyle name="Normal 19 9 2" xfId="2438" xr:uid="{00000000-0005-0000-0000-00007A0B0000}"/>
    <cellStyle name="Normal 19 9 2 2" xfId="2439" xr:uid="{00000000-0005-0000-0000-00007B0B0000}"/>
    <cellStyle name="Normal 19 9 3" xfId="2440" xr:uid="{00000000-0005-0000-0000-00007C0B0000}"/>
    <cellStyle name="Normal 2" xfId="121" xr:uid="{00000000-0005-0000-0000-00007D0B0000}"/>
    <cellStyle name="Normal 2 10" xfId="2441" xr:uid="{00000000-0005-0000-0000-00007E0B0000}"/>
    <cellStyle name="Normal 2 10 2" xfId="2442" xr:uid="{00000000-0005-0000-0000-00007F0B0000}"/>
    <cellStyle name="Normal 2 10 2 2" xfId="2443" xr:uid="{00000000-0005-0000-0000-0000800B0000}"/>
    <cellStyle name="Normal 2 10 3" xfId="2444" xr:uid="{00000000-0005-0000-0000-0000810B0000}"/>
    <cellStyle name="Normal 2 11" xfId="2445" xr:uid="{00000000-0005-0000-0000-0000820B0000}"/>
    <cellStyle name="Normal 2 11 2" xfId="2446" xr:uid="{00000000-0005-0000-0000-0000830B0000}"/>
    <cellStyle name="Normal 2 11 2 2" xfId="2447" xr:uid="{00000000-0005-0000-0000-0000840B0000}"/>
    <cellStyle name="Normal 2 11 3" xfId="2448" xr:uid="{00000000-0005-0000-0000-0000850B0000}"/>
    <cellStyle name="Normal 2 12" xfId="2449" xr:uid="{00000000-0005-0000-0000-0000860B0000}"/>
    <cellStyle name="Normal 2 12 2" xfId="2450" xr:uid="{00000000-0005-0000-0000-0000870B0000}"/>
    <cellStyle name="Normal 2 12 2 2" xfId="2451" xr:uid="{00000000-0005-0000-0000-0000880B0000}"/>
    <cellStyle name="Normal 2 12 3" xfId="2452" xr:uid="{00000000-0005-0000-0000-0000890B0000}"/>
    <cellStyle name="Normal 2 13" xfId="2453" xr:uid="{00000000-0005-0000-0000-00008A0B0000}"/>
    <cellStyle name="Normal 2 13 2" xfId="2454" xr:uid="{00000000-0005-0000-0000-00008B0B0000}"/>
    <cellStyle name="Normal 2 13 2 2" xfId="2455" xr:uid="{00000000-0005-0000-0000-00008C0B0000}"/>
    <cellStyle name="Normal 2 13 3" xfId="2456" xr:uid="{00000000-0005-0000-0000-00008D0B0000}"/>
    <cellStyle name="Normal 2 14" xfId="2457" xr:uid="{00000000-0005-0000-0000-00008E0B0000}"/>
    <cellStyle name="Normal 2 14 2" xfId="2458" xr:uid="{00000000-0005-0000-0000-00008F0B0000}"/>
    <cellStyle name="Normal 2 14 2 2" xfId="2459" xr:uid="{00000000-0005-0000-0000-0000900B0000}"/>
    <cellStyle name="Normal 2 14 3" xfId="2460" xr:uid="{00000000-0005-0000-0000-0000910B0000}"/>
    <cellStyle name="Normal 2 15" xfId="2461" xr:uid="{00000000-0005-0000-0000-0000920B0000}"/>
    <cellStyle name="Normal 2 15 2" xfId="2462" xr:uid="{00000000-0005-0000-0000-0000930B0000}"/>
    <cellStyle name="Normal 2 15 2 2" xfId="2463" xr:uid="{00000000-0005-0000-0000-0000940B0000}"/>
    <cellStyle name="Normal 2 15 3" xfId="2464" xr:uid="{00000000-0005-0000-0000-0000950B0000}"/>
    <cellStyle name="Normal 2 16" xfId="2465" xr:uid="{00000000-0005-0000-0000-0000960B0000}"/>
    <cellStyle name="Normal 2 16 2" xfId="2466" xr:uid="{00000000-0005-0000-0000-0000970B0000}"/>
    <cellStyle name="Normal 2 17" xfId="2467" xr:uid="{00000000-0005-0000-0000-0000980B0000}"/>
    <cellStyle name="Normal 2 17 2" xfId="2468" xr:uid="{00000000-0005-0000-0000-0000990B0000}"/>
    <cellStyle name="Normal 2 18" xfId="2469" xr:uid="{00000000-0005-0000-0000-00009A0B0000}"/>
    <cellStyle name="Normal 2 18 2" xfId="2470" xr:uid="{00000000-0005-0000-0000-00009B0B0000}"/>
    <cellStyle name="Normal 2 19" xfId="2471" xr:uid="{00000000-0005-0000-0000-00009C0B0000}"/>
    <cellStyle name="Normal 2 19 2" xfId="2472" xr:uid="{00000000-0005-0000-0000-00009D0B0000}"/>
    <cellStyle name="Normal 2 19 2 2" xfId="2473" xr:uid="{00000000-0005-0000-0000-00009E0B0000}"/>
    <cellStyle name="Normal 2 19 2 2 2" xfId="5045" xr:uid="{00000000-0005-0000-0000-00009F0B0000}"/>
    <cellStyle name="Normal 2 19 2 3" xfId="5044" xr:uid="{00000000-0005-0000-0000-0000A00B0000}"/>
    <cellStyle name="Normal 2 19 3" xfId="2474" xr:uid="{00000000-0005-0000-0000-0000A10B0000}"/>
    <cellStyle name="Normal 2 19 3 2" xfId="5046" xr:uid="{00000000-0005-0000-0000-0000A20B0000}"/>
    <cellStyle name="Normal 2 19 4" xfId="5043" xr:uid="{00000000-0005-0000-0000-0000A30B0000}"/>
    <cellStyle name="Normal 2 2" xfId="122" xr:uid="{00000000-0005-0000-0000-0000A40B0000}"/>
    <cellStyle name="Normal 2 2 10" xfId="2475" xr:uid="{00000000-0005-0000-0000-0000A50B0000}"/>
    <cellStyle name="Normal 2 2 2" xfId="2476" xr:uid="{00000000-0005-0000-0000-0000A60B0000}"/>
    <cellStyle name="Normal 2 2 2 2" xfId="2477" xr:uid="{00000000-0005-0000-0000-0000A70B0000}"/>
    <cellStyle name="Normal 2 2 3" xfId="2478" xr:uid="{00000000-0005-0000-0000-0000A80B0000}"/>
    <cellStyle name="Normal 2 2 3 2" xfId="2479" xr:uid="{00000000-0005-0000-0000-0000A90B0000}"/>
    <cellStyle name="Normal 2 2 4" xfId="2480" xr:uid="{00000000-0005-0000-0000-0000AA0B0000}"/>
    <cellStyle name="Normal 2 2 4 2" xfId="2481" xr:uid="{00000000-0005-0000-0000-0000AB0B0000}"/>
    <cellStyle name="Normal 2 2 5" xfId="2482" xr:uid="{00000000-0005-0000-0000-0000AC0B0000}"/>
    <cellStyle name="Normal 2 2 5 2" xfId="2483" xr:uid="{00000000-0005-0000-0000-0000AD0B0000}"/>
    <cellStyle name="Normal 2 2 6" xfId="2484" xr:uid="{00000000-0005-0000-0000-0000AE0B0000}"/>
    <cellStyle name="Normal 2 2 6 2" xfId="2485" xr:uid="{00000000-0005-0000-0000-0000AF0B0000}"/>
    <cellStyle name="Normal 2 2 7" xfId="2486" xr:uid="{00000000-0005-0000-0000-0000B00B0000}"/>
    <cellStyle name="Normal 2 2 7 2" xfId="2487" xr:uid="{00000000-0005-0000-0000-0000B10B0000}"/>
    <cellStyle name="Normal 2 2 8" xfId="2488" xr:uid="{00000000-0005-0000-0000-0000B20B0000}"/>
    <cellStyle name="Normal 2 2 8 2" xfId="2489" xr:uid="{00000000-0005-0000-0000-0000B30B0000}"/>
    <cellStyle name="Normal 2 2 9" xfId="2490" xr:uid="{00000000-0005-0000-0000-0000B40B0000}"/>
    <cellStyle name="Normal 2 20" xfId="2491" xr:uid="{00000000-0005-0000-0000-0000B50B0000}"/>
    <cellStyle name="Normal 2 21" xfId="2492" xr:uid="{00000000-0005-0000-0000-0000B60B0000}"/>
    <cellStyle name="Normal 2 22" xfId="2493" xr:uid="{00000000-0005-0000-0000-0000B70B0000}"/>
    <cellStyle name="Normal 2 3" xfId="2494" xr:uid="{00000000-0005-0000-0000-0000B80B0000}"/>
    <cellStyle name="Normal 2 3 15" xfId="5161" xr:uid="{4915C3CA-F293-4561-B2EB-6C35AF4FB7D8}"/>
    <cellStyle name="Normal 2 3 2" xfId="2495" xr:uid="{00000000-0005-0000-0000-0000B90B0000}"/>
    <cellStyle name="Normal 2 3 2 2" xfId="2496" xr:uid="{00000000-0005-0000-0000-0000BA0B0000}"/>
    <cellStyle name="Normal 2 3 3" xfId="2497" xr:uid="{00000000-0005-0000-0000-0000BB0B0000}"/>
    <cellStyle name="Normal 2 4" xfId="2498" xr:uid="{00000000-0005-0000-0000-0000BC0B0000}"/>
    <cellStyle name="Normal 2 4 2" xfId="2499" xr:uid="{00000000-0005-0000-0000-0000BD0B0000}"/>
    <cellStyle name="Normal 2 4 2 2" xfId="2500" xr:uid="{00000000-0005-0000-0000-0000BE0B0000}"/>
    <cellStyle name="Normal 2 4 3" xfId="2501" xr:uid="{00000000-0005-0000-0000-0000BF0B0000}"/>
    <cellStyle name="Normal 2 5" xfId="2502" xr:uid="{00000000-0005-0000-0000-0000C00B0000}"/>
    <cellStyle name="Normal 2 5 2" xfId="2503" xr:uid="{00000000-0005-0000-0000-0000C10B0000}"/>
    <cellStyle name="Normal 2 5 2 2" xfId="2504" xr:uid="{00000000-0005-0000-0000-0000C20B0000}"/>
    <cellStyle name="Normal 2 5 3" xfId="2505" xr:uid="{00000000-0005-0000-0000-0000C30B0000}"/>
    <cellStyle name="Normal 2 6" xfId="2506" xr:uid="{00000000-0005-0000-0000-0000C40B0000}"/>
    <cellStyle name="Normal 2 6 2" xfId="2507" xr:uid="{00000000-0005-0000-0000-0000C50B0000}"/>
    <cellStyle name="Normal 2 6 2 2" xfId="2508" xr:uid="{00000000-0005-0000-0000-0000C60B0000}"/>
    <cellStyle name="Normal 2 6 3" xfId="2509" xr:uid="{00000000-0005-0000-0000-0000C70B0000}"/>
    <cellStyle name="Normal 2 7" xfId="2510" xr:uid="{00000000-0005-0000-0000-0000C80B0000}"/>
    <cellStyle name="Normal 2 7 2" xfId="2511" xr:uid="{00000000-0005-0000-0000-0000C90B0000}"/>
    <cellStyle name="Normal 2 7 2 2" xfId="2512" xr:uid="{00000000-0005-0000-0000-0000CA0B0000}"/>
    <cellStyle name="Normal 2 7 3" xfId="2513" xr:uid="{00000000-0005-0000-0000-0000CB0B0000}"/>
    <cellStyle name="Normal 2 8" xfId="2514" xr:uid="{00000000-0005-0000-0000-0000CC0B0000}"/>
    <cellStyle name="Normal 2 8 2" xfId="2515" xr:uid="{00000000-0005-0000-0000-0000CD0B0000}"/>
    <cellStyle name="Normal 2 8 2 2" xfId="2516" xr:uid="{00000000-0005-0000-0000-0000CE0B0000}"/>
    <cellStyle name="Normal 2 8 3" xfId="2517" xr:uid="{00000000-0005-0000-0000-0000CF0B0000}"/>
    <cellStyle name="Normal 2 9" xfId="2518" xr:uid="{00000000-0005-0000-0000-0000D00B0000}"/>
    <cellStyle name="Normal 2 9 2" xfId="2519" xr:uid="{00000000-0005-0000-0000-0000D10B0000}"/>
    <cellStyle name="Normal 2 9 2 2" xfId="2520" xr:uid="{00000000-0005-0000-0000-0000D20B0000}"/>
    <cellStyle name="Normal 2 9 3" xfId="2521" xr:uid="{00000000-0005-0000-0000-0000D30B0000}"/>
    <cellStyle name="Normal 20" xfId="2522" xr:uid="{00000000-0005-0000-0000-0000D40B0000}"/>
    <cellStyle name="Normal 20 10" xfId="2523" xr:uid="{00000000-0005-0000-0000-0000D50B0000}"/>
    <cellStyle name="Normal 20 10 2" xfId="2524" xr:uid="{00000000-0005-0000-0000-0000D60B0000}"/>
    <cellStyle name="Normal 20 10 2 2" xfId="2525" xr:uid="{00000000-0005-0000-0000-0000D70B0000}"/>
    <cellStyle name="Normal 20 10 3" xfId="2526" xr:uid="{00000000-0005-0000-0000-0000D80B0000}"/>
    <cellStyle name="Normal 20 10 3 2" xfId="2527" xr:uid="{00000000-0005-0000-0000-0000D90B0000}"/>
    <cellStyle name="Normal 20 10 4" xfId="2528" xr:uid="{00000000-0005-0000-0000-0000DA0B0000}"/>
    <cellStyle name="Normal 20 11" xfId="2529" xr:uid="{00000000-0005-0000-0000-0000DB0B0000}"/>
    <cellStyle name="Normal 20 11 2" xfId="2530" xr:uid="{00000000-0005-0000-0000-0000DC0B0000}"/>
    <cellStyle name="Normal 20 11 2 2" xfId="2531" xr:uid="{00000000-0005-0000-0000-0000DD0B0000}"/>
    <cellStyle name="Normal 20 11 3" xfId="2532" xr:uid="{00000000-0005-0000-0000-0000DE0B0000}"/>
    <cellStyle name="Normal 20 12" xfId="2533" xr:uid="{00000000-0005-0000-0000-0000DF0B0000}"/>
    <cellStyle name="Normal 20 12 2" xfId="2534" xr:uid="{00000000-0005-0000-0000-0000E00B0000}"/>
    <cellStyle name="Normal 20 12 2 2" xfId="2535" xr:uid="{00000000-0005-0000-0000-0000E10B0000}"/>
    <cellStyle name="Normal 20 12 3" xfId="2536" xr:uid="{00000000-0005-0000-0000-0000E20B0000}"/>
    <cellStyle name="Normal 20 13" xfId="2537" xr:uid="{00000000-0005-0000-0000-0000E30B0000}"/>
    <cellStyle name="Normal 20 13 2" xfId="2538" xr:uid="{00000000-0005-0000-0000-0000E40B0000}"/>
    <cellStyle name="Normal 20 13 2 2" xfId="2539" xr:uid="{00000000-0005-0000-0000-0000E50B0000}"/>
    <cellStyle name="Normal 20 13 3" xfId="2540" xr:uid="{00000000-0005-0000-0000-0000E60B0000}"/>
    <cellStyle name="Normal 20 14" xfId="2541" xr:uid="{00000000-0005-0000-0000-0000E70B0000}"/>
    <cellStyle name="Normal 20 14 2" xfId="2542" xr:uid="{00000000-0005-0000-0000-0000E80B0000}"/>
    <cellStyle name="Normal 20 14 2 2" xfId="2543" xr:uid="{00000000-0005-0000-0000-0000E90B0000}"/>
    <cellStyle name="Normal 20 14 3" xfId="2544" xr:uid="{00000000-0005-0000-0000-0000EA0B0000}"/>
    <cellStyle name="Normal 20 15" xfId="2545" xr:uid="{00000000-0005-0000-0000-0000EB0B0000}"/>
    <cellStyle name="Normal 20 15 2" xfId="2546" xr:uid="{00000000-0005-0000-0000-0000EC0B0000}"/>
    <cellStyle name="Normal 20 15 2 2" xfId="2547" xr:uid="{00000000-0005-0000-0000-0000ED0B0000}"/>
    <cellStyle name="Normal 20 15 3" xfId="2548" xr:uid="{00000000-0005-0000-0000-0000EE0B0000}"/>
    <cellStyle name="Normal 20 16" xfId="2549" xr:uid="{00000000-0005-0000-0000-0000EF0B0000}"/>
    <cellStyle name="Normal 20 16 2" xfId="2550" xr:uid="{00000000-0005-0000-0000-0000F00B0000}"/>
    <cellStyle name="Normal 20 17" xfId="2551" xr:uid="{00000000-0005-0000-0000-0000F10B0000}"/>
    <cellStyle name="Normal 20 17 2" xfId="2552" xr:uid="{00000000-0005-0000-0000-0000F20B0000}"/>
    <cellStyle name="Normal 20 18" xfId="2553" xr:uid="{00000000-0005-0000-0000-0000F30B0000}"/>
    <cellStyle name="Normal 20 18 2" xfId="2554" xr:uid="{00000000-0005-0000-0000-0000F40B0000}"/>
    <cellStyle name="Normal 20 19" xfId="2555" xr:uid="{00000000-0005-0000-0000-0000F50B0000}"/>
    <cellStyle name="Normal 20 19 2" xfId="2556" xr:uid="{00000000-0005-0000-0000-0000F60B0000}"/>
    <cellStyle name="Normal 20 2" xfId="2557" xr:uid="{00000000-0005-0000-0000-0000F70B0000}"/>
    <cellStyle name="Normal 20 2 2" xfId="2558" xr:uid="{00000000-0005-0000-0000-0000F80B0000}"/>
    <cellStyle name="Normal 20 2 2 2" xfId="2559" xr:uid="{00000000-0005-0000-0000-0000F90B0000}"/>
    <cellStyle name="Normal 20 2 3" xfId="2560" xr:uid="{00000000-0005-0000-0000-0000FA0B0000}"/>
    <cellStyle name="Normal 20 20" xfId="2561" xr:uid="{00000000-0005-0000-0000-0000FB0B0000}"/>
    <cellStyle name="Normal 20 20 2" xfId="2562" xr:uid="{00000000-0005-0000-0000-0000FC0B0000}"/>
    <cellStyle name="Normal 20 21" xfId="2563" xr:uid="{00000000-0005-0000-0000-0000FD0B0000}"/>
    <cellStyle name="Normal 20 3" xfId="2564" xr:uid="{00000000-0005-0000-0000-0000FE0B0000}"/>
    <cellStyle name="Normal 20 3 2" xfId="2565" xr:uid="{00000000-0005-0000-0000-0000FF0B0000}"/>
    <cellStyle name="Normal 20 3 2 2" xfId="2566" xr:uid="{00000000-0005-0000-0000-0000000C0000}"/>
    <cellStyle name="Normal 20 3 3" xfId="2567" xr:uid="{00000000-0005-0000-0000-0000010C0000}"/>
    <cellStyle name="Normal 20 4" xfId="2568" xr:uid="{00000000-0005-0000-0000-0000020C0000}"/>
    <cellStyle name="Normal 20 4 2" xfId="2569" xr:uid="{00000000-0005-0000-0000-0000030C0000}"/>
    <cellStyle name="Normal 20 4 2 2" xfId="2570" xr:uid="{00000000-0005-0000-0000-0000040C0000}"/>
    <cellStyle name="Normal 20 4 3" xfId="2571" xr:uid="{00000000-0005-0000-0000-0000050C0000}"/>
    <cellStyle name="Normal 20 5" xfId="2572" xr:uid="{00000000-0005-0000-0000-0000060C0000}"/>
    <cellStyle name="Normal 20 5 2" xfId="2573" xr:uid="{00000000-0005-0000-0000-0000070C0000}"/>
    <cellStyle name="Normal 20 5 2 2" xfId="2574" xr:uid="{00000000-0005-0000-0000-0000080C0000}"/>
    <cellStyle name="Normal 20 5 3" xfId="2575" xr:uid="{00000000-0005-0000-0000-0000090C0000}"/>
    <cellStyle name="Normal 20 6" xfId="2576" xr:uid="{00000000-0005-0000-0000-00000A0C0000}"/>
    <cellStyle name="Normal 20 6 2" xfId="2577" xr:uid="{00000000-0005-0000-0000-00000B0C0000}"/>
    <cellStyle name="Normal 20 6 2 2" xfId="2578" xr:uid="{00000000-0005-0000-0000-00000C0C0000}"/>
    <cellStyle name="Normal 20 6 3" xfId="2579" xr:uid="{00000000-0005-0000-0000-00000D0C0000}"/>
    <cellStyle name="Normal 20 7" xfId="2580" xr:uid="{00000000-0005-0000-0000-00000E0C0000}"/>
    <cellStyle name="Normal 20 7 2" xfId="2581" xr:uid="{00000000-0005-0000-0000-00000F0C0000}"/>
    <cellStyle name="Normal 20 7 2 2" xfId="2582" xr:uid="{00000000-0005-0000-0000-0000100C0000}"/>
    <cellStyle name="Normal 20 7 3" xfId="2583" xr:uid="{00000000-0005-0000-0000-0000110C0000}"/>
    <cellStyle name="Normal 20 8" xfId="2584" xr:uid="{00000000-0005-0000-0000-0000120C0000}"/>
    <cellStyle name="Normal 20 8 2" xfId="2585" xr:uid="{00000000-0005-0000-0000-0000130C0000}"/>
    <cellStyle name="Normal 20 8 2 2" xfId="2586" xr:uid="{00000000-0005-0000-0000-0000140C0000}"/>
    <cellStyle name="Normal 20 8 3" xfId="2587" xr:uid="{00000000-0005-0000-0000-0000150C0000}"/>
    <cellStyle name="Normal 20 9" xfId="2588" xr:uid="{00000000-0005-0000-0000-0000160C0000}"/>
    <cellStyle name="Normal 20 9 2" xfId="2589" xr:uid="{00000000-0005-0000-0000-0000170C0000}"/>
    <cellStyle name="Normal 20 9 2 2" xfId="2590" xr:uid="{00000000-0005-0000-0000-0000180C0000}"/>
    <cellStyle name="Normal 20 9 3" xfId="2591" xr:uid="{00000000-0005-0000-0000-0000190C0000}"/>
    <cellStyle name="Normal 21" xfId="2592" xr:uid="{00000000-0005-0000-0000-00001A0C0000}"/>
    <cellStyle name="Normal 21 10" xfId="2593" xr:uid="{00000000-0005-0000-0000-00001B0C0000}"/>
    <cellStyle name="Normal 21 10 2" xfId="2594" xr:uid="{00000000-0005-0000-0000-00001C0C0000}"/>
    <cellStyle name="Normal 21 10 2 2" xfId="2595" xr:uid="{00000000-0005-0000-0000-00001D0C0000}"/>
    <cellStyle name="Normal 21 10 3" xfId="2596" xr:uid="{00000000-0005-0000-0000-00001E0C0000}"/>
    <cellStyle name="Normal 21 11" xfId="2597" xr:uid="{00000000-0005-0000-0000-00001F0C0000}"/>
    <cellStyle name="Normal 21 11 2" xfId="2598" xr:uid="{00000000-0005-0000-0000-0000200C0000}"/>
    <cellStyle name="Normal 21 11 2 2" xfId="2599" xr:uid="{00000000-0005-0000-0000-0000210C0000}"/>
    <cellStyle name="Normal 21 11 3" xfId="2600" xr:uid="{00000000-0005-0000-0000-0000220C0000}"/>
    <cellStyle name="Normal 21 12" xfId="2601" xr:uid="{00000000-0005-0000-0000-0000230C0000}"/>
    <cellStyle name="Normal 21 12 2" xfId="2602" xr:uid="{00000000-0005-0000-0000-0000240C0000}"/>
    <cellStyle name="Normal 21 12 2 2" xfId="2603" xr:uid="{00000000-0005-0000-0000-0000250C0000}"/>
    <cellStyle name="Normal 21 12 3" xfId="2604" xr:uid="{00000000-0005-0000-0000-0000260C0000}"/>
    <cellStyle name="Normal 21 13" xfId="2605" xr:uid="{00000000-0005-0000-0000-0000270C0000}"/>
    <cellStyle name="Normal 21 13 2" xfId="2606" xr:uid="{00000000-0005-0000-0000-0000280C0000}"/>
    <cellStyle name="Normal 21 13 2 2" xfId="2607" xr:uid="{00000000-0005-0000-0000-0000290C0000}"/>
    <cellStyle name="Normal 21 13 3" xfId="2608" xr:uid="{00000000-0005-0000-0000-00002A0C0000}"/>
    <cellStyle name="Normal 21 14" xfId="2609" xr:uid="{00000000-0005-0000-0000-00002B0C0000}"/>
    <cellStyle name="Normal 21 14 2" xfId="2610" xr:uid="{00000000-0005-0000-0000-00002C0C0000}"/>
    <cellStyle name="Normal 21 14 2 2" xfId="2611" xr:uid="{00000000-0005-0000-0000-00002D0C0000}"/>
    <cellStyle name="Normal 21 14 3" xfId="2612" xr:uid="{00000000-0005-0000-0000-00002E0C0000}"/>
    <cellStyle name="Normal 21 15" xfId="2613" xr:uid="{00000000-0005-0000-0000-00002F0C0000}"/>
    <cellStyle name="Normal 21 15 2" xfId="2614" xr:uid="{00000000-0005-0000-0000-0000300C0000}"/>
    <cellStyle name="Normal 21 15 2 2" xfId="2615" xr:uid="{00000000-0005-0000-0000-0000310C0000}"/>
    <cellStyle name="Normal 21 15 3" xfId="2616" xr:uid="{00000000-0005-0000-0000-0000320C0000}"/>
    <cellStyle name="Normal 21 16" xfId="2617" xr:uid="{00000000-0005-0000-0000-0000330C0000}"/>
    <cellStyle name="Normal 21 16 2" xfId="2618" xr:uid="{00000000-0005-0000-0000-0000340C0000}"/>
    <cellStyle name="Normal 21 17" xfId="2619" xr:uid="{00000000-0005-0000-0000-0000350C0000}"/>
    <cellStyle name="Normal 21 2" xfId="2620" xr:uid="{00000000-0005-0000-0000-0000360C0000}"/>
    <cellStyle name="Normal 21 2 2" xfId="2621" xr:uid="{00000000-0005-0000-0000-0000370C0000}"/>
    <cellStyle name="Normal 21 2 2 2" xfId="2622" xr:uid="{00000000-0005-0000-0000-0000380C0000}"/>
    <cellStyle name="Normal 21 2 3" xfId="2623" xr:uid="{00000000-0005-0000-0000-0000390C0000}"/>
    <cellStyle name="Normal 21 3" xfId="2624" xr:uid="{00000000-0005-0000-0000-00003A0C0000}"/>
    <cellStyle name="Normal 21 3 2" xfId="2625" xr:uid="{00000000-0005-0000-0000-00003B0C0000}"/>
    <cellStyle name="Normal 21 3 2 2" xfId="2626" xr:uid="{00000000-0005-0000-0000-00003C0C0000}"/>
    <cellStyle name="Normal 21 3 3" xfId="2627" xr:uid="{00000000-0005-0000-0000-00003D0C0000}"/>
    <cellStyle name="Normal 21 4" xfId="2628" xr:uid="{00000000-0005-0000-0000-00003E0C0000}"/>
    <cellStyle name="Normal 21 4 2" xfId="2629" xr:uid="{00000000-0005-0000-0000-00003F0C0000}"/>
    <cellStyle name="Normal 21 4 2 2" xfId="2630" xr:uid="{00000000-0005-0000-0000-0000400C0000}"/>
    <cellStyle name="Normal 21 4 3" xfId="2631" xr:uid="{00000000-0005-0000-0000-0000410C0000}"/>
    <cellStyle name="Normal 21 5" xfId="2632" xr:uid="{00000000-0005-0000-0000-0000420C0000}"/>
    <cellStyle name="Normal 21 5 2" xfId="2633" xr:uid="{00000000-0005-0000-0000-0000430C0000}"/>
    <cellStyle name="Normal 21 5 2 2" xfId="2634" xr:uid="{00000000-0005-0000-0000-0000440C0000}"/>
    <cellStyle name="Normal 21 5 3" xfId="2635" xr:uid="{00000000-0005-0000-0000-0000450C0000}"/>
    <cellStyle name="Normal 21 6" xfId="2636" xr:uid="{00000000-0005-0000-0000-0000460C0000}"/>
    <cellStyle name="Normal 21 6 2" xfId="2637" xr:uid="{00000000-0005-0000-0000-0000470C0000}"/>
    <cellStyle name="Normal 21 6 2 2" xfId="2638" xr:uid="{00000000-0005-0000-0000-0000480C0000}"/>
    <cellStyle name="Normal 21 6 3" xfId="2639" xr:uid="{00000000-0005-0000-0000-0000490C0000}"/>
    <cellStyle name="Normal 21 7" xfId="2640" xr:uid="{00000000-0005-0000-0000-00004A0C0000}"/>
    <cellStyle name="Normal 21 7 2" xfId="2641" xr:uid="{00000000-0005-0000-0000-00004B0C0000}"/>
    <cellStyle name="Normal 21 7 2 2" xfId="2642" xr:uid="{00000000-0005-0000-0000-00004C0C0000}"/>
    <cellStyle name="Normal 21 7 3" xfId="2643" xr:uid="{00000000-0005-0000-0000-00004D0C0000}"/>
    <cellStyle name="Normal 21 8" xfId="2644" xr:uid="{00000000-0005-0000-0000-00004E0C0000}"/>
    <cellStyle name="Normal 21 8 2" xfId="2645" xr:uid="{00000000-0005-0000-0000-00004F0C0000}"/>
    <cellStyle name="Normal 21 8 2 2" xfId="2646" xr:uid="{00000000-0005-0000-0000-0000500C0000}"/>
    <cellStyle name="Normal 21 8 3" xfId="2647" xr:uid="{00000000-0005-0000-0000-0000510C0000}"/>
    <cellStyle name="Normal 21 9" xfId="2648" xr:uid="{00000000-0005-0000-0000-0000520C0000}"/>
    <cellStyle name="Normal 21 9 2" xfId="2649" xr:uid="{00000000-0005-0000-0000-0000530C0000}"/>
    <cellStyle name="Normal 21 9 2 2" xfId="2650" xr:uid="{00000000-0005-0000-0000-0000540C0000}"/>
    <cellStyle name="Normal 21 9 3" xfId="2651" xr:uid="{00000000-0005-0000-0000-0000550C0000}"/>
    <cellStyle name="Normal 22" xfId="2652" xr:uid="{00000000-0005-0000-0000-0000560C0000}"/>
    <cellStyle name="Normal 22 10" xfId="2653" xr:uid="{00000000-0005-0000-0000-0000570C0000}"/>
    <cellStyle name="Normal 22 10 2" xfId="2654" xr:uid="{00000000-0005-0000-0000-0000580C0000}"/>
    <cellStyle name="Normal 22 10 2 2" xfId="2655" xr:uid="{00000000-0005-0000-0000-0000590C0000}"/>
    <cellStyle name="Normal 22 10 3" xfId="2656" xr:uid="{00000000-0005-0000-0000-00005A0C0000}"/>
    <cellStyle name="Normal 22 11" xfId="2657" xr:uid="{00000000-0005-0000-0000-00005B0C0000}"/>
    <cellStyle name="Normal 22 11 2" xfId="2658" xr:uid="{00000000-0005-0000-0000-00005C0C0000}"/>
    <cellStyle name="Normal 22 11 2 2" xfId="2659" xr:uid="{00000000-0005-0000-0000-00005D0C0000}"/>
    <cellStyle name="Normal 22 11 3" xfId="2660" xr:uid="{00000000-0005-0000-0000-00005E0C0000}"/>
    <cellStyle name="Normal 22 12" xfId="2661" xr:uid="{00000000-0005-0000-0000-00005F0C0000}"/>
    <cellStyle name="Normal 22 12 2" xfId="2662" xr:uid="{00000000-0005-0000-0000-0000600C0000}"/>
    <cellStyle name="Normal 22 12 2 2" xfId="2663" xr:uid="{00000000-0005-0000-0000-0000610C0000}"/>
    <cellStyle name="Normal 22 12 3" xfId="2664" xr:uid="{00000000-0005-0000-0000-0000620C0000}"/>
    <cellStyle name="Normal 22 13" xfId="2665" xr:uid="{00000000-0005-0000-0000-0000630C0000}"/>
    <cellStyle name="Normal 22 13 2" xfId="2666" xr:uid="{00000000-0005-0000-0000-0000640C0000}"/>
    <cellStyle name="Normal 22 13 2 2" xfId="2667" xr:uid="{00000000-0005-0000-0000-0000650C0000}"/>
    <cellStyle name="Normal 22 13 3" xfId="2668" xr:uid="{00000000-0005-0000-0000-0000660C0000}"/>
    <cellStyle name="Normal 22 14" xfId="2669" xr:uid="{00000000-0005-0000-0000-0000670C0000}"/>
    <cellStyle name="Normal 22 14 2" xfId="2670" xr:uid="{00000000-0005-0000-0000-0000680C0000}"/>
    <cellStyle name="Normal 22 14 2 2" xfId="2671" xr:uid="{00000000-0005-0000-0000-0000690C0000}"/>
    <cellStyle name="Normal 22 14 3" xfId="2672" xr:uid="{00000000-0005-0000-0000-00006A0C0000}"/>
    <cellStyle name="Normal 22 15" xfId="2673" xr:uid="{00000000-0005-0000-0000-00006B0C0000}"/>
    <cellStyle name="Normal 22 15 2" xfId="2674" xr:uid="{00000000-0005-0000-0000-00006C0C0000}"/>
    <cellStyle name="Normal 22 15 2 2" xfId="2675" xr:uid="{00000000-0005-0000-0000-00006D0C0000}"/>
    <cellStyle name="Normal 22 15 3" xfId="2676" xr:uid="{00000000-0005-0000-0000-00006E0C0000}"/>
    <cellStyle name="Normal 22 16" xfId="2677" xr:uid="{00000000-0005-0000-0000-00006F0C0000}"/>
    <cellStyle name="Normal 22 16 2" xfId="2678" xr:uid="{00000000-0005-0000-0000-0000700C0000}"/>
    <cellStyle name="Normal 22 17" xfId="2679" xr:uid="{00000000-0005-0000-0000-0000710C0000}"/>
    <cellStyle name="Normal 22 2" xfId="2680" xr:uid="{00000000-0005-0000-0000-0000720C0000}"/>
    <cellStyle name="Normal 22 2 2" xfId="2681" xr:uid="{00000000-0005-0000-0000-0000730C0000}"/>
    <cellStyle name="Normal 22 2 2 2" xfId="2682" xr:uid="{00000000-0005-0000-0000-0000740C0000}"/>
    <cellStyle name="Normal 22 2 3" xfId="2683" xr:uid="{00000000-0005-0000-0000-0000750C0000}"/>
    <cellStyle name="Normal 22 3" xfId="2684" xr:uid="{00000000-0005-0000-0000-0000760C0000}"/>
    <cellStyle name="Normal 22 3 2" xfId="2685" xr:uid="{00000000-0005-0000-0000-0000770C0000}"/>
    <cellStyle name="Normal 22 3 2 2" xfId="2686" xr:uid="{00000000-0005-0000-0000-0000780C0000}"/>
    <cellStyle name="Normal 22 3 3" xfId="2687" xr:uid="{00000000-0005-0000-0000-0000790C0000}"/>
    <cellStyle name="Normal 22 4" xfId="2688" xr:uid="{00000000-0005-0000-0000-00007A0C0000}"/>
    <cellStyle name="Normal 22 4 2" xfId="2689" xr:uid="{00000000-0005-0000-0000-00007B0C0000}"/>
    <cellStyle name="Normal 22 4 2 2" xfId="2690" xr:uid="{00000000-0005-0000-0000-00007C0C0000}"/>
    <cellStyle name="Normal 22 4 3" xfId="2691" xr:uid="{00000000-0005-0000-0000-00007D0C0000}"/>
    <cellStyle name="Normal 22 5" xfId="2692" xr:uid="{00000000-0005-0000-0000-00007E0C0000}"/>
    <cellStyle name="Normal 22 5 2" xfId="2693" xr:uid="{00000000-0005-0000-0000-00007F0C0000}"/>
    <cellStyle name="Normal 22 5 2 2" xfId="2694" xr:uid="{00000000-0005-0000-0000-0000800C0000}"/>
    <cellStyle name="Normal 22 5 3" xfId="2695" xr:uid="{00000000-0005-0000-0000-0000810C0000}"/>
    <cellStyle name="Normal 22 6" xfId="2696" xr:uid="{00000000-0005-0000-0000-0000820C0000}"/>
    <cellStyle name="Normal 22 6 2" xfId="2697" xr:uid="{00000000-0005-0000-0000-0000830C0000}"/>
    <cellStyle name="Normal 22 6 2 2" xfId="2698" xr:uid="{00000000-0005-0000-0000-0000840C0000}"/>
    <cellStyle name="Normal 22 6 3" xfId="2699" xr:uid="{00000000-0005-0000-0000-0000850C0000}"/>
    <cellStyle name="Normal 22 7" xfId="2700" xr:uid="{00000000-0005-0000-0000-0000860C0000}"/>
    <cellStyle name="Normal 22 7 2" xfId="2701" xr:uid="{00000000-0005-0000-0000-0000870C0000}"/>
    <cellStyle name="Normal 22 7 2 2" xfId="2702" xr:uid="{00000000-0005-0000-0000-0000880C0000}"/>
    <cellStyle name="Normal 22 7 3" xfId="2703" xr:uid="{00000000-0005-0000-0000-0000890C0000}"/>
    <cellStyle name="Normal 22 8" xfId="2704" xr:uid="{00000000-0005-0000-0000-00008A0C0000}"/>
    <cellStyle name="Normal 22 8 2" xfId="2705" xr:uid="{00000000-0005-0000-0000-00008B0C0000}"/>
    <cellStyle name="Normal 22 8 2 2" xfId="2706" xr:uid="{00000000-0005-0000-0000-00008C0C0000}"/>
    <cellStyle name="Normal 22 8 3" xfId="2707" xr:uid="{00000000-0005-0000-0000-00008D0C0000}"/>
    <cellStyle name="Normal 22 9" xfId="2708" xr:uid="{00000000-0005-0000-0000-00008E0C0000}"/>
    <cellStyle name="Normal 22 9 2" xfId="2709" xr:uid="{00000000-0005-0000-0000-00008F0C0000}"/>
    <cellStyle name="Normal 22 9 2 2" xfId="2710" xr:uid="{00000000-0005-0000-0000-0000900C0000}"/>
    <cellStyle name="Normal 22 9 3" xfId="2711" xr:uid="{00000000-0005-0000-0000-0000910C0000}"/>
    <cellStyle name="Normal 23" xfId="2712" xr:uid="{00000000-0005-0000-0000-0000920C0000}"/>
    <cellStyle name="Normal 23 10" xfId="2713" xr:uid="{00000000-0005-0000-0000-0000930C0000}"/>
    <cellStyle name="Normal 23 10 2" xfId="2714" xr:uid="{00000000-0005-0000-0000-0000940C0000}"/>
    <cellStyle name="Normal 23 10 2 2" xfId="2715" xr:uid="{00000000-0005-0000-0000-0000950C0000}"/>
    <cellStyle name="Normal 23 10 3" xfId="2716" xr:uid="{00000000-0005-0000-0000-0000960C0000}"/>
    <cellStyle name="Normal 23 11" xfId="2717" xr:uid="{00000000-0005-0000-0000-0000970C0000}"/>
    <cellStyle name="Normal 23 11 2" xfId="2718" xr:uid="{00000000-0005-0000-0000-0000980C0000}"/>
    <cellStyle name="Normal 23 11 2 2" xfId="2719" xr:uid="{00000000-0005-0000-0000-0000990C0000}"/>
    <cellStyle name="Normal 23 11 3" xfId="2720" xr:uid="{00000000-0005-0000-0000-00009A0C0000}"/>
    <cellStyle name="Normal 23 12" xfId="2721" xr:uid="{00000000-0005-0000-0000-00009B0C0000}"/>
    <cellStyle name="Normal 23 12 2" xfId="2722" xr:uid="{00000000-0005-0000-0000-00009C0C0000}"/>
    <cellStyle name="Normal 23 12 2 2" xfId="2723" xr:uid="{00000000-0005-0000-0000-00009D0C0000}"/>
    <cellStyle name="Normal 23 12 3" xfId="2724" xr:uid="{00000000-0005-0000-0000-00009E0C0000}"/>
    <cellStyle name="Normal 23 13" xfId="2725" xr:uid="{00000000-0005-0000-0000-00009F0C0000}"/>
    <cellStyle name="Normal 23 13 2" xfId="2726" xr:uid="{00000000-0005-0000-0000-0000A00C0000}"/>
    <cellStyle name="Normal 23 13 2 2" xfId="2727" xr:uid="{00000000-0005-0000-0000-0000A10C0000}"/>
    <cellStyle name="Normal 23 13 3" xfId="2728" xr:uid="{00000000-0005-0000-0000-0000A20C0000}"/>
    <cellStyle name="Normal 23 14" xfId="2729" xr:uid="{00000000-0005-0000-0000-0000A30C0000}"/>
    <cellStyle name="Normal 23 14 2" xfId="2730" xr:uid="{00000000-0005-0000-0000-0000A40C0000}"/>
    <cellStyle name="Normal 23 14 2 2" xfId="2731" xr:uid="{00000000-0005-0000-0000-0000A50C0000}"/>
    <cellStyle name="Normal 23 14 3" xfId="2732" xr:uid="{00000000-0005-0000-0000-0000A60C0000}"/>
    <cellStyle name="Normal 23 15" xfId="2733" xr:uid="{00000000-0005-0000-0000-0000A70C0000}"/>
    <cellStyle name="Normal 23 15 2" xfId="2734" xr:uid="{00000000-0005-0000-0000-0000A80C0000}"/>
    <cellStyle name="Normal 23 15 2 2" xfId="2735" xr:uid="{00000000-0005-0000-0000-0000A90C0000}"/>
    <cellStyle name="Normal 23 15 3" xfId="2736" xr:uid="{00000000-0005-0000-0000-0000AA0C0000}"/>
    <cellStyle name="Normal 23 16" xfId="2737" xr:uid="{00000000-0005-0000-0000-0000AB0C0000}"/>
    <cellStyle name="Normal 23 16 2" xfId="2738" xr:uid="{00000000-0005-0000-0000-0000AC0C0000}"/>
    <cellStyle name="Normal 23 17" xfId="2739" xr:uid="{00000000-0005-0000-0000-0000AD0C0000}"/>
    <cellStyle name="Normal 23 2" xfId="2740" xr:uid="{00000000-0005-0000-0000-0000AE0C0000}"/>
    <cellStyle name="Normal 23 2 2" xfId="2741" xr:uid="{00000000-0005-0000-0000-0000AF0C0000}"/>
    <cellStyle name="Normal 23 2 2 2" xfId="2742" xr:uid="{00000000-0005-0000-0000-0000B00C0000}"/>
    <cellStyle name="Normal 23 2 3" xfId="2743" xr:uid="{00000000-0005-0000-0000-0000B10C0000}"/>
    <cellStyle name="Normal 23 3" xfId="2744" xr:uid="{00000000-0005-0000-0000-0000B20C0000}"/>
    <cellStyle name="Normal 23 3 2" xfId="2745" xr:uid="{00000000-0005-0000-0000-0000B30C0000}"/>
    <cellStyle name="Normal 23 3 2 2" xfId="2746" xr:uid="{00000000-0005-0000-0000-0000B40C0000}"/>
    <cellStyle name="Normal 23 3 3" xfId="2747" xr:uid="{00000000-0005-0000-0000-0000B50C0000}"/>
    <cellStyle name="Normal 23 4" xfId="2748" xr:uid="{00000000-0005-0000-0000-0000B60C0000}"/>
    <cellStyle name="Normal 23 4 2" xfId="2749" xr:uid="{00000000-0005-0000-0000-0000B70C0000}"/>
    <cellStyle name="Normal 23 4 2 2" xfId="2750" xr:uid="{00000000-0005-0000-0000-0000B80C0000}"/>
    <cellStyle name="Normal 23 4 3" xfId="2751" xr:uid="{00000000-0005-0000-0000-0000B90C0000}"/>
    <cellStyle name="Normal 23 5" xfId="2752" xr:uid="{00000000-0005-0000-0000-0000BA0C0000}"/>
    <cellStyle name="Normal 23 5 2" xfId="2753" xr:uid="{00000000-0005-0000-0000-0000BB0C0000}"/>
    <cellStyle name="Normal 23 5 2 2" xfId="2754" xr:uid="{00000000-0005-0000-0000-0000BC0C0000}"/>
    <cellStyle name="Normal 23 5 3" xfId="2755" xr:uid="{00000000-0005-0000-0000-0000BD0C0000}"/>
    <cellStyle name="Normal 23 6" xfId="2756" xr:uid="{00000000-0005-0000-0000-0000BE0C0000}"/>
    <cellStyle name="Normal 23 6 2" xfId="2757" xr:uid="{00000000-0005-0000-0000-0000BF0C0000}"/>
    <cellStyle name="Normal 23 6 2 2" xfId="2758" xr:uid="{00000000-0005-0000-0000-0000C00C0000}"/>
    <cellStyle name="Normal 23 6 3" xfId="2759" xr:uid="{00000000-0005-0000-0000-0000C10C0000}"/>
    <cellStyle name="Normal 23 7" xfId="2760" xr:uid="{00000000-0005-0000-0000-0000C20C0000}"/>
    <cellStyle name="Normal 23 7 2" xfId="2761" xr:uid="{00000000-0005-0000-0000-0000C30C0000}"/>
    <cellStyle name="Normal 23 7 2 2" xfId="2762" xr:uid="{00000000-0005-0000-0000-0000C40C0000}"/>
    <cellStyle name="Normal 23 7 3" xfId="2763" xr:uid="{00000000-0005-0000-0000-0000C50C0000}"/>
    <cellStyle name="Normal 23 8" xfId="2764" xr:uid="{00000000-0005-0000-0000-0000C60C0000}"/>
    <cellStyle name="Normal 23 8 2" xfId="2765" xr:uid="{00000000-0005-0000-0000-0000C70C0000}"/>
    <cellStyle name="Normal 23 8 2 2" xfId="2766" xr:uid="{00000000-0005-0000-0000-0000C80C0000}"/>
    <cellStyle name="Normal 23 8 3" xfId="2767" xr:uid="{00000000-0005-0000-0000-0000C90C0000}"/>
    <cellStyle name="Normal 23 9" xfId="2768" xr:uid="{00000000-0005-0000-0000-0000CA0C0000}"/>
    <cellStyle name="Normal 23 9 2" xfId="2769" xr:uid="{00000000-0005-0000-0000-0000CB0C0000}"/>
    <cellStyle name="Normal 23 9 2 2" xfId="2770" xr:uid="{00000000-0005-0000-0000-0000CC0C0000}"/>
    <cellStyle name="Normal 23 9 3" xfId="2771" xr:uid="{00000000-0005-0000-0000-0000CD0C0000}"/>
    <cellStyle name="Normal 24" xfId="2772" xr:uid="{00000000-0005-0000-0000-0000CE0C0000}"/>
    <cellStyle name="Normal 24 10" xfId="2773" xr:uid="{00000000-0005-0000-0000-0000CF0C0000}"/>
    <cellStyle name="Normal 24 10 2" xfId="2774" xr:uid="{00000000-0005-0000-0000-0000D00C0000}"/>
    <cellStyle name="Normal 24 10 2 2" xfId="2775" xr:uid="{00000000-0005-0000-0000-0000D10C0000}"/>
    <cellStyle name="Normal 24 10 3" xfId="2776" xr:uid="{00000000-0005-0000-0000-0000D20C0000}"/>
    <cellStyle name="Normal 24 11" xfId="2777" xr:uid="{00000000-0005-0000-0000-0000D30C0000}"/>
    <cellStyle name="Normal 24 11 2" xfId="2778" xr:uid="{00000000-0005-0000-0000-0000D40C0000}"/>
    <cellStyle name="Normal 24 11 2 2" xfId="2779" xr:uid="{00000000-0005-0000-0000-0000D50C0000}"/>
    <cellStyle name="Normal 24 11 3" xfId="2780" xr:uid="{00000000-0005-0000-0000-0000D60C0000}"/>
    <cellStyle name="Normal 24 12" xfId="2781" xr:uid="{00000000-0005-0000-0000-0000D70C0000}"/>
    <cellStyle name="Normal 24 12 2" xfId="2782" xr:uid="{00000000-0005-0000-0000-0000D80C0000}"/>
    <cellStyle name="Normal 24 12 2 2" xfId="2783" xr:uid="{00000000-0005-0000-0000-0000D90C0000}"/>
    <cellStyle name="Normal 24 12 3" xfId="2784" xr:uid="{00000000-0005-0000-0000-0000DA0C0000}"/>
    <cellStyle name="Normal 24 13" xfId="2785" xr:uid="{00000000-0005-0000-0000-0000DB0C0000}"/>
    <cellStyle name="Normal 24 13 2" xfId="2786" xr:uid="{00000000-0005-0000-0000-0000DC0C0000}"/>
    <cellStyle name="Normal 24 13 2 2" xfId="2787" xr:uid="{00000000-0005-0000-0000-0000DD0C0000}"/>
    <cellStyle name="Normal 24 13 3" xfId="2788" xr:uid="{00000000-0005-0000-0000-0000DE0C0000}"/>
    <cellStyle name="Normal 24 14" xfId="2789" xr:uid="{00000000-0005-0000-0000-0000DF0C0000}"/>
    <cellStyle name="Normal 24 14 2" xfId="2790" xr:uid="{00000000-0005-0000-0000-0000E00C0000}"/>
    <cellStyle name="Normal 24 14 2 2" xfId="2791" xr:uid="{00000000-0005-0000-0000-0000E10C0000}"/>
    <cellStyle name="Normal 24 14 3" xfId="2792" xr:uid="{00000000-0005-0000-0000-0000E20C0000}"/>
    <cellStyle name="Normal 24 15" xfId="2793" xr:uid="{00000000-0005-0000-0000-0000E30C0000}"/>
    <cellStyle name="Normal 24 15 2" xfId="2794" xr:uid="{00000000-0005-0000-0000-0000E40C0000}"/>
    <cellStyle name="Normal 24 15 2 2" xfId="2795" xr:uid="{00000000-0005-0000-0000-0000E50C0000}"/>
    <cellStyle name="Normal 24 15 3" xfId="2796" xr:uid="{00000000-0005-0000-0000-0000E60C0000}"/>
    <cellStyle name="Normal 24 16" xfId="2797" xr:uid="{00000000-0005-0000-0000-0000E70C0000}"/>
    <cellStyle name="Normal 24 16 2" xfId="2798" xr:uid="{00000000-0005-0000-0000-0000E80C0000}"/>
    <cellStyle name="Normal 24 17" xfId="2799" xr:uid="{00000000-0005-0000-0000-0000E90C0000}"/>
    <cellStyle name="Normal 24 17 2" xfId="2800" xr:uid="{00000000-0005-0000-0000-0000EA0C0000}"/>
    <cellStyle name="Normal 24 18" xfId="2801" xr:uid="{00000000-0005-0000-0000-0000EB0C0000}"/>
    <cellStyle name="Normal 24 18 2" xfId="2802" xr:uid="{00000000-0005-0000-0000-0000EC0C0000}"/>
    <cellStyle name="Normal 24 19" xfId="2803" xr:uid="{00000000-0005-0000-0000-0000ED0C0000}"/>
    <cellStyle name="Normal 24 19 2" xfId="2804" xr:uid="{00000000-0005-0000-0000-0000EE0C0000}"/>
    <cellStyle name="Normal 24 2" xfId="2805" xr:uid="{00000000-0005-0000-0000-0000EF0C0000}"/>
    <cellStyle name="Normal 24 2 2" xfId="2806" xr:uid="{00000000-0005-0000-0000-0000F00C0000}"/>
    <cellStyle name="Normal 24 2 2 2" xfId="2807" xr:uid="{00000000-0005-0000-0000-0000F10C0000}"/>
    <cellStyle name="Normal 24 2 3" xfId="2808" xr:uid="{00000000-0005-0000-0000-0000F20C0000}"/>
    <cellStyle name="Normal 24 20" xfId="2809" xr:uid="{00000000-0005-0000-0000-0000F30C0000}"/>
    <cellStyle name="Normal 24 20 2" xfId="2810" xr:uid="{00000000-0005-0000-0000-0000F40C0000}"/>
    <cellStyle name="Normal 24 21" xfId="2811" xr:uid="{00000000-0005-0000-0000-0000F50C0000}"/>
    <cellStyle name="Normal 24 21 2" xfId="2812" xr:uid="{00000000-0005-0000-0000-0000F60C0000}"/>
    <cellStyle name="Normal 24 22" xfId="2813" xr:uid="{00000000-0005-0000-0000-0000F70C0000}"/>
    <cellStyle name="Normal 24 3" xfId="2814" xr:uid="{00000000-0005-0000-0000-0000F80C0000}"/>
    <cellStyle name="Normal 24 3 2" xfId="2815" xr:uid="{00000000-0005-0000-0000-0000F90C0000}"/>
    <cellStyle name="Normal 24 3 2 2" xfId="2816" xr:uid="{00000000-0005-0000-0000-0000FA0C0000}"/>
    <cellStyle name="Normal 24 3 3" xfId="2817" xr:uid="{00000000-0005-0000-0000-0000FB0C0000}"/>
    <cellStyle name="Normal 24 4" xfId="2818" xr:uid="{00000000-0005-0000-0000-0000FC0C0000}"/>
    <cellStyle name="Normal 24 4 2" xfId="2819" xr:uid="{00000000-0005-0000-0000-0000FD0C0000}"/>
    <cellStyle name="Normal 24 4 2 2" xfId="2820" xr:uid="{00000000-0005-0000-0000-0000FE0C0000}"/>
    <cellStyle name="Normal 24 4 3" xfId="2821" xr:uid="{00000000-0005-0000-0000-0000FF0C0000}"/>
    <cellStyle name="Normal 24 5" xfId="2822" xr:uid="{00000000-0005-0000-0000-0000000D0000}"/>
    <cellStyle name="Normal 24 5 2" xfId="2823" xr:uid="{00000000-0005-0000-0000-0000010D0000}"/>
    <cellStyle name="Normal 24 5 2 2" xfId="2824" xr:uid="{00000000-0005-0000-0000-0000020D0000}"/>
    <cellStyle name="Normal 24 5 3" xfId="2825" xr:uid="{00000000-0005-0000-0000-0000030D0000}"/>
    <cellStyle name="Normal 24 6" xfId="2826" xr:uid="{00000000-0005-0000-0000-0000040D0000}"/>
    <cellStyle name="Normal 24 6 2" xfId="2827" xr:uid="{00000000-0005-0000-0000-0000050D0000}"/>
    <cellStyle name="Normal 24 6 2 2" xfId="2828" xr:uid="{00000000-0005-0000-0000-0000060D0000}"/>
    <cellStyle name="Normal 24 6 3" xfId="2829" xr:uid="{00000000-0005-0000-0000-0000070D0000}"/>
    <cellStyle name="Normal 24 7" xfId="2830" xr:uid="{00000000-0005-0000-0000-0000080D0000}"/>
    <cellStyle name="Normal 24 7 2" xfId="2831" xr:uid="{00000000-0005-0000-0000-0000090D0000}"/>
    <cellStyle name="Normal 24 7 2 2" xfId="2832" xr:uid="{00000000-0005-0000-0000-00000A0D0000}"/>
    <cellStyle name="Normal 24 7 3" xfId="2833" xr:uid="{00000000-0005-0000-0000-00000B0D0000}"/>
    <cellStyle name="Normal 24 8" xfId="2834" xr:uid="{00000000-0005-0000-0000-00000C0D0000}"/>
    <cellStyle name="Normal 24 8 2" xfId="2835" xr:uid="{00000000-0005-0000-0000-00000D0D0000}"/>
    <cellStyle name="Normal 24 8 2 2" xfId="2836" xr:uid="{00000000-0005-0000-0000-00000E0D0000}"/>
    <cellStyle name="Normal 24 8 3" xfId="2837" xr:uid="{00000000-0005-0000-0000-00000F0D0000}"/>
    <cellStyle name="Normal 24 9" xfId="2838" xr:uid="{00000000-0005-0000-0000-0000100D0000}"/>
    <cellStyle name="Normal 24 9 2" xfId="2839" xr:uid="{00000000-0005-0000-0000-0000110D0000}"/>
    <cellStyle name="Normal 24 9 2 2" xfId="2840" xr:uid="{00000000-0005-0000-0000-0000120D0000}"/>
    <cellStyle name="Normal 24 9 3" xfId="2841" xr:uid="{00000000-0005-0000-0000-0000130D0000}"/>
    <cellStyle name="Normal 25" xfId="2842" xr:uid="{00000000-0005-0000-0000-0000140D0000}"/>
    <cellStyle name="Normal 25 10" xfId="2843" xr:uid="{00000000-0005-0000-0000-0000150D0000}"/>
    <cellStyle name="Normal 25 10 2" xfId="2844" xr:uid="{00000000-0005-0000-0000-0000160D0000}"/>
    <cellStyle name="Normal 25 10 2 2" xfId="2845" xr:uid="{00000000-0005-0000-0000-0000170D0000}"/>
    <cellStyle name="Normal 25 10 3" xfId="2846" xr:uid="{00000000-0005-0000-0000-0000180D0000}"/>
    <cellStyle name="Normal 25 11" xfId="2847" xr:uid="{00000000-0005-0000-0000-0000190D0000}"/>
    <cellStyle name="Normal 25 11 2" xfId="2848" xr:uid="{00000000-0005-0000-0000-00001A0D0000}"/>
    <cellStyle name="Normal 25 11 2 2" xfId="2849" xr:uid="{00000000-0005-0000-0000-00001B0D0000}"/>
    <cellStyle name="Normal 25 11 3" xfId="2850" xr:uid="{00000000-0005-0000-0000-00001C0D0000}"/>
    <cellStyle name="Normal 25 12" xfId="2851" xr:uid="{00000000-0005-0000-0000-00001D0D0000}"/>
    <cellStyle name="Normal 25 12 2" xfId="2852" xr:uid="{00000000-0005-0000-0000-00001E0D0000}"/>
    <cellStyle name="Normal 25 12 2 2" xfId="2853" xr:uid="{00000000-0005-0000-0000-00001F0D0000}"/>
    <cellStyle name="Normal 25 12 3" xfId="2854" xr:uid="{00000000-0005-0000-0000-0000200D0000}"/>
    <cellStyle name="Normal 25 13" xfId="2855" xr:uid="{00000000-0005-0000-0000-0000210D0000}"/>
    <cellStyle name="Normal 25 13 2" xfId="2856" xr:uid="{00000000-0005-0000-0000-0000220D0000}"/>
    <cellStyle name="Normal 25 13 2 2" xfId="2857" xr:uid="{00000000-0005-0000-0000-0000230D0000}"/>
    <cellStyle name="Normal 25 13 3" xfId="2858" xr:uid="{00000000-0005-0000-0000-0000240D0000}"/>
    <cellStyle name="Normal 25 14" xfId="2859" xr:uid="{00000000-0005-0000-0000-0000250D0000}"/>
    <cellStyle name="Normal 25 14 2" xfId="2860" xr:uid="{00000000-0005-0000-0000-0000260D0000}"/>
    <cellStyle name="Normal 25 14 2 2" xfId="2861" xr:uid="{00000000-0005-0000-0000-0000270D0000}"/>
    <cellStyle name="Normal 25 14 3" xfId="2862" xr:uid="{00000000-0005-0000-0000-0000280D0000}"/>
    <cellStyle name="Normal 25 15" xfId="2863" xr:uid="{00000000-0005-0000-0000-0000290D0000}"/>
    <cellStyle name="Normal 25 15 2" xfId="2864" xr:uid="{00000000-0005-0000-0000-00002A0D0000}"/>
    <cellStyle name="Normal 25 15 2 2" xfId="2865" xr:uid="{00000000-0005-0000-0000-00002B0D0000}"/>
    <cellStyle name="Normal 25 15 3" xfId="2866" xr:uid="{00000000-0005-0000-0000-00002C0D0000}"/>
    <cellStyle name="Normal 25 16" xfId="2867" xr:uid="{00000000-0005-0000-0000-00002D0D0000}"/>
    <cellStyle name="Normal 25 16 2" xfId="2868" xr:uid="{00000000-0005-0000-0000-00002E0D0000}"/>
    <cellStyle name="Normal 25 17" xfId="2869" xr:uid="{00000000-0005-0000-0000-00002F0D0000}"/>
    <cellStyle name="Normal 25 17 2" xfId="2870" xr:uid="{00000000-0005-0000-0000-0000300D0000}"/>
    <cellStyle name="Normal 25 18" xfId="2871" xr:uid="{00000000-0005-0000-0000-0000310D0000}"/>
    <cellStyle name="Normal 25 18 2" xfId="2872" xr:uid="{00000000-0005-0000-0000-0000320D0000}"/>
    <cellStyle name="Normal 25 19" xfId="2873" xr:uid="{00000000-0005-0000-0000-0000330D0000}"/>
    <cellStyle name="Normal 25 19 2" xfId="2874" xr:uid="{00000000-0005-0000-0000-0000340D0000}"/>
    <cellStyle name="Normal 25 2" xfId="2875" xr:uid="{00000000-0005-0000-0000-0000350D0000}"/>
    <cellStyle name="Normal 25 2 2" xfId="2876" xr:uid="{00000000-0005-0000-0000-0000360D0000}"/>
    <cellStyle name="Normal 25 2 2 2" xfId="2877" xr:uid="{00000000-0005-0000-0000-0000370D0000}"/>
    <cellStyle name="Normal 25 2 3" xfId="2878" xr:uid="{00000000-0005-0000-0000-0000380D0000}"/>
    <cellStyle name="Normal 25 20" xfId="2879" xr:uid="{00000000-0005-0000-0000-0000390D0000}"/>
    <cellStyle name="Normal 25 20 2" xfId="2880" xr:uid="{00000000-0005-0000-0000-00003A0D0000}"/>
    <cellStyle name="Normal 25 21" xfId="2881" xr:uid="{00000000-0005-0000-0000-00003B0D0000}"/>
    <cellStyle name="Normal 25 21 2" xfId="2882" xr:uid="{00000000-0005-0000-0000-00003C0D0000}"/>
    <cellStyle name="Normal 25 22" xfId="2883" xr:uid="{00000000-0005-0000-0000-00003D0D0000}"/>
    <cellStyle name="Normal 25 3" xfId="2884" xr:uid="{00000000-0005-0000-0000-00003E0D0000}"/>
    <cellStyle name="Normal 25 3 2" xfId="2885" xr:uid="{00000000-0005-0000-0000-00003F0D0000}"/>
    <cellStyle name="Normal 25 3 2 2" xfId="2886" xr:uid="{00000000-0005-0000-0000-0000400D0000}"/>
    <cellStyle name="Normal 25 3 3" xfId="2887" xr:uid="{00000000-0005-0000-0000-0000410D0000}"/>
    <cellStyle name="Normal 25 4" xfId="2888" xr:uid="{00000000-0005-0000-0000-0000420D0000}"/>
    <cellStyle name="Normal 25 4 2" xfId="2889" xr:uid="{00000000-0005-0000-0000-0000430D0000}"/>
    <cellStyle name="Normal 25 4 2 2" xfId="2890" xr:uid="{00000000-0005-0000-0000-0000440D0000}"/>
    <cellStyle name="Normal 25 4 3" xfId="2891" xr:uid="{00000000-0005-0000-0000-0000450D0000}"/>
    <cellStyle name="Normal 25 5" xfId="2892" xr:uid="{00000000-0005-0000-0000-0000460D0000}"/>
    <cellStyle name="Normal 25 5 2" xfId="2893" xr:uid="{00000000-0005-0000-0000-0000470D0000}"/>
    <cellStyle name="Normal 25 5 2 2" xfId="2894" xr:uid="{00000000-0005-0000-0000-0000480D0000}"/>
    <cellStyle name="Normal 25 5 3" xfId="2895" xr:uid="{00000000-0005-0000-0000-0000490D0000}"/>
    <cellStyle name="Normal 25 6" xfId="2896" xr:uid="{00000000-0005-0000-0000-00004A0D0000}"/>
    <cellStyle name="Normal 25 6 2" xfId="2897" xr:uid="{00000000-0005-0000-0000-00004B0D0000}"/>
    <cellStyle name="Normal 25 6 2 2" xfId="2898" xr:uid="{00000000-0005-0000-0000-00004C0D0000}"/>
    <cellStyle name="Normal 25 6 3" xfId="2899" xr:uid="{00000000-0005-0000-0000-00004D0D0000}"/>
    <cellStyle name="Normal 25 7" xfId="2900" xr:uid="{00000000-0005-0000-0000-00004E0D0000}"/>
    <cellStyle name="Normal 25 7 2" xfId="2901" xr:uid="{00000000-0005-0000-0000-00004F0D0000}"/>
    <cellStyle name="Normal 25 7 2 2" xfId="2902" xr:uid="{00000000-0005-0000-0000-0000500D0000}"/>
    <cellStyle name="Normal 25 7 3" xfId="2903" xr:uid="{00000000-0005-0000-0000-0000510D0000}"/>
    <cellStyle name="Normal 25 8" xfId="2904" xr:uid="{00000000-0005-0000-0000-0000520D0000}"/>
    <cellStyle name="Normal 25 8 2" xfId="2905" xr:uid="{00000000-0005-0000-0000-0000530D0000}"/>
    <cellStyle name="Normal 25 8 2 2" xfId="2906" xr:uid="{00000000-0005-0000-0000-0000540D0000}"/>
    <cellStyle name="Normal 25 8 3" xfId="2907" xr:uid="{00000000-0005-0000-0000-0000550D0000}"/>
    <cellStyle name="Normal 25 9" xfId="2908" xr:uid="{00000000-0005-0000-0000-0000560D0000}"/>
    <cellStyle name="Normal 25 9 2" xfId="2909" xr:uid="{00000000-0005-0000-0000-0000570D0000}"/>
    <cellStyle name="Normal 25 9 2 2" xfId="2910" xr:uid="{00000000-0005-0000-0000-0000580D0000}"/>
    <cellStyle name="Normal 25 9 3" xfId="2911" xr:uid="{00000000-0005-0000-0000-0000590D0000}"/>
    <cellStyle name="Normal 26" xfId="2912" xr:uid="{00000000-0005-0000-0000-00005A0D0000}"/>
    <cellStyle name="Normal 26 10" xfId="2913" xr:uid="{00000000-0005-0000-0000-00005B0D0000}"/>
    <cellStyle name="Normal 26 10 2" xfId="2914" xr:uid="{00000000-0005-0000-0000-00005C0D0000}"/>
    <cellStyle name="Normal 26 10 2 2" xfId="2915" xr:uid="{00000000-0005-0000-0000-00005D0D0000}"/>
    <cellStyle name="Normal 26 10 3" xfId="2916" xr:uid="{00000000-0005-0000-0000-00005E0D0000}"/>
    <cellStyle name="Normal 26 11" xfId="2917" xr:uid="{00000000-0005-0000-0000-00005F0D0000}"/>
    <cellStyle name="Normal 26 11 2" xfId="2918" xr:uid="{00000000-0005-0000-0000-0000600D0000}"/>
    <cellStyle name="Normal 26 11 2 2" xfId="2919" xr:uid="{00000000-0005-0000-0000-0000610D0000}"/>
    <cellStyle name="Normal 26 11 3" xfId="2920" xr:uid="{00000000-0005-0000-0000-0000620D0000}"/>
    <cellStyle name="Normal 26 12" xfId="2921" xr:uid="{00000000-0005-0000-0000-0000630D0000}"/>
    <cellStyle name="Normal 26 12 2" xfId="2922" xr:uid="{00000000-0005-0000-0000-0000640D0000}"/>
    <cellStyle name="Normal 26 12 2 2" xfId="2923" xr:uid="{00000000-0005-0000-0000-0000650D0000}"/>
    <cellStyle name="Normal 26 12 3" xfId="2924" xr:uid="{00000000-0005-0000-0000-0000660D0000}"/>
    <cellStyle name="Normal 26 13" xfId="2925" xr:uid="{00000000-0005-0000-0000-0000670D0000}"/>
    <cellStyle name="Normal 26 13 2" xfId="2926" xr:uid="{00000000-0005-0000-0000-0000680D0000}"/>
    <cellStyle name="Normal 26 13 2 2" xfId="2927" xr:uid="{00000000-0005-0000-0000-0000690D0000}"/>
    <cellStyle name="Normal 26 13 3" xfId="2928" xr:uid="{00000000-0005-0000-0000-00006A0D0000}"/>
    <cellStyle name="Normal 26 14" xfId="2929" xr:uid="{00000000-0005-0000-0000-00006B0D0000}"/>
    <cellStyle name="Normal 26 14 2" xfId="2930" xr:uid="{00000000-0005-0000-0000-00006C0D0000}"/>
    <cellStyle name="Normal 26 14 2 2" xfId="2931" xr:uid="{00000000-0005-0000-0000-00006D0D0000}"/>
    <cellStyle name="Normal 26 14 3" xfId="2932" xr:uid="{00000000-0005-0000-0000-00006E0D0000}"/>
    <cellStyle name="Normal 26 15" xfId="2933" xr:uid="{00000000-0005-0000-0000-00006F0D0000}"/>
    <cellStyle name="Normal 26 15 2" xfId="2934" xr:uid="{00000000-0005-0000-0000-0000700D0000}"/>
    <cellStyle name="Normal 26 15 2 2" xfId="2935" xr:uid="{00000000-0005-0000-0000-0000710D0000}"/>
    <cellStyle name="Normal 26 15 3" xfId="2936" xr:uid="{00000000-0005-0000-0000-0000720D0000}"/>
    <cellStyle name="Normal 26 16" xfId="2937" xr:uid="{00000000-0005-0000-0000-0000730D0000}"/>
    <cellStyle name="Normal 26 16 2" xfId="2938" xr:uid="{00000000-0005-0000-0000-0000740D0000}"/>
    <cellStyle name="Normal 26 17" xfId="2939" xr:uid="{00000000-0005-0000-0000-0000750D0000}"/>
    <cellStyle name="Normal 26 2" xfId="2940" xr:uid="{00000000-0005-0000-0000-0000760D0000}"/>
    <cellStyle name="Normal 26 2 2" xfId="2941" xr:uid="{00000000-0005-0000-0000-0000770D0000}"/>
    <cellStyle name="Normal 26 2 2 2" xfId="2942" xr:uid="{00000000-0005-0000-0000-0000780D0000}"/>
    <cellStyle name="Normal 26 2 3" xfId="2943" xr:uid="{00000000-0005-0000-0000-0000790D0000}"/>
    <cellStyle name="Normal 26 3" xfId="2944" xr:uid="{00000000-0005-0000-0000-00007A0D0000}"/>
    <cellStyle name="Normal 26 3 2" xfId="2945" xr:uid="{00000000-0005-0000-0000-00007B0D0000}"/>
    <cellStyle name="Normal 26 3 2 2" xfId="2946" xr:uid="{00000000-0005-0000-0000-00007C0D0000}"/>
    <cellStyle name="Normal 26 3 3" xfId="2947" xr:uid="{00000000-0005-0000-0000-00007D0D0000}"/>
    <cellStyle name="Normal 26 4" xfId="2948" xr:uid="{00000000-0005-0000-0000-00007E0D0000}"/>
    <cellStyle name="Normal 26 4 2" xfId="2949" xr:uid="{00000000-0005-0000-0000-00007F0D0000}"/>
    <cellStyle name="Normal 26 4 2 2" xfId="2950" xr:uid="{00000000-0005-0000-0000-0000800D0000}"/>
    <cellStyle name="Normal 26 4 3" xfId="2951" xr:uid="{00000000-0005-0000-0000-0000810D0000}"/>
    <cellStyle name="Normal 26 5" xfId="2952" xr:uid="{00000000-0005-0000-0000-0000820D0000}"/>
    <cellStyle name="Normal 26 5 2" xfId="2953" xr:uid="{00000000-0005-0000-0000-0000830D0000}"/>
    <cellStyle name="Normal 26 5 2 2" xfId="2954" xr:uid="{00000000-0005-0000-0000-0000840D0000}"/>
    <cellStyle name="Normal 26 5 3" xfId="2955" xr:uid="{00000000-0005-0000-0000-0000850D0000}"/>
    <cellStyle name="Normal 26 6" xfId="2956" xr:uid="{00000000-0005-0000-0000-0000860D0000}"/>
    <cellStyle name="Normal 26 6 2" xfId="2957" xr:uid="{00000000-0005-0000-0000-0000870D0000}"/>
    <cellStyle name="Normal 26 6 2 2" xfId="2958" xr:uid="{00000000-0005-0000-0000-0000880D0000}"/>
    <cellStyle name="Normal 26 6 3" xfId="2959" xr:uid="{00000000-0005-0000-0000-0000890D0000}"/>
    <cellStyle name="Normal 26 7" xfId="2960" xr:uid="{00000000-0005-0000-0000-00008A0D0000}"/>
    <cellStyle name="Normal 26 7 2" xfId="2961" xr:uid="{00000000-0005-0000-0000-00008B0D0000}"/>
    <cellStyle name="Normal 26 7 2 2" xfId="2962" xr:uid="{00000000-0005-0000-0000-00008C0D0000}"/>
    <cellStyle name="Normal 26 7 3" xfId="2963" xr:uid="{00000000-0005-0000-0000-00008D0D0000}"/>
    <cellStyle name="Normal 26 8" xfId="2964" xr:uid="{00000000-0005-0000-0000-00008E0D0000}"/>
    <cellStyle name="Normal 26 8 2" xfId="2965" xr:uid="{00000000-0005-0000-0000-00008F0D0000}"/>
    <cellStyle name="Normal 26 8 2 2" xfId="2966" xr:uid="{00000000-0005-0000-0000-0000900D0000}"/>
    <cellStyle name="Normal 26 8 3" xfId="2967" xr:uid="{00000000-0005-0000-0000-0000910D0000}"/>
    <cellStyle name="Normal 26 9" xfId="2968" xr:uid="{00000000-0005-0000-0000-0000920D0000}"/>
    <cellStyle name="Normal 26 9 2" xfId="2969" xr:uid="{00000000-0005-0000-0000-0000930D0000}"/>
    <cellStyle name="Normal 26 9 2 2" xfId="2970" xr:uid="{00000000-0005-0000-0000-0000940D0000}"/>
    <cellStyle name="Normal 26 9 3" xfId="2971" xr:uid="{00000000-0005-0000-0000-0000950D0000}"/>
    <cellStyle name="Normal 27" xfId="2972" xr:uid="{00000000-0005-0000-0000-0000960D0000}"/>
    <cellStyle name="Normal 27 10" xfId="2973" xr:uid="{00000000-0005-0000-0000-0000970D0000}"/>
    <cellStyle name="Normal 27 10 2" xfId="2974" xr:uid="{00000000-0005-0000-0000-0000980D0000}"/>
    <cellStyle name="Normal 27 10 2 2" xfId="2975" xr:uid="{00000000-0005-0000-0000-0000990D0000}"/>
    <cellStyle name="Normal 27 10 3" xfId="2976" xr:uid="{00000000-0005-0000-0000-00009A0D0000}"/>
    <cellStyle name="Normal 27 11" xfId="2977" xr:uid="{00000000-0005-0000-0000-00009B0D0000}"/>
    <cellStyle name="Normal 27 11 2" xfId="2978" xr:uid="{00000000-0005-0000-0000-00009C0D0000}"/>
    <cellStyle name="Normal 27 11 2 2" xfId="2979" xr:uid="{00000000-0005-0000-0000-00009D0D0000}"/>
    <cellStyle name="Normal 27 11 3" xfId="2980" xr:uid="{00000000-0005-0000-0000-00009E0D0000}"/>
    <cellStyle name="Normal 27 12" xfId="2981" xr:uid="{00000000-0005-0000-0000-00009F0D0000}"/>
    <cellStyle name="Normal 27 12 2" xfId="2982" xr:uid="{00000000-0005-0000-0000-0000A00D0000}"/>
    <cellStyle name="Normal 27 12 2 2" xfId="2983" xr:uid="{00000000-0005-0000-0000-0000A10D0000}"/>
    <cellStyle name="Normal 27 12 3" xfId="2984" xr:uid="{00000000-0005-0000-0000-0000A20D0000}"/>
    <cellStyle name="Normal 27 13" xfId="2985" xr:uid="{00000000-0005-0000-0000-0000A30D0000}"/>
    <cellStyle name="Normal 27 13 2" xfId="2986" xr:uid="{00000000-0005-0000-0000-0000A40D0000}"/>
    <cellStyle name="Normal 27 13 2 2" xfId="2987" xr:uid="{00000000-0005-0000-0000-0000A50D0000}"/>
    <cellStyle name="Normal 27 13 3" xfId="2988" xr:uid="{00000000-0005-0000-0000-0000A60D0000}"/>
    <cellStyle name="Normal 27 14" xfId="2989" xr:uid="{00000000-0005-0000-0000-0000A70D0000}"/>
    <cellStyle name="Normal 27 14 2" xfId="2990" xr:uid="{00000000-0005-0000-0000-0000A80D0000}"/>
    <cellStyle name="Normal 27 14 2 2" xfId="2991" xr:uid="{00000000-0005-0000-0000-0000A90D0000}"/>
    <cellStyle name="Normal 27 14 3" xfId="2992" xr:uid="{00000000-0005-0000-0000-0000AA0D0000}"/>
    <cellStyle name="Normal 27 15" xfId="2993" xr:uid="{00000000-0005-0000-0000-0000AB0D0000}"/>
    <cellStyle name="Normal 27 15 2" xfId="2994" xr:uid="{00000000-0005-0000-0000-0000AC0D0000}"/>
    <cellStyle name="Normal 27 15 2 2" xfId="2995" xr:uid="{00000000-0005-0000-0000-0000AD0D0000}"/>
    <cellStyle name="Normal 27 15 3" xfId="2996" xr:uid="{00000000-0005-0000-0000-0000AE0D0000}"/>
    <cellStyle name="Normal 27 16" xfId="2997" xr:uid="{00000000-0005-0000-0000-0000AF0D0000}"/>
    <cellStyle name="Normal 27 16 2" xfId="2998" xr:uid="{00000000-0005-0000-0000-0000B00D0000}"/>
    <cellStyle name="Normal 27 17" xfId="2999" xr:uid="{00000000-0005-0000-0000-0000B10D0000}"/>
    <cellStyle name="Normal 27 17 2" xfId="3000" xr:uid="{00000000-0005-0000-0000-0000B20D0000}"/>
    <cellStyle name="Normal 27 18" xfId="3001" xr:uid="{00000000-0005-0000-0000-0000B30D0000}"/>
    <cellStyle name="Normal 27 18 2" xfId="3002" xr:uid="{00000000-0005-0000-0000-0000B40D0000}"/>
    <cellStyle name="Normal 27 19" xfId="3003" xr:uid="{00000000-0005-0000-0000-0000B50D0000}"/>
    <cellStyle name="Normal 27 19 2" xfId="3004" xr:uid="{00000000-0005-0000-0000-0000B60D0000}"/>
    <cellStyle name="Normal 27 2" xfId="3005" xr:uid="{00000000-0005-0000-0000-0000B70D0000}"/>
    <cellStyle name="Normal 27 2 2" xfId="3006" xr:uid="{00000000-0005-0000-0000-0000B80D0000}"/>
    <cellStyle name="Normal 27 2 2 2" xfId="3007" xr:uid="{00000000-0005-0000-0000-0000B90D0000}"/>
    <cellStyle name="Normal 27 2 3" xfId="3008" xr:uid="{00000000-0005-0000-0000-0000BA0D0000}"/>
    <cellStyle name="Normal 27 20" xfId="3009" xr:uid="{00000000-0005-0000-0000-0000BB0D0000}"/>
    <cellStyle name="Normal 27 20 2" xfId="3010" xr:uid="{00000000-0005-0000-0000-0000BC0D0000}"/>
    <cellStyle name="Normal 27 21" xfId="3011" xr:uid="{00000000-0005-0000-0000-0000BD0D0000}"/>
    <cellStyle name="Normal 27 21 2" xfId="3012" xr:uid="{00000000-0005-0000-0000-0000BE0D0000}"/>
    <cellStyle name="Normal 27 22" xfId="3013" xr:uid="{00000000-0005-0000-0000-0000BF0D0000}"/>
    <cellStyle name="Normal 27 3" xfId="3014" xr:uid="{00000000-0005-0000-0000-0000C00D0000}"/>
    <cellStyle name="Normal 27 3 2" xfId="3015" xr:uid="{00000000-0005-0000-0000-0000C10D0000}"/>
    <cellStyle name="Normal 27 3 2 2" xfId="3016" xr:uid="{00000000-0005-0000-0000-0000C20D0000}"/>
    <cellStyle name="Normal 27 3 3" xfId="3017" xr:uid="{00000000-0005-0000-0000-0000C30D0000}"/>
    <cellStyle name="Normal 27 4" xfId="3018" xr:uid="{00000000-0005-0000-0000-0000C40D0000}"/>
    <cellStyle name="Normal 27 4 2" xfId="3019" xr:uid="{00000000-0005-0000-0000-0000C50D0000}"/>
    <cellStyle name="Normal 27 4 2 2" xfId="3020" xr:uid="{00000000-0005-0000-0000-0000C60D0000}"/>
    <cellStyle name="Normal 27 4 3" xfId="3021" xr:uid="{00000000-0005-0000-0000-0000C70D0000}"/>
    <cellStyle name="Normal 27 5" xfId="3022" xr:uid="{00000000-0005-0000-0000-0000C80D0000}"/>
    <cellStyle name="Normal 27 5 2" xfId="3023" xr:uid="{00000000-0005-0000-0000-0000C90D0000}"/>
    <cellStyle name="Normal 27 5 2 2" xfId="3024" xr:uid="{00000000-0005-0000-0000-0000CA0D0000}"/>
    <cellStyle name="Normal 27 5 3" xfId="3025" xr:uid="{00000000-0005-0000-0000-0000CB0D0000}"/>
    <cellStyle name="Normal 27 6" xfId="3026" xr:uid="{00000000-0005-0000-0000-0000CC0D0000}"/>
    <cellStyle name="Normal 27 6 2" xfId="3027" xr:uid="{00000000-0005-0000-0000-0000CD0D0000}"/>
    <cellStyle name="Normal 27 6 2 2" xfId="3028" xr:uid="{00000000-0005-0000-0000-0000CE0D0000}"/>
    <cellStyle name="Normal 27 6 3" xfId="3029" xr:uid="{00000000-0005-0000-0000-0000CF0D0000}"/>
    <cellStyle name="Normal 27 7" xfId="3030" xr:uid="{00000000-0005-0000-0000-0000D00D0000}"/>
    <cellStyle name="Normal 27 7 2" xfId="3031" xr:uid="{00000000-0005-0000-0000-0000D10D0000}"/>
    <cellStyle name="Normal 27 7 2 2" xfId="3032" xr:uid="{00000000-0005-0000-0000-0000D20D0000}"/>
    <cellStyle name="Normal 27 7 3" xfId="3033" xr:uid="{00000000-0005-0000-0000-0000D30D0000}"/>
    <cellStyle name="Normal 27 8" xfId="3034" xr:uid="{00000000-0005-0000-0000-0000D40D0000}"/>
    <cellStyle name="Normal 27 8 2" xfId="3035" xr:uid="{00000000-0005-0000-0000-0000D50D0000}"/>
    <cellStyle name="Normal 27 8 2 2" xfId="3036" xr:uid="{00000000-0005-0000-0000-0000D60D0000}"/>
    <cellStyle name="Normal 27 8 3" xfId="3037" xr:uid="{00000000-0005-0000-0000-0000D70D0000}"/>
    <cellStyle name="Normal 27 9" xfId="3038" xr:uid="{00000000-0005-0000-0000-0000D80D0000}"/>
    <cellStyle name="Normal 27 9 2" xfId="3039" xr:uid="{00000000-0005-0000-0000-0000D90D0000}"/>
    <cellStyle name="Normal 27 9 2 2" xfId="3040" xr:uid="{00000000-0005-0000-0000-0000DA0D0000}"/>
    <cellStyle name="Normal 27 9 3" xfId="3041" xr:uid="{00000000-0005-0000-0000-0000DB0D0000}"/>
    <cellStyle name="Normal 28" xfId="3042" xr:uid="{00000000-0005-0000-0000-0000DC0D0000}"/>
    <cellStyle name="Normal 28 10" xfId="3043" xr:uid="{00000000-0005-0000-0000-0000DD0D0000}"/>
    <cellStyle name="Normal 28 10 2" xfId="3044" xr:uid="{00000000-0005-0000-0000-0000DE0D0000}"/>
    <cellStyle name="Normal 28 10 2 2" xfId="3045" xr:uid="{00000000-0005-0000-0000-0000DF0D0000}"/>
    <cellStyle name="Normal 28 10 3" xfId="3046" xr:uid="{00000000-0005-0000-0000-0000E00D0000}"/>
    <cellStyle name="Normal 28 11" xfId="3047" xr:uid="{00000000-0005-0000-0000-0000E10D0000}"/>
    <cellStyle name="Normal 28 11 2" xfId="3048" xr:uid="{00000000-0005-0000-0000-0000E20D0000}"/>
    <cellStyle name="Normal 28 11 2 2" xfId="3049" xr:uid="{00000000-0005-0000-0000-0000E30D0000}"/>
    <cellStyle name="Normal 28 11 3" xfId="3050" xr:uid="{00000000-0005-0000-0000-0000E40D0000}"/>
    <cellStyle name="Normal 28 12" xfId="3051" xr:uid="{00000000-0005-0000-0000-0000E50D0000}"/>
    <cellStyle name="Normal 28 12 2" xfId="3052" xr:uid="{00000000-0005-0000-0000-0000E60D0000}"/>
    <cellStyle name="Normal 28 12 2 2" xfId="3053" xr:uid="{00000000-0005-0000-0000-0000E70D0000}"/>
    <cellStyle name="Normal 28 12 3" xfId="3054" xr:uid="{00000000-0005-0000-0000-0000E80D0000}"/>
    <cellStyle name="Normal 28 13" xfId="3055" xr:uid="{00000000-0005-0000-0000-0000E90D0000}"/>
    <cellStyle name="Normal 28 13 2" xfId="3056" xr:uid="{00000000-0005-0000-0000-0000EA0D0000}"/>
    <cellStyle name="Normal 28 13 2 2" xfId="3057" xr:uid="{00000000-0005-0000-0000-0000EB0D0000}"/>
    <cellStyle name="Normal 28 13 3" xfId="3058" xr:uid="{00000000-0005-0000-0000-0000EC0D0000}"/>
    <cellStyle name="Normal 28 14" xfId="3059" xr:uid="{00000000-0005-0000-0000-0000ED0D0000}"/>
    <cellStyle name="Normal 28 14 2" xfId="3060" xr:uid="{00000000-0005-0000-0000-0000EE0D0000}"/>
    <cellStyle name="Normal 28 14 2 2" xfId="3061" xr:uid="{00000000-0005-0000-0000-0000EF0D0000}"/>
    <cellStyle name="Normal 28 14 3" xfId="3062" xr:uid="{00000000-0005-0000-0000-0000F00D0000}"/>
    <cellStyle name="Normal 28 15" xfId="3063" xr:uid="{00000000-0005-0000-0000-0000F10D0000}"/>
    <cellStyle name="Normal 28 15 2" xfId="3064" xr:uid="{00000000-0005-0000-0000-0000F20D0000}"/>
    <cellStyle name="Normal 28 15 2 2" xfId="3065" xr:uid="{00000000-0005-0000-0000-0000F30D0000}"/>
    <cellStyle name="Normal 28 15 3" xfId="3066" xr:uid="{00000000-0005-0000-0000-0000F40D0000}"/>
    <cellStyle name="Normal 28 16" xfId="3067" xr:uid="{00000000-0005-0000-0000-0000F50D0000}"/>
    <cellStyle name="Normal 28 16 2" xfId="3068" xr:uid="{00000000-0005-0000-0000-0000F60D0000}"/>
    <cellStyle name="Normal 28 17" xfId="3069" xr:uid="{00000000-0005-0000-0000-0000F70D0000}"/>
    <cellStyle name="Normal 28 2" xfId="3070" xr:uid="{00000000-0005-0000-0000-0000F80D0000}"/>
    <cellStyle name="Normal 28 2 2" xfId="3071" xr:uid="{00000000-0005-0000-0000-0000F90D0000}"/>
    <cellStyle name="Normal 28 2 2 2" xfId="3072" xr:uid="{00000000-0005-0000-0000-0000FA0D0000}"/>
    <cellStyle name="Normal 28 2 3" xfId="3073" xr:uid="{00000000-0005-0000-0000-0000FB0D0000}"/>
    <cellStyle name="Normal 28 3" xfId="3074" xr:uid="{00000000-0005-0000-0000-0000FC0D0000}"/>
    <cellStyle name="Normal 28 3 2" xfId="3075" xr:uid="{00000000-0005-0000-0000-0000FD0D0000}"/>
    <cellStyle name="Normal 28 3 2 2" xfId="3076" xr:uid="{00000000-0005-0000-0000-0000FE0D0000}"/>
    <cellStyle name="Normal 28 3 3" xfId="3077" xr:uid="{00000000-0005-0000-0000-0000FF0D0000}"/>
    <cellStyle name="Normal 28 4" xfId="3078" xr:uid="{00000000-0005-0000-0000-0000000E0000}"/>
    <cellStyle name="Normal 28 4 2" xfId="3079" xr:uid="{00000000-0005-0000-0000-0000010E0000}"/>
    <cellStyle name="Normal 28 4 2 2" xfId="3080" xr:uid="{00000000-0005-0000-0000-0000020E0000}"/>
    <cellStyle name="Normal 28 4 3" xfId="3081" xr:uid="{00000000-0005-0000-0000-0000030E0000}"/>
    <cellStyle name="Normal 28 5" xfId="3082" xr:uid="{00000000-0005-0000-0000-0000040E0000}"/>
    <cellStyle name="Normal 28 5 2" xfId="3083" xr:uid="{00000000-0005-0000-0000-0000050E0000}"/>
    <cellStyle name="Normal 28 5 2 2" xfId="3084" xr:uid="{00000000-0005-0000-0000-0000060E0000}"/>
    <cellStyle name="Normal 28 5 3" xfId="3085" xr:uid="{00000000-0005-0000-0000-0000070E0000}"/>
    <cellStyle name="Normal 28 6" xfId="3086" xr:uid="{00000000-0005-0000-0000-0000080E0000}"/>
    <cellStyle name="Normal 28 6 2" xfId="3087" xr:uid="{00000000-0005-0000-0000-0000090E0000}"/>
    <cellStyle name="Normal 28 6 2 2" xfId="3088" xr:uid="{00000000-0005-0000-0000-00000A0E0000}"/>
    <cellStyle name="Normal 28 6 3" xfId="3089" xr:uid="{00000000-0005-0000-0000-00000B0E0000}"/>
    <cellStyle name="Normal 28 7" xfId="3090" xr:uid="{00000000-0005-0000-0000-00000C0E0000}"/>
    <cellStyle name="Normal 28 7 2" xfId="3091" xr:uid="{00000000-0005-0000-0000-00000D0E0000}"/>
    <cellStyle name="Normal 28 7 2 2" xfId="3092" xr:uid="{00000000-0005-0000-0000-00000E0E0000}"/>
    <cellStyle name="Normal 28 7 3" xfId="3093" xr:uid="{00000000-0005-0000-0000-00000F0E0000}"/>
    <cellStyle name="Normal 28 8" xfId="3094" xr:uid="{00000000-0005-0000-0000-0000100E0000}"/>
    <cellStyle name="Normal 28 8 2" xfId="3095" xr:uid="{00000000-0005-0000-0000-0000110E0000}"/>
    <cellStyle name="Normal 28 8 2 2" xfId="3096" xr:uid="{00000000-0005-0000-0000-0000120E0000}"/>
    <cellStyle name="Normal 28 8 3" xfId="3097" xr:uid="{00000000-0005-0000-0000-0000130E0000}"/>
    <cellStyle name="Normal 28 9" xfId="3098" xr:uid="{00000000-0005-0000-0000-0000140E0000}"/>
    <cellStyle name="Normal 28 9 2" xfId="3099" xr:uid="{00000000-0005-0000-0000-0000150E0000}"/>
    <cellStyle name="Normal 28 9 2 2" xfId="3100" xr:uid="{00000000-0005-0000-0000-0000160E0000}"/>
    <cellStyle name="Normal 28 9 3" xfId="3101" xr:uid="{00000000-0005-0000-0000-0000170E0000}"/>
    <cellStyle name="Normal 29" xfId="3102" xr:uid="{00000000-0005-0000-0000-0000180E0000}"/>
    <cellStyle name="Normal 29 10" xfId="3103" xr:uid="{00000000-0005-0000-0000-0000190E0000}"/>
    <cellStyle name="Normal 29 10 2" xfId="3104" xr:uid="{00000000-0005-0000-0000-00001A0E0000}"/>
    <cellStyle name="Normal 29 10 2 2" xfId="3105" xr:uid="{00000000-0005-0000-0000-00001B0E0000}"/>
    <cellStyle name="Normal 29 10 3" xfId="3106" xr:uid="{00000000-0005-0000-0000-00001C0E0000}"/>
    <cellStyle name="Normal 29 11" xfId="3107" xr:uid="{00000000-0005-0000-0000-00001D0E0000}"/>
    <cellStyle name="Normal 29 11 2" xfId="3108" xr:uid="{00000000-0005-0000-0000-00001E0E0000}"/>
    <cellStyle name="Normal 29 11 2 2" xfId="3109" xr:uid="{00000000-0005-0000-0000-00001F0E0000}"/>
    <cellStyle name="Normal 29 11 3" xfId="3110" xr:uid="{00000000-0005-0000-0000-0000200E0000}"/>
    <cellStyle name="Normal 29 12" xfId="3111" xr:uid="{00000000-0005-0000-0000-0000210E0000}"/>
    <cellStyle name="Normal 29 12 2" xfId="3112" xr:uid="{00000000-0005-0000-0000-0000220E0000}"/>
    <cellStyle name="Normal 29 12 2 2" xfId="3113" xr:uid="{00000000-0005-0000-0000-0000230E0000}"/>
    <cellStyle name="Normal 29 12 3" xfId="3114" xr:uid="{00000000-0005-0000-0000-0000240E0000}"/>
    <cellStyle name="Normal 29 13" xfId="3115" xr:uid="{00000000-0005-0000-0000-0000250E0000}"/>
    <cellStyle name="Normal 29 13 2" xfId="3116" xr:uid="{00000000-0005-0000-0000-0000260E0000}"/>
    <cellStyle name="Normal 29 13 2 2" xfId="3117" xr:uid="{00000000-0005-0000-0000-0000270E0000}"/>
    <cellStyle name="Normal 29 13 3" xfId="3118" xr:uid="{00000000-0005-0000-0000-0000280E0000}"/>
    <cellStyle name="Normal 29 14" xfId="3119" xr:uid="{00000000-0005-0000-0000-0000290E0000}"/>
    <cellStyle name="Normal 29 14 2" xfId="3120" xr:uid="{00000000-0005-0000-0000-00002A0E0000}"/>
    <cellStyle name="Normal 29 14 2 2" xfId="3121" xr:uid="{00000000-0005-0000-0000-00002B0E0000}"/>
    <cellStyle name="Normal 29 14 3" xfId="3122" xr:uid="{00000000-0005-0000-0000-00002C0E0000}"/>
    <cellStyle name="Normal 29 15" xfId="3123" xr:uid="{00000000-0005-0000-0000-00002D0E0000}"/>
    <cellStyle name="Normal 29 15 2" xfId="3124" xr:uid="{00000000-0005-0000-0000-00002E0E0000}"/>
    <cellStyle name="Normal 29 15 2 2" xfId="3125" xr:uid="{00000000-0005-0000-0000-00002F0E0000}"/>
    <cellStyle name="Normal 29 15 3" xfId="3126" xr:uid="{00000000-0005-0000-0000-0000300E0000}"/>
    <cellStyle name="Normal 29 16" xfId="3127" xr:uid="{00000000-0005-0000-0000-0000310E0000}"/>
    <cellStyle name="Normal 29 16 2" xfId="3128" xr:uid="{00000000-0005-0000-0000-0000320E0000}"/>
    <cellStyle name="Normal 29 17" xfId="3129" xr:uid="{00000000-0005-0000-0000-0000330E0000}"/>
    <cellStyle name="Normal 29 2" xfId="3130" xr:uid="{00000000-0005-0000-0000-0000340E0000}"/>
    <cellStyle name="Normal 29 2 2" xfId="3131" xr:uid="{00000000-0005-0000-0000-0000350E0000}"/>
    <cellStyle name="Normal 29 2 2 2" xfId="3132" xr:uid="{00000000-0005-0000-0000-0000360E0000}"/>
    <cellStyle name="Normal 29 2 3" xfId="3133" xr:uid="{00000000-0005-0000-0000-0000370E0000}"/>
    <cellStyle name="Normal 29 3" xfId="3134" xr:uid="{00000000-0005-0000-0000-0000380E0000}"/>
    <cellStyle name="Normal 29 3 2" xfId="3135" xr:uid="{00000000-0005-0000-0000-0000390E0000}"/>
    <cellStyle name="Normal 29 3 2 2" xfId="3136" xr:uid="{00000000-0005-0000-0000-00003A0E0000}"/>
    <cellStyle name="Normal 29 3 3" xfId="3137" xr:uid="{00000000-0005-0000-0000-00003B0E0000}"/>
    <cellStyle name="Normal 29 4" xfId="3138" xr:uid="{00000000-0005-0000-0000-00003C0E0000}"/>
    <cellStyle name="Normal 29 4 2" xfId="3139" xr:uid="{00000000-0005-0000-0000-00003D0E0000}"/>
    <cellStyle name="Normal 29 4 2 2" xfId="3140" xr:uid="{00000000-0005-0000-0000-00003E0E0000}"/>
    <cellStyle name="Normal 29 4 3" xfId="3141" xr:uid="{00000000-0005-0000-0000-00003F0E0000}"/>
    <cellStyle name="Normal 29 5" xfId="3142" xr:uid="{00000000-0005-0000-0000-0000400E0000}"/>
    <cellStyle name="Normal 29 5 2" xfId="3143" xr:uid="{00000000-0005-0000-0000-0000410E0000}"/>
    <cellStyle name="Normal 29 5 2 2" xfId="3144" xr:uid="{00000000-0005-0000-0000-0000420E0000}"/>
    <cellStyle name="Normal 29 5 3" xfId="3145" xr:uid="{00000000-0005-0000-0000-0000430E0000}"/>
    <cellStyle name="Normal 29 6" xfId="3146" xr:uid="{00000000-0005-0000-0000-0000440E0000}"/>
    <cellStyle name="Normal 29 6 2" xfId="3147" xr:uid="{00000000-0005-0000-0000-0000450E0000}"/>
    <cellStyle name="Normal 29 6 2 2" xfId="3148" xr:uid="{00000000-0005-0000-0000-0000460E0000}"/>
    <cellStyle name="Normal 29 6 3" xfId="3149" xr:uid="{00000000-0005-0000-0000-0000470E0000}"/>
    <cellStyle name="Normal 29 7" xfId="3150" xr:uid="{00000000-0005-0000-0000-0000480E0000}"/>
    <cellStyle name="Normal 29 7 2" xfId="3151" xr:uid="{00000000-0005-0000-0000-0000490E0000}"/>
    <cellStyle name="Normal 29 7 2 2" xfId="3152" xr:uid="{00000000-0005-0000-0000-00004A0E0000}"/>
    <cellStyle name="Normal 29 7 3" xfId="3153" xr:uid="{00000000-0005-0000-0000-00004B0E0000}"/>
    <cellStyle name="Normal 29 8" xfId="3154" xr:uid="{00000000-0005-0000-0000-00004C0E0000}"/>
    <cellStyle name="Normal 29 8 2" xfId="3155" xr:uid="{00000000-0005-0000-0000-00004D0E0000}"/>
    <cellStyle name="Normal 29 8 2 2" xfId="3156" xr:uid="{00000000-0005-0000-0000-00004E0E0000}"/>
    <cellStyle name="Normal 29 8 3" xfId="3157" xr:uid="{00000000-0005-0000-0000-00004F0E0000}"/>
    <cellStyle name="Normal 29 9" xfId="3158" xr:uid="{00000000-0005-0000-0000-0000500E0000}"/>
    <cellStyle name="Normal 29 9 2" xfId="3159" xr:uid="{00000000-0005-0000-0000-0000510E0000}"/>
    <cellStyle name="Normal 29 9 2 2" xfId="3160" xr:uid="{00000000-0005-0000-0000-0000520E0000}"/>
    <cellStyle name="Normal 29 9 3" xfId="3161" xr:uid="{00000000-0005-0000-0000-0000530E0000}"/>
    <cellStyle name="Normal 294" xfId="5165" xr:uid="{88D0DA7C-364A-4BFF-8A95-160B0D197D5E}"/>
    <cellStyle name="Normal 3" xfId="123" xr:uid="{00000000-0005-0000-0000-0000540E0000}"/>
    <cellStyle name="Normal 3 2" xfId="124" xr:uid="{00000000-0005-0000-0000-0000550E0000}"/>
    <cellStyle name="Normal 3 2 2" xfId="3162" xr:uid="{00000000-0005-0000-0000-0000560E0000}"/>
    <cellStyle name="Normal 3 2 3" xfId="3163" xr:uid="{00000000-0005-0000-0000-0000570E0000}"/>
    <cellStyle name="Normal 3 2 4" xfId="4157" xr:uid="{00000000-0005-0000-0000-0000580E0000}"/>
    <cellStyle name="Normal 3 3" xfId="3164" xr:uid="{00000000-0005-0000-0000-0000590E0000}"/>
    <cellStyle name="Normal 3 3 2" xfId="3165" xr:uid="{00000000-0005-0000-0000-00005A0E0000}"/>
    <cellStyle name="Normal 3 4" xfId="3166" xr:uid="{00000000-0005-0000-0000-00005B0E0000}"/>
    <cellStyle name="Normal 3 4 2" xfId="3167" xr:uid="{00000000-0005-0000-0000-00005C0E0000}"/>
    <cellStyle name="Normal 3 5" xfId="3168" xr:uid="{00000000-0005-0000-0000-00005D0E0000}"/>
    <cellStyle name="Normal 3 5 2" xfId="3169" xr:uid="{00000000-0005-0000-0000-00005E0E0000}"/>
    <cellStyle name="Normal 3 6" xfId="3170" xr:uid="{00000000-0005-0000-0000-00005F0E0000}"/>
    <cellStyle name="Normal 3 6 2" xfId="3171" xr:uid="{00000000-0005-0000-0000-0000600E0000}"/>
    <cellStyle name="Normal 3 7" xfId="3172" xr:uid="{00000000-0005-0000-0000-0000610E0000}"/>
    <cellStyle name="Normal 3 8" xfId="4682" xr:uid="{00000000-0005-0000-0000-0000620E0000}"/>
    <cellStyle name="Normal 3_Attach O, GG, Support -New Method 2-14-11" xfId="4228" xr:uid="{00000000-0005-0000-0000-0000630E0000}"/>
    <cellStyle name="Normal 30" xfId="3173" xr:uid="{00000000-0005-0000-0000-0000640E0000}"/>
    <cellStyle name="Normal 30 10" xfId="3174" xr:uid="{00000000-0005-0000-0000-0000650E0000}"/>
    <cellStyle name="Normal 30 10 2" xfId="3175" xr:uid="{00000000-0005-0000-0000-0000660E0000}"/>
    <cellStyle name="Normal 30 10 2 2" xfId="3176" xr:uid="{00000000-0005-0000-0000-0000670E0000}"/>
    <cellStyle name="Normal 30 10 3" xfId="3177" xr:uid="{00000000-0005-0000-0000-0000680E0000}"/>
    <cellStyle name="Normal 30 11" xfId="3178" xr:uid="{00000000-0005-0000-0000-0000690E0000}"/>
    <cellStyle name="Normal 30 11 2" xfId="3179" xr:uid="{00000000-0005-0000-0000-00006A0E0000}"/>
    <cellStyle name="Normal 30 11 2 2" xfId="3180" xr:uid="{00000000-0005-0000-0000-00006B0E0000}"/>
    <cellStyle name="Normal 30 11 3" xfId="3181" xr:uid="{00000000-0005-0000-0000-00006C0E0000}"/>
    <cellStyle name="Normal 30 12" xfId="3182" xr:uid="{00000000-0005-0000-0000-00006D0E0000}"/>
    <cellStyle name="Normal 30 12 2" xfId="3183" xr:uid="{00000000-0005-0000-0000-00006E0E0000}"/>
    <cellStyle name="Normal 30 12 2 2" xfId="3184" xr:uid="{00000000-0005-0000-0000-00006F0E0000}"/>
    <cellStyle name="Normal 30 12 3" xfId="3185" xr:uid="{00000000-0005-0000-0000-0000700E0000}"/>
    <cellStyle name="Normal 30 13" xfId="3186" xr:uid="{00000000-0005-0000-0000-0000710E0000}"/>
    <cellStyle name="Normal 30 13 2" xfId="3187" xr:uid="{00000000-0005-0000-0000-0000720E0000}"/>
    <cellStyle name="Normal 30 13 2 2" xfId="3188" xr:uid="{00000000-0005-0000-0000-0000730E0000}"/>
    <cellStyle name="Normal 30 13 3" xfId="3189" xr:uid="{00000000-0005-0000-0000-0000740E0000}"/>
    <cellStyle name="Normal 30 14" xfId="3190" xr:uid="{00000000-0005-0000-0000-0000750E0000}"/>
    <cellStyle name="Normal 30 14 2" xfId="3191" xr:uid="{00000000-0005-0000-0000-0000760E0000}"/>
    <cellStyle name="Normal 30 14 2 2" xfId="3192" xr:uid="{00000000-0005-0000-0000-0000770E0000}"/>
    <cellStyle name="Normal 30 14 3" xfId="3193" xr:uid="{00000000-0005-0000-0000-0000780E0000}"/>
    <cellStyle name="Normal 30 15" xfId="3194" xr:uid="{00000000-0005-0000-0000-0000790E0000}"/>
    <cellStyle name="Normal 30 15 2" xfId="3195" xr:uid="{00000000-0005-0000-0000-00007A0E0000}"/>
    <cellStyle name="Normal 30 15 2 2" xfId="3196" xr:uid="{00000000-0005-0000-0000-00007B0E0000}"/>
    <cellStyle name="Normal 30 15 3" xfId="3197" xr:uid="{00000000-0005-0000-0000-00007C0E0000}"/>
    <cellStyle name="Normal 30 16" xfId="3198" xr:uid="{00000000-0005-0000-0000-00007D0E0000}"/>
    <cellStyle name="Normal 30 16 2" xfId="3199" xr:uid="{00000000-0005-0000-0000-00007E0E0000}"/>
    <cellStyle name="Normal 30 17" xfId="3200" xr:uid="{00000000-0005-0000-0000-00007F0E0000}"/>
    <cellStyle name="Normal 30 17 2" xfId="3201" xr:uid="{00000000-0005-0000-0000-0000800E0000}"/>
    <cellStyle name="Normal 30 18" xfId="3202" xr:uid="{00000000-0005-0000-0000-0000810E0000}"/>
    <cellStyle name="Normal 30 18 2" xfId="3203" xr:uid="{00000000-0005-0000-0000-0000820E0000}"/>
    <cellStyle name="Normal 30 19" xfId="3204" xr:uid="{00000000-0005-0000-0000-0000830E0000}"/>
    <cellStyle name="Normal 30 19 2" xfId="3205" xr:uid="{00000000-0005-0000-0000-0000840E0000}"/>
    <cellStyle name="Normal 30 2" xfId="3206" xr:uid="{00000000-0005-0000-0000-0000850E0000}"/>
    <cellStyle name="Normal 30 2 2" xfId="3207" xr:uid="{00000000-0005-0000-0000-0000860E0000}"/>
    <cellStyle name="Normal 30 2 2 2" xfId="3208" xr:uid="{00000000-0005-0000-0000-0000870E0000}"/>
    <cellStyle name="Normal 30 2 3" xfId="3209" xr:uid="{00000000-0005-0000-0000-0000880E0000}"/>
    <cellStyle name="Normal 30 20" xfId="3210" xr:uid="{00000000-0005-0000-0000-0000890E0000}"/>
    <cellStyle name="Normal 30 20 2" xfId="3211" xr:uid="{00000000-0005-0000-0000-00008A0E0000}"/>
    <cellStyle name="Normal 30 21" xfId="3212" xr:uid="{00000000-0005-0000-0000-00008B0E0000}"/>
    <cellStyle name="Normal 30 21 2" xfId="3213" xr:uid="{00000000-0005-0000-0000-00008C0E0000}"/>
    <cellStyle name="Normal 30 22" xfId="3214" xr:uid="{00000000-0005-0000-0000-00008D0E0000}"/>
    <cellStyle name="Normal 30 3" xfId="3215" xr:uid="{00000000-0005-0000-0000-00008E0E0000}"/>
    <cellStyle name="Normal 30 3 2" xfId="3216" xr:uid="{00000000-0005-0000-0000-00008F0E0000}"/>
    <cellStyle name="Normal 30 3 2 2" xfId="3217" xr:uid="{00000000-0005-0000-0000-0000900E0000}"/>
    <cellStyle name="Normal 30 3 3" xfId="3218" xr:uid="{00000000-0005-0000-0000-0000910E0000}"/>
    <cellStyle name="Normal 30 4" xfId="3219" xr:uid="{00000000-0005-0000-0000-0000920E0000}"/>
    <cellStyle name="Normal 30 4 2" xfId="3220" xr:uid="{00000000-0005-0000-0000-0000930E0000}"/>
    <cellStyle name="Normal 30 4 2 2" xfId="3221" xr:uid="{00000000-0005-0000-0000-0000940E0000}"/>
    <cellStyle name="Normal 30 4 3" xfId="3222" xr:uid="{00000000-0005-0000-0000-0000950E0000}"/>
    <cellStyle name="Normal 30 5" xfId="3223" xr:uid="{00000000-0005-0000-0000-0000960E0000}"/>
    <cellStyle name="Normal 30 5 2" xfId="3224" xr:uid="{00000000-0005-0000-0000-0000970E0000}"/>
    <cellStyle name="Normal 30 5 2 2" xfId="3225" xr:uid="{00000000-0005-0000-0000-0000980E0000}"/>
    <cellStyle name="Normal 30 5 3" xfId="3226" xr:uid="{00000000-0005-0000-0000-0000990E0000}"/>
    <cellStyle name="Normal 30 6" xfId="3227" xr:uid="{00000000-0005-0000-0000-00009A0E0000}"/>
    <cellStyle name="Normal 30 6 2" xfId="3228" xr:uid="{00000000-0005-0000-0000-00009B0E0000}"/>
    <cellStyle name="Normal 30 6 2 2" xfId="3229" xr:uid="{00000000-0005-0000-0000-00009C0E0000}"/>
    <cellStyle name="Normal 30 6 3" xfId="3230" xr:uid="{00000000-0005-0000-0000-00009D0E0000}"/>
    <cellStyle name="Normal 30 7" xfId="3231" xr:uid="{00000000-0005-0000-0000-00009E0E0000}"/>
    <cellStyle name="Normal 30 7 2" xfId="3232" xr:uid="{00000000-0005-0000-0000-00009F0E0000}"/>
    <cellStyle name="Normal 30 7 2 2" xfId="3233" xr:uid="{00000000-0005-0000-0000-0000A00E0000}"/>
    <cellStyle name="Normal 30 7 3" xfId="3234" xr:uid="{00000000-0005-0000-0000-0000A10E0000}"/>
    <cellStyle name="Normal 30 8" xfId="3235" xr:uid="{00000000-0005-0000-0000-0000A20E0000}"/>
    <cellStyle name="Normal 30 8 2" xfId="3236" xr:uid="{00000000-0005-0000-0000-0000A30E0000}"/>
    <cellStyle name="Normal 30 8 2 2" xfId="3237" xr:uid="{00000000-0005-0000-0000-0000A40E0000}"/>
    <cellStyle name="Normal 30 8 3" xfId="3238" xr:uid="{00000000-0005-0000-0000-0000A50E0000}"/>
    <cellStyle name="Normal 30 9" xfId="3239" xr:uid="{00000000-0005-0000-0000-0000A60E0000}"/>
    <cellStyle name="Normal 30 9 2" xfId="3240" xr:uid="{00000000-0005-0000-0000-0000A70E0000}"/>
    <cellStyle name="Normal 30 9 2 2" xfId="3241" xr:uid="{00000000-0005-0000-0000-0000A80E0000}"/>
    <cellStyle name="Normal 30 9 3" xfId="3242" xr:uid="{00000000-0005-0000-0000-0000A90E0000}"/>
    <cellStyle name="Normal 31" xfId="3243" xr:uid="{00000000-0005-0000-0000-0000AA0E0000}"/>
    <cellStyle name="Normal 31 10" xfId="3244" xr:uid="{00000000-0005-0000-0000-0000AB0E0000}"/>
    <cellStyle name="Normal 31 10 2" xfId="3245" xr:uid="{00000000-0005-0000-0000-0000AC0E0000}"/>
    <cellStyle name="Normal 31 10 2 2" xfId="3246" xr:uid="{00000000-0005-0000-0000-0000AD0E0000}"/>
    <cellStyle name="Normal 31 10 3" xfId="3247" xr:uid="{00000000-0005-0000-0000-0000AE0E0000}"/>
    <cellStyle name="Normal 31 10 3 2" xfId="3248" xr:uid="{00000000-0005-0000-0000-0000AF0E0000}"/>
    <cellStyle name="Normal 31 10 4" xfId="3249" xr:uid="{00000000-0005-0000-0000-0000B00E0000}"/>
    <cellStyle name="Normal 31 11" xfId="3250" xr:uid="{00000000-0005-0000-0000-0000B10E0000}"/>
    <cellStyle name="Normal 31 11 2" xfId="3251" xr:uid="{00000000-0005-0000-0000-0000B20E0000}"/>
    <cellStyle name="Normal 31 11 2 2" xfId="3252" xr:uid="{00000000-0005-0000-0000-0000B30E0000}"/>
    <cellStyle name="Normal 31 11 3" xfId="3253" xr:uid="{00000000-0005-0000-0000-0000B40E0000}"/>
    <cellStyle name="Normal 31 12" xfId="3254" xr:uid="{00000000-0005-0000-0000-0000B50E0000}"/>
    <cellStyle name="Normal 31 12 2" xfId="3255" xr:uid="{00000000-0005-0000-0000-0000B60E0000}"/>
    <cellStyle name="Normal 31 12 2 2" xfId="3256" xr:uid="{00000000-0005-0000-0000-0000B70E0000}"/>
    <cellStyle name="Normal 31 12 3" xfId="3257" xr:uid="{00000000-0005-0000-0000-0000B80E0000}"/>
    <cellStyle name="Normal 31 13" xfId="3258" xr:uid="{00000000-0005-0000-0000-0000B90E0000}"/>
    <cellStyle name="Normal 31 13 2" xfId="3259" xr:uid="{00000000-0005-0000-0000-0000BA0E0000}"/>
    <cellStyle name="Normal 31 13 2 2" xfId="3260" xr:uid="{00000000-0005-0000-0000-0000BB0E0000}"/>
    <cellStyle name="Normal 31 13 3" xfId="3261" xr:uid="{00000000-0005-0000-0000-0000BC0E0000}"/>
    <cellStyle name="Normal 31 14" xfId="3262" xr:uid="{00000000-0005-0000-0000-0000BD0E0000}"/>
    <cellStyle name="Normal 31 14 2" xfId="3263" xr:uid="{00000000-0005-0000-0000-0000BE0E0000}"/>
    <cellStyle name="Normal 31 14 2 2" xfId="3264" xr:uid="{00000000-0005-0000-0000-0000BF0E0000}"/>
    <cellStyle name="Normal 31 14 3" xfId="3265" xr:uid="{00000000-0005-0000-0000-0000C00E0000}"/>
    <cellStyle name="Normal 31 15" xfId="3266" xr:uid="{00000000-0005-0000-0000-0000C10E0000}"/>
    <cellStyle name="Normal 31 15 2" xfId="3267" xr:uid="{00000000-0005-0000-0000-0000C20E0000}"/>
    <cellStyle name="Normal 31 15 2 2" xfId="3268" xr:uid="{00000000-0005-0000-0000-0000C30E0000}"/>
    <cellStyle name="Normal 31 15 3" xfId="3269" xr:uid="{00000000-0005-0000-0000-0000C40E0000}"/>
    <cellStyle name="Normal 31 16" xfId="3270" xr:uid="{00000000-0005-0000-0000-0000C50E0000}"/>
    <cellStyle name="Normal 31 16 2" xfId="3271" xr:uid="{00000000-0005-0000-0000-0000C60E0000}"/>
    <cellStyle name="Normal 31 17" xfId="3272" xr:uid="{00000000-0005-0000-0000-0000C70E0000}"/>
    <cellStyle name="Normal 31 17 2" xfId="3273" xr:uid="{00000000-0005-0000-0000-0000C80E0000}"/>
    <cellStyle name="Normal 31 2" xfId="3274" xr:uid="{00000000-0005-0000-0000-0000C90E0000}"/>
    <cellStyle name="Normal 31 2 2" xfId="3275" xr:uid="{00000000-0005-0000-0000-0000CA0E0000}"/>
    <cellStyle name="Normal 31 2 2 2" xfId="3276" xr:uid="{00000000-0005-0000-0000-0000CB0E0000}"/>
    <cellStyle name="Normal 31 2 3" xfId="3277" xr:uid="{00000000-0005-0000-0000-0000CC0E0000}"/>
    <cellStyle name="Normal 31 3" xfId="3278" xr:uid="{00000000-0005-0000-0000-0000CD0E0000}"/>
    <cellStyle name="Normal 31 3 2" xfId="3279" xr:uid="{00000000-0005-0000-0000-0000CE0E0000}"/>
    <cellStyle name="Normal 31 3 2 2" xfId="3280" xr:uid="{00000000-0005-0000-0000-0000CF0E0000}"/>
    <cellStyle name="Normal 31 3 3" xfId="3281" xr:uid="{00000000-0005-0000-0000-0000D00E0000}"/>
    <cellStyle name="Normal 31 4" xfId="3282" xr:uid="{00000000-0005-0000-0000-0000D10E0000}"/>
    <cellStyle name="Normal 31 4 2" xfId="3283" xr:uid="{00000000-0005-0000-0000-0000D20E0000}"/>
    <cellStyle name="Normal 31 4 2 2" xfId="3284" xr:uid="{00000000-0005-0000-0000-0000D30E0000}"/>
    <cellStyle name="Normal 31 4 3" xfId="3285" xr:uid="{00000000-0005-0000-0000-0000D40E0000}"/>
    <cellStyle name="Normal 31 5" xfId="3286" xr:uid="{00000000-0005-0000-0000-0000D50E0000}"/>
    <cellStyle name="Normal 31 5 2" xfId="3287" xr:uid="{00000000-0005-0000-0000-0000D60E0000}"/>
    <cellStyle name="Normal 31 5 2 2" xfId="3288" xr:uid="{00000000-0005-0000-0000-0000D70E0000}"/>
    <cellStyle name="Normal 31 5 3" xfId="3289" xr:uid="{00000000-0005-0000-0000-0000D80E0000}"/>
    <cellStyle name="Normal 31 6" xfId="3290" xr:uid="{00000000-0005-0000-0000-0000D90E0000}"/>
    <cellStyle name="Normal 31 6 2" xfId="3291" xr:uid="{00000000-0005-0000-0000-0000DA0E0000}"/>
    <cellStyle name="Normal 31 6 2 2" xfId="3292" xr:uid="{00000000-0005-0000-0000-0000DB0E0000}"/>
    <cellStyle name="Normal 31 6 3" xfId="3293" xr:uid="{00000000-0005-0000-0000-0000DC0E0000}"/>
    <cellStyle name="Normal 31 7" xfId="3294" xr:uid="{00000000-0005-0000-0000-0000DD0E0000}"/>
    <cellStyle name="Normal 31 7 2" xfId="3295" xr:uid="{00000000-0005-0000-0000-0000DE0E0000}"/>
    <cellStyle name="Normal 31 7 2 2" xfId="3296" xr:uid="{00000000-0005-0000-0000-0000DF0E0000}"/>
    <cellStyle name="Normal 31 7 3" xfId="3297" xr:uid="{00000000-0005-0000-0000-0000E00E0000}"/>
    <cellStyle name="Normal 31 8" xfId="3298" xr:uid="{00000000-0005-0000-0000-0000E10E0000}"/>
    <cellStyle name="Normal 31 8 2" xfId="3299" xr:uid="{00000000-0005-0000-0000-0000E20E0000}"/>
    <cellStyle name="Normal 31 8 2 2" xfId="3300" xr:uid="{00000000-0005-0000-0000-0000E30E0000}"/>
    <cellStyle name="Normal 31 8 3" xfId="3301" xr:uid="{00000000-0005-0000-0000-0000E40E0000}"/>
    <cellStyle name="Normal 31 9" xfId="3302" xr:uid="{00000000-0005-0000-0000-0000E50E0000}"/>
    <cellStyle name="Normal 31 9 2" xfId="3303" xr:uid="{00000000-0005-0000-0000-0000E60E0000}"/>
    <cellStyle name="Normal 31 9 2 2" xfId="3304" xr:uid="{00000000-0005-0000-0000-0000E70E0000}"/>
    <cellStyle name="Normal 31 9 3" xfId="3305" xr:uid="{00000000-0005-0000-0000-0000E80E0000}"/>
    <cellStyle name="Normal 32" xfId="3306" xr:uid="{00000000-0005-0000-0000-0000E90E0000}"/>
    <cellStyle name="Normal 32 10" xfId="3307" xr:uid="{00000000-0005-0000-0000-0000EA0E0000}"/>
    <cellStyle name="Normal 32 10 2" xfId="3308" xr:uid="{00000000-0005-0000-0000-0000EB0E0000}"/>
    <cellStyle name="Normal 32 10 2 2" xfId="3309" xr:uid="{00000000-0005-0000-0000-0000EC0E0000}"/>
    <cellStyle name="Normal 32 10 3" xfId="3310" xr:uid="{00000000-0005-0000-0000-0000ED0E0000}"/>
    <cellStyle name="Normal 32 10 3 2" xfId="3311" xr:uid="{00000000-0005-0000-0000-0000EE0E0000}"/>
    <cellStyle name="Normal 32 10 4" xfId="3312" xr:uid="{00000000-0005-0000-0000-0000EF0E0000}"/>
    <cellStyle name="Normal 32 11" xfId="3313" xr:uid="{00000000-0005-0000-0000-0000F00E0000}"/>
    <cellStyle name="Normal 32 11 2" xfId="3314" xr:uid="{00000000-0005-0000-0000-0000F10E0000}"/>
    <cellStyle name="Normal 32 11 2 2" xfId="3315" xr:uid="{00000000-0005-0000-0000-0000F20E0000}"/>
    <cellStyle name="Normal 32 11 3" xfId="3316" xr:uid="{00000000-0005-0000-0000-0000F30E0000}"/>
    <cellStyle name="Normal 32 12" xfId="3317" xr:uid="{00000000-0005-0000-0000-0000F40E0000}"/>
    <cellStyle name="Normal 32 12 2" xfId="3318" xr:uid="{00000000-0005-0000-0000-0000F50E0000}"/>
    <cellStyle name="Normal 32 12 2 2" xfId="3319" xr:uid="{00000000-0005-0000-0000-0000F60E0000}"/>
    <cellStyle name="Normal 32 12 3" xfId="3320" xr:uid="{00000000-0005-0000-0000-0000F70E0000}"/>
    <cellStyle name="Normal 32 13" xfId="3321" xr:uid="{00000000-0005-0000-0000-0000F80E0000}"/>
    <cellStyle name="Normal 32 13 2" xfId="3322" xr:uid="{00000000-0005-0000-0000-0000F90E0000}"/>
    <cellStyle name="Normal 32 13 2 2" xfId="3323" xr:uid="{00000000-0005-0000-0000-0000FA0E0000}"/>
    <cellStyle name="Normal 32 13 3" xfId="3324" xr:uid="{00000000-0005-0000-0000-0000FB0E0000}"/>
    <cellStyle name="Normal 32 14" xfId="3325" xr:uid="{00000000-0005-0000-0000-0000FC0E0000}"/>
    <cellStyle name="Normal 32 14 2" xfId="3326" xr:uid="{00000000-0005-0000-0000-0000FD0E0000}"/>
    <cellStyle name="Normal 32 14 2 2" xfId="3327" xr:uid="{00000000-0005-0000-0000-0000FE0E0000}"/>
    <cellStyle name="Normal 32 14 3" xfId="3328" xr:uid="{00000000-0005-0000-0000-0000FF0E0000}"/>
    <cellStyle name="Normal 32 15" xfId="3329" xr:uid="{00000000-0005-0000-0000-0000000F0000}"/>
    <cellStyle name="Normal 32 15 2" xfId="3330" xr:uid="{00000000-0005-0000-0000-0000010F0000}"/>
    <cellStyle name="Normal 32 15 2 2" xfId="3331" xr:uid="{00000000-0005-0000-0000-0000020F0000}"/>
    <cellStyle name="Normal 32 15 3" xfId="3332" xr:uid="{00000000-0005-0000-0000-0000030F0000}"/>
    <cellStyle name="Normal 32 16" xfId="3333" xr:uid="{00000000-0005-0000-0000-0000040F0000}"/>
    <cellStyle name="Normal 32 16 2" xfId="3334" xr:uid="{00000000-0005-0000-0000-0000050F0000}"/>
    <cellStyle name="Normal 32 2" xfId="3335" xr:uid="{00000000-0005-0000-0000-0000060F0000}"/>
    <cellStyle name="Normal 32 2 2" xfId="3336" xr:uid="{00000000-0005-0000-0000-0000070F0000}"/>
    <cellStyle name="Normal 32 2 2 2" xfId="3337" xr:uid="{00000000-0005-0000-0000-0000080F0000}"/>
    <cellStyle name="Normal 32 2 3" xfId="3338" xr:uid="{00000000-0005-0000-0000-0000090F0000}"/>
    <cellStyle name="Normal 32 3" xfId="3339" xr:uid="{00000000-0005-0000-0000-00000A0F0000}"/>
    <cellStyle name="Normal 32 3 2" xfId="3340" xr:uid="{00000000-0005-0000-0000-00000B0F0000}"/>
    <cellStyle name="Normal 32 3 2 2" xfId="3341" xr:uid="{00000000-0005-0000-0000-00000C0F0000}"/>
    <cellStyle name="Normal 32 3 3" xfId="3342" xr:uid="{00000000-0005-0000-0000-00000D0F0000}"/>
    <cellStyle name="Normal 32 4" xfId="3343" xr:uid="{00000000-0005-0000-0000-00000E0F0000}"/>
    <cellStyle name="Normal 32 4 2" xfId="3344" xr:uid="{00000000-0005-0000-0000-00000F0F0000}"/>
    <cellStyle name="Normal 32 4 2 2" xfId="3345" xr:uid="{00000000-0005-0000-0000-0000100F0000}"/>
    <cellStyle name="Normal 32 4 3" xfId="3346" xr:uid="{00000000-0005-0000-0000-0000110F0000}"/>
    <cellStyle name="Normal 32 5" xfId="3347" xr:uid="{00000000-0005-0000-0000-0000120F0000}"/>
    <cellStyle name="Normal 32 5 2" xfId="3348" xr:uid="{00000000-0005-0000-0000-0000130F0000}"/>
    <cellStyle name="Normal 32 5 2 2" xfId="3349" xr:uid="{00000000-0005-0000-0000-0000140F0000}"/>
    <cellStyle name="Normal 32 5 3" xfId="3350" xr:uid="{00000000-0005-0000-0000-0000150F0000}"/>
    <cellStyle name="Normal 32 6" xfId="3351" xr:uid="{00000000-0005-0000-0000-0000160F0000}"/>
    <cellStyle name="Normal 32 6 2" xfId="3352" xr:uid="{00000000-0005-0000-0000-0000170F0000}"/>
    <cellStyle name="Normal 32 6 2 2" xfId="3353" xr:uid="{00000000-0005-0000-0000-0000180F0000}"/>
    <cellStyle name="Normal 32 6 3" xfId="3354" xr:uid="{00000000-0005-0000-0000-0000190F0000}"/>
    <cellStyle name="Normal 32 7" xfId="3355" xr:uid="{00000000-0005-0000-0000-00001A0F0000}"/>
    <cellStyle name="Normal 32 7 2" xfId="3356" xr:uid="{00000000-0005-0000-0000-00001B0F0000}"/>
    <cellStyle name="Normal 32 7 2 2" xfId="3357" xr:uid="{00000000-0005-0000-0000-00001C0F0000}"/>
    <cellStyle name="Normal 32 7 3" xfId="3358" xr:uid="{00000000-0005-0000-0000-00001D0F0000}"/>
    <cellStyle name="Normal 32 8" xfId="3359" xr:uid="{00000000-0005-0000-0000-00001E0F0000}"/>
    <cellStyle name="Normal 32 8 2" xfId="3360" xr:uid="{00000000-0005-0000-0000-00001F0F0000}"/>
    <cellStyle name="Normal 32 8 2 2" xfId="3361" xr:uid="{00000000-0005-0000-0000-0000200F0000}"/>
    <cellStyle name="Normal 32 8 3" xfId="3362" xr:uid="{00000000-0005-0000-0000-0000210F0000}"/>
    <cellStyle name="Normal 32 9" xfId="3363" xr:uid="{00000000-0005-0000-0000-0000220F0000}"/>
    <cellStyle name="Normal 32 9 2" xfId="3364" xr:uid="{00000000-0005-0000-0000-0000230F0000}"/>
    <cellStyle name="Normal 32 9 2 2" xfId="3365" xr:uid="{00000000-0005-0000-0000-0000240F0000}"/>
    <cellStyle name="Normal 32 9 3" xfId="3366" xr:uid="{00000000-0005-0000-0000-0000250F0000}"/>
    <cellStyle name="Normal 33" xfId="3367" xr:uid="{00000000-0005-0000-0000-0000260F0000}"/>
    <cellStyle name="Normal 33 2" xfId="3368" xr:uid="{00000000-0005-0000-0000-0000270F0000}"/>
    <cellStyle name="Normal 33 2 2" xfId="3369" xr:uid="{00000000-0005-0000-0000-0000280F0000}"/>
    <cellStyle name="Normal 33 3" xfId="3370" xr:uid="{00000000-0005-0000-0000-0000290F0000}"/>
    <cellStyle name="Normal 33 3 2" xfId="3371" xr:uid="{00000000-0005-0000-0000-00002A0F0000}"/>
    <cellStyle name="Normal 33 4" xfId="3372" xr:uid="{00000000-0005-0000-0000-00002B0F0000}"/>
    <cellStyle name="Normal 33 4 2" xfId="3373" xr:uid="{00000000-0005-0000-0000-00002C0F0000}"/>
    <cellStyle name="Normal 33 5" xfId="3374" xr:uid="{00000000-0005-0000-0000-00002D0F0000}"/>
    <cellStyle name="Normal 33 5 2" xfId="3375" xr:uid="{00000000-0005-0000-0000-00002E0F0000}"/>
    <cellStyle name="Normal 33 6" xfId="3376" xr:uid="{00000000-0005-0000-0000-00002F0F0000}"/>
    <cellStyle name="Normal 33 6 2" xfId="3377" xr:uid="{00000000-0005-0000-0000-0000300F0000}"/>
    <cellStyle name="Normal 33 7" xfId="3378" xr:uid="{00000000-0005-0000-0000-0000310F0000}"/>
    <cellStyle name="Normal 33 7 2" xfId="3379" xr:uid="{00000000-0005-0000-0000-0000320F0000}"/>
    <cellStyle name="Normal 33 8" xfId="3380" xr:uid="{00000000-0005-0000-0000-0000330F0000}"/>
    <cellStyle name="Normal 34" xfId="3381" xr:uid="{00000000-0005-0000-0000-0000340F0000}"/>
    <cellStyle name="Normal 34 2" xfId="3382" xr:uid="{00000000-0005-0000-0000-0000350F0000}"/>
    <cellStyle name="Normal 34 2 2" xfId="3383" xr:uid="{00000000-0005-0000-0000-0000360F0000}"/>
    <cellStyle name="Normal 34 3" xfId="3384" xr:uid="{00000000-0005-0000-0000-0000370F0000}"/>
    <cellStyle name="Normal 34 3 2" xfId="3385" xr:uid="{00000000-0005-0000-0000-0000380F0000}"/>
    <cellStyle name="Normal 34 4" xfId="3386" xr:uid="{00000000-0005-0000-0000-0000390F0000}"/>
    <cellStyle name="Normal 34 4 2" xfId="3387" xr:uid="{00000000-0005-0000-0000-00003A0F0000}"/>
    <cellStyle name="Normal 34 5" xfId="3388" xr:uid="{00000000-0005-0000-0000-00003B0F0000}"/>
    <cellStyle name="Normal 34 5 2" xfId="3389" xr:uid="{00000000-0005-0000-0000-00003C0F0000}"/>
    <cellStyle name="Normal 34 6" xfId="3390" xr:uid="{00000000-0005-0000-0000-00003D0F0000}"/>
    <cellStyle name="Normal 34 6 2" xfId="3391" xr:uid="{00000000-0005-0000-0000-00003E0F0000}"/>
    <cellStyle name="Normal 34 7" xfId="3392" xr:uid="{00000000-0005-0000-0000-00003F0F0000}"/>
    <cellStyle name="Normal 34 7 2" xfId="3393" xr:uid="{00000000-0005-0000-0000-0000400F0000}"/>
    <cellStyle name="Normal 34 8" xfId="3394" xr:uid="{00000000-0005-0000-0000-0000410F0000}"/>
    <cellStyle name="Normal 35" xfId="3395" xr:uid="{00000000-0005-0000-0000-0000420F0000}"/>
    <cellStyle name="Normal 35 2" xfId="3396" xr:uid="{00000000-0005-0000-0000-0000430F0000}"/>
    <cellStyle name="Normal 35 2 2" xfId="3397" xr:uid="{00000000-0005-0000-0000-0000440F0000}"/>
    <cellStyle name="Normal 35 3" xfId="3398" xr:uid="{00000000-0005-0000-0000-0000450F0000}"/>
    <cellStyle name="Normal 35 3 2" xfId="3399" xr:uid="{00000000-0005-0000-0000-0000460F0000}"/>
    <cellStyle name="Normal 35 4" xfId="3400" xr:uid="{00000000-0005-0000-0000-0000470F0000}"/>
    <cellStyle name="Normal 36" xfId="3401" xr:uid="{00000000-0005-0000-0000-0000480F0000}"/>
    <cellStyle name="Normal 36 2" xfId="3402" xr:uid="{00000000-0005-0000-0000-0000490F0000}"/>
    <cellStyle name="Normal 36 2 2" xfId="3403" xr:uid="{00000000-0005-0000-0000-00004A0F0000}"/>
    <cellStyle name="Normal 36 3" xfId="3404" xr:uid="{00000000-0005-0000-0000-00004B0F0000}"/>
    <cellStyle name="Normal 37" xfId="3405" xr:uid="{00000000-0005-0000-0000-00004C0F0000}"/>
    <cellStyle name="Normal 37 2" xfId="3406" xr:uid="{00000000-0005-0000-0000-00004D0F0000}"/>
    <cellStyle name="Normal 37 2 2" xfId="3407" xr:uid="{00000000-0005-0000-0000-00004E0F0000}"/>
    <cellStyle name="Normal 37 3" xfId="3408" xr:uid="{00000000-0005-0000-0000-00004F0F0000}"/>
    <cellStyle name="Normal 37 3 2" xfId="3409" xr:uid="{00000000-0005-0000-0000-0000500F0000}"/>
    <cellStyle name="Normal 37 4" xfId="3410" xr:uid="{00000000-0005-0000-0000-0000510F0000}"/>
    <cellStyle name="Normal 37 4 2" xfId="3411" xr:uid="{00000000-0005-0000-0000-0000520F0000}"/>
    <cellStyle name="Normal 37 5" xfId="3412" xr:uid="{00000000-0005-0000-0000-0000530F0000}"/>
    <cellStyle name="Normal 37 5 2" xfId="3413" xr:uid="{00000000-0005-0000-0000-0000540F0000}"/>
    <cellStyle name="Normal 37 6" xfId="3414" xr:uid="{00000000-0005-0000-0000-0000550F0000}"/>
    <cellStyle name="Normal 37 6 2" xfId="3415" xr:uid="{00000000-0005-0000-0000-0000560F0000}"/>
    <cellStyle name="Normal 37 7" xfId="3416" xr:uid="{00000000-0005-0000-0000-0000570F0000}"/>
    <cellStyle name="Normal 37 7 2" xfId="3417" xr:uid="{00000000-0005-0000-0000-0000580F0000}"/>
    <cellStyle name="Normal 37 8" xfId="3418" xr:uid="{00000000-0005-0000-0000-0000590F0000}"/>
    <cellStyle name="Normal 38" xfId="3419" xr:uid="{00000000-0005-0000-0000-00005A0F0000}"/>
    <cellStyle name="Normal 38 2" xfId="3420" xr:uid="{00000000-0005-0000-0000-00005B0F0000}"/>
    <cellStyle name="Normal 38 2 2" xfId="3421" xr:uid="{00000000-0005-0000-0000-00005C0F0000}"/>
    <cellStyle name="Normal 38 3" xfId="3422" xr:uid="{00000000-0005-0000-0000-00005D0F0000}"/>
    <cellStyle name="Normal 38 3 2" xfId="3423" xr:uid="{00000000-0005-0000-0000-00005E0F0000}"/>
    <cellStyle name="Normal 39" xfId="3424" xr:uid="{00000000-0005-0000-0000-00005F0F0000}"/>
    <cellStyle name="Normal 39 2" xfId="3425" xr:uid="{00000000-0005-0000-0000-0000600F0000}"/>
    <cellStyle name="Normal 39 2 2" xfId="3426" xr:uid="{00000000-0005-0000-0000-0000610F0000}"/>
    <cellStyle name="Normal 39 3" xfId="3427" xr:uid="{00000000-0005-0000-0000-0000620F0000}"/>
    <cellStyle name="Normal 39 3 2" xfId="3428" xr:uid="{00000000-0005-0000-0000-0000630F0000}"/>
    <cellStyle name="Normal 39 4" xfId="3429" xr:uid="{00000000-0005-0000-0000-0000640F0000}"/>
    <cellStyle name="Normal 39 4 2" xfId="3430" xr:uid="{00000000-0005-0000-0000-0000650F0000}"/>
    <cellStyle name="Normal 39 5" xfId="3431" xr:uid="{00000000-0005-0000-0000-0000660F0000}"/>
    <cellStyle name="Normal 39 5 2" xfId="3432" xr:uid="{00000000-0005-0000-0000-0000670F0000}"/>
    <cellStyle name="Normal 39 6" xfId="3433" xr:uid="{00000000-0005-0000-0000-0000680F0000}"/>
    <cellStyle name="Normal 39 6 2" xfId="3434" xr:uid="{00000000-0005-0000-0000-0000690F0000}"/>
    <cellStyle name="Normal 39 7" xfId="3435" xr:uid="{00000000-0005-0000-0000-00006A0F0000}"/>
    <cellStyle name="Normal 39 7 2" xfId="3436" xr:uid="{00000000-0005-0000-0000-00006B0F0000}"/>
    <cellStyle name="Normal 39 8" xfId="3437" xr:uid="{00000000-0005-0000-0000-00006C0F0000}"/>
    <cellStyle name="Normal 4" xfId="3438" xr:uid="{00000000-0005-0000-0000-00006D0F0000}"/>
    <cellStyle name="Normal 4 10" xfId="3439" xr:uid="{00000000-0005-0000-0000-00006E0F0000}"/>
    <cellStyle name="Normal 4 10 2" xfId="3440" xr:uid="{00000000-0005-0000-0000-00006F0F0000}"/>
    <cellStyle name="Normal 4 10 2 2" xfId="3441" xr:uid="{00000000-0005-0000-0000-0000700F0000}"/>
    <cellStyle name="Normal 4 10 3" xfId="3442" xr:uid="{00000000-0005-0000-0000-0000710F0000}"/>
    <cellStyle name="Normal 4 11" xfId="3443" xr:uid="{00000000-0005-0000-0000-0000720F0000}"/>
    <cellStyle name="Normal 4 11 2" xfId="3444" xr:uid="{00000000-0005-0000-0000-0000730F0000}"/>
    <cellStyle name="Normal 4 11 2 2" xfId="3445" xr:uid="{00000000-0005-0000-0000-0000740F0000}"/>
    <cellStyle name="Normal 4 11 3" xfId="3446" xr:uid="{00000000-0005-0000-0000-0000750F0000}"/>
    <cellStyle name="Normal 4 12" xfId="3447" xr:uid="{00000000-0005-0000-0000-0000760F0000}"/>
    <cellStyle name="Normal 4 12 2" xfId="3448" xr:uid="{00000000-0005-0000-0000-0000770F0000}"/>
    <cellStyle name="Normal 4 12 2 2" xfId="3449" xr:uid="{00000000-0005-0000-0000-0000780F0000}"/>
    <cellStyle name="Normal 4 12 3" xfId="3450" xr:uid="{00000000-0005-0000-0000-0000790F0000}"/>
    <cellStyle name="Normal 4 13" xfId="3451" xr:uid="{00000000-0005-0000-0000-00007A0F0000}"/>
    <cellStyle name="Normal 4 13 2" xfId="3452" xr:uid="{00000000-0005-0000-0000-00007B0F0000}"/>
    <cellStyle name="Normal 4 13 2 2" xfId="3453" xr:uid="{00000000-0005-0000-0000-00007C0F0000}"/>
    <cellStyle name="Normal 4 13 3" xfId="3454" xr:uid="{00000000-0005-0000-0000-00007D0F0000}"/>
    <cellStyle name="Normal 4 14" xfId="3455" xr:uid="{00000000-0005-0000-0000-00007E0F0000}"/>
    <cellStyle name="Normal 4 14 2" xfId="3456" xr:uid="{00000000-0005-0000-0000-00007F0F0000}"/>
    <cellStyle name="Normal 4 14 2 2" xfId="3457" xr:uid="{00000000-0005-0000-0000-0000800F0000}"/>
    <cellStyle name="Normal 4 14 3" xfId="3458" xr:uid="{00000000-0005-0000-0000-0000810F0000}"/>
    <cellStyle name="Normal 4 15" xfId="3459" xr:uid="{00000000-0005-0000-0000-0000820F0000}"/>
    <cellStyle name="Normal 4 15 2" xfId="3460" xr:uid="{00000000-0005-0000-0000-0000830F0000}"/>
    <cellStyle name="Normal 4 15 2 2" xfId="3461" xr:uid="{00000000-0005-0000-0000-0000840F0000}"/>
    <cellStyle name="Normal 4 15 3" xfId="3462" xr:uid="{00000000-0005-0000-0000-0000850F0000}"/>
    <cellStyle name="Normal 4 16" xfId="3463" xr:uid="{00000000-0005-0000-0000-0000860F0000}"/>
    <cellStyle name="Normal 4 16 2" xfId="3464" xr:uid="{00000000-0005-0000-0000-0000870F0000}"/>
    <cellStyle name="Normal 4 17" xfId="3465" xr:uid="{00000000-0005-0000-0000-0000880F0000}"/>
    <cellStyle name="Normal 4 17 2" xfId="3466" xr:uid="{00000000-0005-0000-0000-0000890F0000}"/>
    <cellStyle name="Normal 4 18" xfId="3467" xr:uid="{00000000-0005-0000-0000-00008A0F0000}"/>
    <cellStyle name="Normal 4 19" xfId="3468" xr:uid="{00000000-0005-0000-0000-00008B0F0000}"/>
    <cellStyle name="Normal 4 2" xfId="3469" xr:uid="{00000000-0005-0000-0000-00008C0F0000}"/>
    <cellStyle name="Normal 4 2 2" xfId="3470" xr:uid="{00000000-0005-0000-0000-00008D0F0000}"/>
    <cellStyle name="Normal 4 2 2 2" xfId="3471" xr:uid="{00000000-0005-0000-0000-00008E0F0000}"/>
    <cellStyle name="Normal 4 2 3" xfId="3472" xr:uid="{00000000-0005-0000-0000-00008F0F0000}"/>
    <cellStyle name="Normal 4 2 4" xfId="3473" xr:uid="{00000000-0005-0000-0000-0000900F0000}"/>
    <cellStyle name="Normal 4 3" xfId="3474" xr:uid="{00000000-0005-0000-0000-0000910F0000}"/>
    <cellStyle name="Normal 4 3 2" xfId="3475" xr:uid="{00000000-0005-0000-0000-0000920F0000}"/>
    <cellStyle name="Normal 4 3 2 2" xfId="3476" xr:uid="{00000000-0005-0000-0000-0000930F0000}"/>
    <cellStyle name="Normal 4 3 3" xfId="3477" xr:uid="{00000000-0005-0000-0000-0000940F0000}"/>
    <cellStyle name="Normal 4 4" xfId="3478" xr:uid="{00000000-0005-0000-0000-0000950F0000}"/>
    <cellStyle name="Normal 4 4 2" xfId="3479" xr:uid="{00000000-0005-0000-0000-0000960F0000}"/>
    <cellStyle name="Normal 4 4 2 2" xfId="3480" xr:uid="{00000000-0005-0000-0000-0000970F0000}"/>
    <cellStyle name="Normal 4 4 3" xfId="3481" xr:uid="{00000000-0005-0000-0000-0000980F0000}"/>
    <cellStyle name="Normal 4 5" xfId="3482" xr:uid="{00000000-0005-0000-0000-0000990F0000}"/>
    <cellStyle name="Normal 4 5 2" xfId="3483" xr:uid="{00000000-0005-0000-0000-00009A0F0000}"/>
    <cellStyle name="Normal 4 5 2 2" xfId="3484" xr:uid="{00000000-0005-0000-0000-00009B0F0000}"/>
    <cellStyle name="Normal 4 5 3" xfId="3485" xr:uid="{00000000-0005-0000-0000-00009C0F0000}"/>
    <cellStyle name="Normal 4 6" xfId="3486" xr:uid="{00000000-0005-0000-0000-00009D0F0000}"/>
    <cellStyle name="Normal 4 6 2" xfId="3487" xr:uid="{00000000-0005-0000-0000-00009E0F0000}"/>
    <cellStyle name="Normal 4 6 2 2" xfId="3488" xr:uid="{00000000-0005-0000-0000-00009F0F0000}"/>
    <cellStyle name="Normal 4 6 3" xfId="3489" xr:uid="{00000000-0005-0000-0000-0000A00F0000}"/>
    <cellStyle name="Normal 4 7" xfId="3490" xr:uid="{00000000-0005-0000-0000-0000A10F0000}"/>
    <cellStyle name="Normal 4 7 2" xfId="3491" xr:uid="{00000000-0005-0000-0000-0000A20F0000}"/>
    <cellStyle name="Normal 4 7 2 2" xfId="3492" xr:uid="{00000000-0005-0000-0000-0000A30F0000}"/>
    <cellStyle name="Normal 4 7 3" xfId="3493" xr:uid="{00000000-0005-0000-0000-0000A40F0000}"/>
    <cellStyle name="Normal 4 8" xfId="3494" xr:uid="{00000000-0005-0000-0000-0000A50F0000}"/>
    <cellStyle name="Normal 4 8 2" xfId="3495" xr:uid="{00000000-0005-0000-0000-0000A60F0000}"/>
    <cellStyle name="Normal 4 8 2 2" xfId="3496" xr:uid="{00000000-0005-0000-0000-0000A70F0000}"/>
    <cellStyle name="Normal 4 8 3" xfId="3497" xr:uid="{00000000-0005-0000-0000-0000A80F0000}"/>
    <cellStyle name="Normal 4 9" xfId="3498" xr:uid="{00000000-0005-0000-0000-0000A90F0000}"/>
    <cellStyle name="Normal 4 9 2" xfId="3499" xr:uid="{00000000-0005-0000-0000-0000AA0F0000}"/>
    <cellStyle name="Normal 4 9 2 2" xfId="3500" xr:uid="{00000000-0005-0000-0000-0000AB0F0000}"/>
    <cellStyle name="Normal 4 9 3" xfId="3501" xr:uid="{00000000-0005-0000-0000-0000AC0F0000}"/>
    <cellStyle name="Normal 4_Attach O, GG, Support -New Method 2-14-11" xfId="4527" xr:uid="{00000000-0005-0000-0000-0000AD0F0000}"/>
    <cellStyle name="Normal 40" xfId="3502" xr:uid="{00000000-0005-0000-0000-0000AE0F0000}"/>
    <cellStyle name="Normal 40 2" xfId="3503" xr:uid="{00000000-0005-0000-0000-0000AF0F0000}"/>
    <cellStyle name="Normal 40 2 2" xfId="3504" xr:uid="{00000000-0005-0000-0000-0000B00F0000}"/>
    <cellStyle name="Normal 40 3" xfId="3505" xr:uid="{00000000-0005-0000-0000-0000B10F0000}"/>
    <cellStyle name="Normal 41" xfId="3506" xr:uid="{00000000-0005-0000-0000-0000B20F0000}"/>
    <cellStyle name="Normal 41 2" xfId="3507" xr:uid="{00000000-0005-0000-0000-0000B30F0000}"/>
    <cellStyle name="Normal 41 2 2" xfId="3508" xr:uid="{00000000-0005-0000-0000-0000B40F0000}"/>
    <cellStyle name="Normal 41 3" xfId="3509" xr:uid="{00000000-0005-0000-0000-0000B50F0000}"/>
    <cellStyle name="Normal 41 3 2" xfId="3510" xr:uid="{00000000-0005-0000-0000-0000B60F0000}"/>
    <cellStyle name="Normal 41 4" xfId="3511" xr:uid="{00000000-0005-0000-0000-0000B70F0000}"/>
    <cellStyle name="Normal 42" xfId="3512" xr:uid="{00000000-0005-0000-0000-0000B80F0000}"/>
    <cellStyle name="Normal 42 2" xfId="3513" xr:uid="{00000000-0005-0000-0000-0000B90F0000}"/>
    <cellStyle name="Normal 42 2 2" xfId="3514" xr:uid="{00000000-0005-0000-0000-0000BA0F0000}"/>
    <cellStyle name="Normal 42 3" xfId="3515" xr:uid="{00000000-0005-0000-0000-0000BB0F0000}"/>
    <cellStyle name="Normal 42 3 2" xfId="3516" xr:uid="{00000000-0005-0000-0000-0000BC0F0000}"/>
    <cellStyle name="Normal 43" xfId="3517" xr:uid="{00000000-0005-0000-0000-0000BD0F0000}"/>
    <cellStyle name="Normal 43 2" xfId="3518" xr:uid="{00000000-0005-0000-0000-0000BE0F0000}"/>
    <cellStyle name="Normal 43 2 2" xfId="3519" xr:uid="{00000000-0005-0000-0000-0000BF0F0000}"/>
    <cellStyle name="Normal 43 3" xfId="3520" xr:uid="{00000000-0005-0000-0000-0000C00F0000}"/>
    <cellStyle name="Normal 43 3 2" xfId="3521" xr:uid="{00000000-0005-0000-0000-0000C10F0000}"/>
    <cellStyle name="Normal 43 4" xfId="3522" xr:uid="{00000000-0005-0000-0000-0000C20F0000}"/>
    <cellStyle name="Normal 43 4 2" xfId="3523" xr:uid="{00000000-0005-0000-0000-0000C30F0000}"/>
    <cellStyle name="Normal 43 5" xfId="3524" xr:uid="{00000000-0005-0000-0000-0000C40F0000}"/>
    <cellStyle name="Normal 43 5 2" xfId="3525" xr:uid="{00000000-0005-0000-0000-0000C50F0000}"/>
    <cellStyle name="Normal 43 6" xfId="3526" xr:uid="{00000000-0005-0000-0000-0000C60F0000}"/>
    <cellStyle name="Normal 44" xfId="3527" xr:uid="{00000000-0005-0000-0000-0000C70F0000}"/>
    <cellStyle name="Normal 44 2" xfId="3528" xr:uid="{00000000-0005-0000-0000-0000C80F0000}"/>
    <cellStyle name="Normal 45" xfId="3529" xr:uid="{00000000-0005-0000-0000-0000C90F0000}"/>
    <cellStyle name="Normal 45 2" xfId="3530" xr:uid="{00000000-0005-0000-0000-0000CA0F0000}"/>
    <cellStyle name="Normal 46" xfId="3531" xr:uid="{00000000-0005-0000-0000-0000CB0F0000}"/>
    <cellStyle name="Normal 47" xfId="3532" xr:uid="{00000000-0005-0000-0000-0000CC0F0000}"/>
    <cellStyle name="Normal 47 2" xfId="3533" xr:uid="{00000000-0005-0000-0000-0000CD0F0000}"/>
    <cellStyle name="Normal 47 2 2" xfId="3534" xr:uid="{00000000-0005-0000-0000-0000CE0F0000}"/>
    <cellStyle name="Normal 47 3" xfId="3535" xr:uid="{00000000-0005-0000-0000-0000CF0F0000}"/>
    <cellStyle name="Normal 47 3 2" xfId="3536" xr:uid="{00000000-0005-0000-0000-0000D00F0000}"/>
    <cellStyle name="Normal 47 4" xfId="3537" xr:uid="{00000000-0005-0000-0000-0000D10F0000}"/>
    <cellStyle name="Normal 47 4 2" xfId="3538" xr:uid="{00000000-0005-0000-0000-0000D20F0000}"/>
    <cellStyle name="Normal 47 5" xfId="3539" xr:uid="{00000000-0005-0000-0000-0000D30F0000}"/>
    <cellStyle name="Normal 47 5 2" xfId="3540" xr:uid="{00000000-0005-0000-0000-0000D40F0000}"/>
    <cellStyle name="Normal 47 6" xfId="3541" xr:uid="{00000000-0005-0000-0000-0000D50F0000}"/>
    <cellStyle name="Normal 48" xfId="3542" xr:uid="{00000000-0005-0000-0000-0000D60F0000}"/>
    <cellStyle name="Normal 48 2" xfId="3543" xr:uid="{00000000-0005-0000-0000-0000D70F0000}"/>
    <cellStyle name="Normal 48 2 2" xfId="3544" xr:uid="{00000000-0005-0000-0000-0000D80F0000}"/>
    <cellStyle name="Normal 48 3" xfId="3545" xr:uid="{00000000-0005-0000-0000-0000D90F0000}"/>
    <cellStyle name="Normal 48 3 2" xfId="3546" xr:uid="{00000000-0005-0000-0000-0000DA0F0000}"/>
    <cellStyle name="Normal 48 4" xfId="3547" xr:uid="{00000000-0005-0000-0000-0000DB0F0000}"/>
    <cellStyle name="Normal 48 4 2" xfId="3548" xr:uid="{00000000-0005-0000-0000-0000DC0F0000}"/>
    <cellStyle name="Normal 48 5" xfId="3549" xr:uid="{00000000-0005-0000-0000-0000DD0F0000}"/>
    <cellStyle name="Normal 48 5 2" xfId="3550" xr:uid="{00000000-0005-0000-0000-0000DE0F0000}"/>
    <cellStyle name="Normal 48 6" xfId="3551" xr:uid="{00000000-0005-0000-0000-0000DF0F0000}"/>
    <cellStyle name="Normal 49" xfId="4326" xr:uid="{00000000-0005-0000-0000-0000E00F0000}"/>
    <cellStyle name="Normal 49 2" xfId="5049" xr:uid="{00000000-0005-0000-0000-0000E10F0000}"/>
    <cellStyle name="Normal 5" xfId="3552" xr:uid="{00000000-0005-0000-0000-0000E20F0000}"/>
    <cellStyle name="Normal 5 10" xfId="3553" xr:uid="{00000000-0005-0000-0000-0000E30F0000}"/>
    <cellStyle name="Normal 5 10 2" xfId="3554" xr:uid="{00000000-0005-0000-0000-0000E40F0000}"/>
    <cellStyle name="Normal 5 10 2 2" xfId="3555" xr:uid="{00000000-0005-0000-0000-0000E50F0000}"/>
    <cellStyle name="Normal 5 10 3" xfId="3556" xr:uid="{00000000-0005-0000-0000-0000E60F0000}"/>
    <cellStyle name="Normal 5 11" xfId="3557" xr:uid="{00000000-0005-0000-0000-0000E70F0000}"/>
    <cellStyle name="Normal 5 11 2" xfId="3558" xr:uid="{00000000-0005-0000-0000-0000E80F0000}"/>
    <cellStyle name="Normal 5 11 2 2" xfId="3559" xr:uid="{00000000-0005-0000-0000-0000E90F0000}"/>
    <cellStyle name="Normal 5 11 3" xfId="3560" xr:uid="{00000000-0005-0000-0000-0000EA0F0000}"/>
    <cellStyle name="Normal 5 12" xfId="3561" xr:uid="{00000000-0005-0000-0000-0000EB0F0000}"/>
    <cellStyle name="Normal 5 12 2" xfId="3562" xr:uid="{00000000-0005-0000-0000-0000EC0F0000}"/>
    <cellStyle name="Normal 5 12 2 2" xfId="3563" xr:uid="{00000000-0005-0000-0000-0000ED0F0000}"/>
    <cellStyle name="Normal 5 12 3" xfId="3564" xr:uid="{00000000-0005-0000-0000-0000EE0F0000}"/>
    <cellStyle name="Normal 5 13" xfId="3565" xr:uid="{00000000-0005-0000-0000-0000EF0F0000}"/>
    <cellStyle name="Normal 5 13 2" xfId="3566" xr:uid="{00000000-0005-0000-0000-0000F00F0000}"/>
    <cellStyle name="Normal 5 13 2 2" xfId="3567" xr:uid="{00000000-0005-0000-0000-0000F10F0000}"/>
    <cellStyle name="Normal 5 13 3" xfId="3568" xr:uid="{00000000-0005-0000-0000-0000F20F0000}"/>
    <cellStyle name="Normal 5 14" xfId="3569" xr:uid="{00000000-0005-0000-0000-0000F30F0000}"/>
    <cellStyle name="Normal 5 14 2" xfId="3570" xr:uid="{00000000-0005-0000-0000-0000F40F0000}"/>
    <cellStyle name="Normal 5 14 2 2" xfId="3571" xr:uid="{00000000-0005-0000-0000-0000F50F0000}"/>
    <cellStyle name="Normal 5 14 3" xfId="3572" xr:uid="{00000000-0005-0000-0000-0000F60F0000}"/>
    <cellStyle name="Normal 5 15" xfId="3573" xr:uid="{00000000-0005-0000-0000-0000F70F0000}"/>
    <cellStyle name="Normal 5 15 2" xfId="3574" xr:uid="{00000000-0005-0000-0000-0000F80F0000}"/>
    <cellStyle name="Normal 5 15 2 2" xfId="3575" xr:uid="{00000000-0005-0000-0000-0000F90F0000}"/>
    <cellStyle name="Normal 5 15 3" xfId="3576" xr:uid="{00000000-0005-0000-0000-0000FA0F0000}"/>
    <cellStyle name="Normal 5 16" xfId="3577" xr:uid="{00000000-0005-0000-0000-0000FB0F0000}"/>
    <cellStyle name="Normal 5 16 2" xfId="3578" xr:uid="{00000000-0005-0000-0000-0000FC0F0000}"/>
    <cellStyle name="Normal 5 17" xfId="3579" xr:uid="{00000000-0005-0000-0000-0000FD0F0000}"/>
    <cellStyle name="Normal 5 17 2" xfId="3580" xr:uid="{00000000-0005-0000-0000-0000FE0F0000}"/>
    <cellStyle name="Normal 5 18" xfId="3581" xr:uid="{00000000-0005-0000-0000-0000FF0F0000}"/>
    <cellStyle name="Normal 5 19" xfId="3582" xr:uid="{00000000-0005-0000-0000-000000100000}"/>
    <cellStyle name="Normal 5 2" xfId="3583" xr:uid="{00000000-0005-0000-0000-000001100000}"/>
    <cellStyle name="Normal 5 2 2" xfId="3584" xr:uid="{00000000-0005-0000-0000-000002100000}"/>
    <cellStyle name="Normal 5 2 2 2" xfId="3585" xr:uid="{00000000-0005-0000-0000-000003100000}"/>
    <cellStyle name="Normal 5 2 3" xfId="3586" xr:uid="{00000000-0005-0000-0000-000004100000}"/>
    <cellStyle name="Normal 5 2 4" xfId="3587" xr:uid="{00000000-0005-0000-0000-000005100000}"/>
    <cellStyle name="Normal 5 2 5" xfId="4156" xr:uid="{00000000-0005-0000-0000-000006100000}"/>
    <cellStyle name="Normal 5 3" xfId="3588" xr:uid="{00000000-0005-0000-0000-000007100000}"/>
    <cellStyle name="Normal 5 3 2" xfId="3589" xr:uid="{00000000-0005-0000-0000-000008100000}"/>
    <cellStyle name="Normal 5 3 2 2" xfId="3590" xr:uid="{00000000-0005-0000-0000-000009100000}"/>
    <cellStyle name="Normal 5 3 3" xfId="3591" xr:uid="{00000000-0005-0000-0000-00000A100000}"/>
    <cellStyle name="Normal 5 4" xfId="3592" xr:uid="{00000000-0005-0000-0000-00000B100000}"/>
    <cellStyle name="Normal 5 4 2" xfId="3593" xr:uid="{00000000-0005-0000-0000-00000C100000}"/>
    <cellStyle name="Normal 5 4 2 2" xfId="3594" xr:uid="{00000000-0005-0000-0000-00000D100000}"/>
    <cellStyle name="Normal 5 4 3" xfId="3595" xr:uid="{00000000-0005-0000-0000-00000E100000}"/>
    <cellStyle name="Normal 5 5" xfId="3596" xr:uid="{00000000-0005-0000-0000-00000F100000}"/>
    <cellStyle name="Normal 5 5 2" xfId="3597" xr:uid="{00000000-0005-0000-0000-000010100000}"/>
    <cellStyle name="Normal 5 5 2 2" xfId="3598" xr:uid="{00000000-0005-0000-0000-000011100000}"/>
    <cellStyle name="Normal 5 5 3" xfId="3599" xr:uid="{00000000-0005-0000-0000-000012100000}"/>
    <cellStyle name="Normal 5 6" xfId="3600" xr:uid="{00000000-0005-0000-0000-000013100000}"/>
    <cellStyle name="Normal 5 6 2" xfId="3601" xr:uid="{00000000-0005-0000-0000-000014100000}"/>
    <cellStyle name="Normal 5 6 2 2" xfId="3602" xr:uid="{00000000-0005-0000-0000-000015100000}"/>
    <cellStyle name="Normal 5 6 3" xfId="3603" xr:uid="{00000000-0005-0000-0000-000016100000}"/>
    <cellStyle name="Normal 5 7" xfId="3604" xr:uid="{00000000-0005-0000-0000-000017100000}"/>
    <cellStyle name="Normal 5 7 2" xfId="3605" xr:uid="{00000000-0005-0000-0000-000018100000}"/>
    <cellStyle name="Normal 5 7 2 2" xfId="3606" xr:uid="{00000000-0005-0000-0000-000019100000}"/>
    <cellStyle name="Normal 5 7 3" xfId="3607" xr:uid="{00000000-0005-0000-0000-00001A100000}"/>
    <cellStyle name="Normal 5 8" xfId="3608" xr:uid="{00000000-0005-0000-0000-00001B100000}"/>
    <cellStyle name="Normal 5 8 2" xfId="3609" xr:uid="{00000000-0005-0000-0000-00001C100000}"/>
    <cellStyle name="Normal 5 8 2 2" xfId="3610" xr:uid="{00000000-0005-0000-0000-00001D100000}"/>
    <cellStyle name="Normal 5 8 3" xfId="3611" xr:uid="{00000000-0005-0000-0000-00001E100000}"/>
    <cellStyle name="Normal 5 9" xfId="3612" xr:uid="{00000000-0005-0000-0000-00001F100000}"/>
    <cellStyle name="Normal 5 9 2" xfId="3613" xr:uid="{00000000-0005-0000-0000-000020100000}"/>
    <cellStyle name="Normal 5 9 2 2" xfId="3614" xr:uid="{00000000-0005-0000-0000-000021100000}"/>
    <cellStyle name="Normal 5 9 3" xfId="3615" xr:uid="{00000000-0005-0000-0000-000022100000}"/>
    <cellStyle name="Normal 50" xfId="4327" xr:uid="{00000000-0005-0000-0000-000023100000}"/>
    <cellStyle name="Normal 50 2" xfId="5050" xr:uid="{00000000-0005-0000-0000-000024100000}"/>
    <cellStyle name="Normal 51" xfId="4328" xr:uid="{00000000-0005-0000-0000-000025100000}"/>
    <cellStyle name="Normal 51 2" xfId="5051" xr:uid="{00000000-0005-0000-0000-000026100000}"/>
    <cellStyle name="Normal 52" xfId="4329" xr:uid="{00000000-0005-0000-0000-000027100000}"/>
    <cellStyle name="Normal 52 2" xfId="5052" xr:uid="{00000000-0005-0000-0000-000028100000}"/>
    <cellStyle name="Normal 53" xfId="4330" xr:uid="{00000000-0005-0000-0000-000029100000}"/>
    <cellStyle name="Normal 53 2" xfId="5053" xr:uid="{00000000-0005-0000-0000-00002A100000}"/>
    <cellStyle name="Normal 54" xfId="4331" xr:uid="{00000000-0005-0000-0000-00002B100000}"/>
    <cellStyle name="Normal 54 2" xfId="4332" xr:uid="{00000000-0005-0000-0000-00002C100000}"/>
    <cellStyle name="Normal 55" xfId="4333" xr:uid="{00000000-0005-0000-0000-00002D100000}"/>
    <cellStyle name="Normal 55 2" xfId="4334" xr:uid="{00000000-0005-0000-0000-00002E100000}"/>
    <cellStyle name="Normal 56" xfId="4335" xr:uid="{00000000-0005-0000-0000-00002F100000}"/>
    <cellStyle name="Normal 57" xfId="4336" xr:uid="{00000000-0005-0000-0000-000030100000}"/>
    <cellStyle name="Normal 58" xfId="4337" xr:uid="{00000000-0005-0000-0000-000031100000}"/>
    <cellStyle name="Normal 58 2" xfId="5054" xr:uid="{00000000-0005-0000-0000-000032100000}"/>
    <cellStyle name="Normal 59" xfId="4338" xr:uid="{00000000-0005-0000-0000-000033100000}"/>
    <cellStyle name="Normal 59 2" xfId="5055" xr:uid="{00000000-0005-0000-0000-000034100000}"/>
    <cellStyle name="Normal 6" xfId="3616" xr:uid="{00000000-0005-0000-0000-000035100000}"/>
    <cellStyle name="Normal 6 10" xfId="5163" xr:uid="{F97EEA57-440F-42A8-A99E-745B52C6F9E4}"/>
    <cellStyle name="Normal 6 2" xfId="3617" xr:uid="{00000000-0005-0000-0000-000036100000}"/>
    <cellStyle name="Normal 6 2 2" xfId="3618" xr:uid="{00000000-0005-0000-0000-000037100000}"/>
    <cellStyle name="Normal 6 2 2 2" xfId="4528" xr:uid="{00000000-0005-0000-0000-000038100000}"/>
    <cellStyle name="Normal 6 2 2 2 2" xfId="4529" xr:uid="{00000000-0005-0000-0000-000039100000}"/>
    <cellStyle name="Normal 6 2 2 2 2 2" xfId="4530" xr:uid="{00000000-0005-0000-0000-00003A100000}"/>
    <cellStyle name="Normal 6 2 2 2 2 2 2" xfId="5078" xr:uid="{00000000-0005-0000-0000-00003B100000}"/>
    <cellStyle name="Normal 6 2 2 2 2 3" xfId="4531" xr:uid="{00000000-0005-0000-0000-00003C100000}"/>
    <cellStyle name="Normal 6 2 2 2 2 3 2" xfId="5079" xr:uid="{00000000-0005-0000-0000-00003D100000}"/>
    <cellStyle name="Normal 6 2 2 2 2 4" xfId="4532" xr:uid="{00000000-0005-0000-0000-00003E100000}"/>
    <cellStyle name="Normal 6 2 2 2 2 4 2" xfId="5080" xr:uid="{00000000-0005-0000-0000-00003F100000}"/>
    <cellStyle name="Normal 6 2 2 2 2 5" xfId="5077" xr:uid="{00000000-0005-0000-0000-000040100000}"/>
    <cellStyle name="Normal 6 2 2 2 3" xfId="4533" xr:uid="{00000000-0005-0000-0000-000041100000}"/>
    <cellStyle name="Normal 6 2 2 2 3 2" xfId="5081" xr:uid="{00000000-0005-0000-0000-000042100000}"/>
    <cellStyle name="Normal 6 2 2 2 4" xfId="4534" xr:uid="{00000000-0005-0000-0000-000043100000}"/>
    <cellStyle name="Normal 6 2 2 2 4 2" xfId="5082" xr:uid="{00000000-0005-0000-0000-000044100000}"/>
    <cellStyle name="Normal 6 2 2 2 5" xfId="4535" xr:uid="{00000000-0005-0000-0000-000045100000}"/>
    <cellStyle name="Normal 6 2 2 2 5 2" xfId="5083" xr:uid="{00000000-0005-0000-0000-000046100000}"/>
    <cellStyle name="Normal 6 2 2 2 6" xfId="5076" xr:uid="{00000000-0005-0000-0000-000047100000}"/>
    <cellStyle name="Normal 6 2 2 3" xfId="4536" xr:uid="{00000000-0005-0000-0000-000048100000}"/>
    <cellStyle name="Normal 6 2 2 3 2" xfId="4537" xr:uid="{00000000-0005-0000-0000-000049100000}"/>
    <cellStyle name="Normal 6 2 2 3 2 2" xfId="5085" xr:uid="{00000000-0005-0000-0000-00004A100000}"/>
    <cellStyle name="Normal 6 2 2 3 3" xfId="4538" xr:uid="{00000000-0005-0000-0000-00004B100000}"/>
    <cellStyle name="Normal 6 2 2 3 3 2" xfId="5086" xr:uid="{00000000-0005-0000-0000-00004C100000}"/>
    <cellStyle name="Normal 6 2 2 3 4" xfId="4539" xr:uid="{00000000-0005-0000-0000-00004D100000}"/>
    <cellStyle name="Normal 6 2 2 3 4 2" xfId="5087" xr:uid="{00000000-0005-0000-0000-00004E100000}"/>
    <cellStyle name="Normal 6 2 2 3 5" xfId="5084" xr:uid="{00000000-0005-0000-0000-00004F100000}"/>
    <cellStyle name="Normal 6 2 2 4" xfId="4540" xr:uid="{00000000-0005-0000-0000-000050100000}"/>
    <cellStyle name="Normal 6 2 2 4 2" xfId="5088" xr:uid="{00000000-0005-0000-0000-000051100000}"/>
    <cellStyle name="Normal 6 2 2 5" xfId="4541" xr:uid="{00000000-0005-0000-0000-000052100000}"/>
    <cellStyle name="Normal 6 2 2 5 2" xfId="5089" xr:uid="{00000000-0005-0000-0000-000053100000}"/>
    <cellStyle name="Normal 6 2 2 6" xfId="4542" xr:uid="{00000000-0005-0000-0000-000054100000}"/>
    <cellStyle name="Normal 6 2 2 6 2" xfId="5090" xr:uid="{00000000-0005-0000-0000-000055100000}"/>
    <cellStyle name="Normal 6 2 3" xfId="4543" xr:uid="{00000000-0005-0000-0000-000056100000}"/>
    <cellStyle name="Normal 6 2 3 2" xfId="4544" xr:uid="{00000000-0005-0000-0000-000057100000}"/>
    <cellStyle name="Normal 6 2 3 2 2" xfId="4545" xr:uid="{00000000-0005-0000-0000-000058100000}"/>
    <cellStyle name="Normal 6 2 3 2 2 2" xfId="5093" xr:uid="{00000000-0005-0000-0000-000059100000}"/>
    <cellStyle name="Normal 6 2 3 2 3" xfId="4546" xr:uid="{00000000-0005-0000-0000-00005A100000}"/>
    <cellStyle name="Normal 6 2 3 2 3 2" xfId="5094" xr:uid="{00000000-0005-0000-0000-00005B100000}"/>
    <cellStyle name="Normal 6 2 3 2 4" xfId="4547" xr:uid="{00000000-0005-0000-0000-00005C100000}"/>
    <cellStyle name="Normal 6 2 3 2 4 2" xfId="5095" xr:uid="{00000000-0005-0000-0000-00005D100000}"/>
    <cellStyle name="Normal 6 2 3 2 5" xfId="5092" xr:uid="{00000000-0005-0000-0000-00005E100000}"/>
    <cellStyle name="Normal 6 2 3 3" xfId="4548" xr:uid="{00000000-0005-0000-0000-00005F100000}"/>
    <cellStyle name="Normal 6 2 3 3 2" xfId="5096" xr:uid="{00000000-0005-0000-0000-000060100000}"/>
    <cellStyle name="Normal 6 2 3 4" xfId="4549" xr:uid="{00000000-0005-0000-0000-000061100000}"/>
    <cellStyle name="Normal 6 2 3 4 2" xfId="5097" xr:uid="{00000000-0005-0000-0000-000062100000}"/>
    <cellStyle name="Normal 6 2 3 5" xfId="4550" xr:uid="{00000000-0005-0000-0000-000063100000}"/>
    <cellStyle name="Normal 6 2 3 5 2" xfId="5098" xr:uid="{00000000-0005-0000-0000-000064100000}"/>
    <cellStyle name="Normal 6 2 3 6" xfId="5091" xr:uid="{00000000-0005-0000-0000-000065100000}"/>
    <cellStyle name="Normal 6 2 4" xfId="4551" xr:uid="{00000000-0005-0000-0000-000066100000}"/>
    <cellStyle name="Normal 6 2 4 2" xfId="4552" xr:uid="{00000000-0005-0000-0000-000067100000}"/>
    <cellStyle name="Normal 6 2 4 2 2" xfId="5100" xr:uid="{00000000-0005-0000-0000-000068100000}"/>
    <cellStyle name="Normal 6 2 4 3" xfId="4553" xr:uid="{00000000-0005-0000-0000-000069100000}"/>
    <cellStyle name="Normal 6 2 4 3 2" xfId="5101" xr:uid="{00000000-0005-0000-0000-00006A100000}"/>
    <cellStyle name="Normal 6 2 4 4" xfId="4554" xr:uid="{00000000-0005-0000-0000-00006B100000}"/>
    <cellStyle name="Normal 6 2 4 4 2" xfId="5102" xr:uid="{00000000-0005-0000-0000-00006C100000}"/>
    <cellStyle name="Normal 6 2 4 5" xfId="5099" xr:uid="{00000000-0005-0000-0000-00006D100000}"/>
    <cellStyle name="Normal 6 2 5" xfId="4555" xr:uid="{00000000-0005-0000-0000-00006E100000}"/>
    <cellStyle name="Normal 6 2 5 2" xfId="5103" xr:uid="{00000000-0005-0000-0000-00006F100000}"/>
    <cellStyle name="Normal 6 2 6" xfId="4556" xr:uid="{00000000-0005-0000-0000-000070100000}"/>
    <cellStyle name="Normal 6 2 6 2" xfId="5104" xr:uid="{00000000-0005-0000-0000-000071100000}"/>
    <cellStyle name="Normal 6 2 7" xfId="4557" xr:uid="{00000000-0005-0000-0000-000072100000}"/>
    <cellStyle name="Normal 6 2 7 2" xfId="5105" xr:uid="{00000000-0005-0000-0000-000073100000}"/>
    <cellStyle name="Normal 6 3" xfId="3619" xr:uid="{00000000-0005-0000-0000-000074100000}"/>
    <cellStyle name="Normal 6 3 2" xfId="3620" xr:uid="{00000000-0005-0000-0000-000075100000}"/>
    <cellStyle name="Normal 6 3 2 2" xfId="4558" xr:uid="{00000000-0005-0000-0000-000076100000}"/>
    <cellStyle name="Normal 6 3 2 2 2" xfId="4559" xr:uid="{00000000-0005-0000-0000-000077100000}"/>
    <cellStyle name="Normal 6 3 2 2 2 2" xfId="5107" xr:uid="{00000000-0005-0000-0000-000078100000}"/>
    <cellStyle name="Normal 6 3 2 2 3" xfId="4560" xr:uid="{00000000-0005-0000-0000-000079100000}"/>
    <cellStyle name="Normal 6 3 2 2 3 2" xfId="5108" xr:uid="{00000000-0005-0000-0000-00007A100000}"/>
    <cellStyle name="Normal 6 3 2 2 4" xfId="4561" xr:uid="{00000000-0005-0000-0000-00007B100000}"/>
    <cellStyle name="Normal 6 3 2 2 4 2" xfId="5109" xr:uid="{00000000-0005-0000-0000-00007C100000}"/>
    <cellStyle name="Normal 6 3 2 2 5" xfId="5106" xr:uid="{00000000-0005-0000-0000-00007D100000}"/>
    <cellStyle name="Normal 6 3 2 3" xfId="4562" xr:uid="{00000000-0005-0000-0000-00007E100000}"/>
    <cellStyle name="Normal 6 3 2 3 2" xfId="5110" xr:uid="{00000000-0005-0000-0000-00007F100000}"/>
    <cellStyle name="Normal 6 3 2 4" xfId="4563" xr:uid="{00000000-0005-0000-0000-000080100000}"/>
    <cellStyle name="Normal 6 3 2 4 2" xfId="5111" xr:uid="{00000000-0005-0000-0000-000081100000}"/>
    <cellStyle name="Normal 6 3 2 5" xfId="4564" xr:uid="{00000000-0005-0000-0000-000082100000}"/>
    <cellStyle name="Normal 6 3 2 5 2" xfId="5112" xr:uid="{00000000-0005-0000-0000-000083100000}"/>
    <cellStyle name="Normal 6 3 3" xfId="4565" xr:uid="{00000000-0005-0000-0000-000084100000}"/>
    <cellStyle name="Normal 6 3 3 2" xfId="4566" xr:uid="{00000000-0005-0000-0000-000085100000}"/>
    <cellStyle name="Normal 6 3 3 2 2" xfId="5114" xr:uid="{00000000-0005-0000-0000-000086100000}"/>
    <cellStyle name="Normal 6 3 3 3" xfId="4567" xr:uid="{00000000-0005-0000-0000-000087100000}"/>
    <cellStyle name="Normal 6 3 3 3 2" xfId="5115" xr:uid="{00000000-0005-0000-0000-000088100000}"/>
    <cellStyle name="Normal 6 3 3 4" xfId="4568" xr:uid="{00000000-0005-0000-0000-000089100000}"/>
    <cellStyle name="Normal 6 3 3 4 2" xfId="5116" xr:uid="{00000000-0005-0000-0000-00008A100000}"/>
    <cellStyle name="Normal 6 3 3 5" xfId="5113" xr:uid="{00000000-0005-0000-0000-00008B100000}"/>
    <cellStyle name="Normal 6 3 4" xfId="4569" xr:uid="{00000000-0005-0000-0000-00008C100000}"/>
    <cellStyle name="Normal 6 3 4 2" xfId="5117" xr:uid="{00000000-0005-0000-0000-00008D100000}"/>
    <cellStyle name="Normal 6 3 5" xfId="4570" xr:uid="{00000000-0005-0000-0000-00008E100000}"/>
    <cellStyle name="Normal 6 3 5 2" xfId="5118" xr:uid="{00000000-0005-0000-0000-00008F100000}"/>
    <cellStyle name="Normal 6 3 6" xfId="4571" xr:uid="{00000000-0005-0000-0000-000090100000}"/>
    <cellStyle name="Normal 6 3 6 2" xfId="5119" xr:uid="{00000000-0005-0000-0000-000091100000}"/>
    <cellStyle name="Normal 6 4" xfId="3621" xr:uid="{00000000-0005-0000-0000-000092100000}"/>
    <cellStyle name="Normal 6 4 2" xfId="3622" xr:uid="{00000000-0005-0000-0000-000093100000}"/>
    <cellStyle name="Normal 6 4 2 2" xfId="4572" xr:uid="{00000000-0005-0000-0000-000094100000}"/>
    <cellStyle name="Normal 6 4 2 2 2" xfId="5120" xr:uid="{00000000-0005-0000-0000-000095100000}"/>
    <cellStyle name="Normal 6 4 2 3" xfId="4573" xr:uid="{00000000-0005-0000-0000-000096100000}"/>
    <cellStyle name="Normal 6 4 2 3 2" xfId="5121" xr:uid="{00000000-0005-0000-0000-000097100000}"/>
    <cellStyle name="Normal 6 4 2 4" xfId="4574" xr:uid="{00000000-0005-0000-0000-000098100000}"/>
    <cellStyle name="Normal 6 4 2 4 2" xfId="5122" xr:uid="{00000000-0005-0000-0000-000099100000}"/>
    <cellStyle name="Normal 6 4 3" xfId="4575" xr:uid="{00000000-0005-0000-0000-00009A100000}"/>
    <cellStyle name="Normal 6 4 3 2" xfId="5123" xr:uid="{00000000-0005-0000-0000-00009B100000}"/>
    <cellStyle name="Normal 6 4 4" xfId="4576" xr:uid="{00000000-0005-0000-0000-00009C100000}"/>
    <cellStyle name="Normal 6 4 4 2" xfId="5124" xr:uid="{00000000-0005-0000-0000-00009D100000}"/>
    <cellStyle name="Normal 6 4 5" xfId="4577" xr:uid="{00000000-0005-0000-0000-00009E100000}"/>
    <cellStyle name="Normal 6 4 5 2" xfId="5125" xr:uid="{00000000-0005-0000-0000-00009F100000}"/>
    <cellStyle name="Normal 6 5" xfId="3623" xr:uid="{00000000-0005-0000-0000-0000A0100000}"/>
    <cellStyle name="Normal 6 5 2" xfId="3624" xr:uid="{00000000-0005-0000-0000-0000A1100000}"/>
    <cellStyle name="Normal 6 5 3" xfId="4578" xr:uid="{00000000-0005-0000-0000-0000A2100000}"/>
    <cellStyle name="Normal 6 5 3 2" xfId="5126" xr:uid="{00000000-0005-0000-0000-0000A3100000}"/>
    <cellStyle name="Normal 6 5 4" xfId="4579" xr:uid="{00000000-0005-0000-0000-0000A4100000}"/>
    <cellStyle name="Normal 6 5 4 2" xfId="5127" xr:uid="{00000000-0005-0000-0000-0000A5100000}"/>
    <cellStyle name="Normal 6 6" xfId="3625" xr:uid="{00000000-0005-0000-0000-0000A6100000}"/>
    <cellStyle name="Normal 6 7" xfId="3626" xr:uid="{00000000-0005-0000-0000-0000A7100000}"/>
    <cellStyle name="Normal 6 8" xfId="3627" xr:uid="{00000000-0005-0000-0000-0000A8100000}"/>
    <cellStyle name="Normal 6 9" xfId="4673" xr:uid="{00000000-0005-0000-0000-0000A9100000}"/>
    <cellStyle name="Normal 6 9 2" xfId="5151" xr:uid="{00000000-0005-0000-0000-0000AA100000}"/>
    <cellStyle name="Normal 60" xfId="4339" xr:uid="{00000000-0005-0000-0000-0000AB100000}"/>
    <cellStyle name="Normal 60 2" xfId="5056" xr:uid="{00000000-0005-0000-0000-0000AC100000}"/>
    <cellStyle name="Normal 61" xfId="4340" xr:uid="{00000000-0005-0000-0000-0000AD100000}"/>
    <cellStyle name="Normal 61 2" xfId="5057" xr:uid="{00000000-0005-0000-0000-0000AE100000}"/>
    <cellStyle name="Normal 62" xfId="4341" xr:uid="{00000000-0005-0000-0000-0000AF100000}"/>
    <cellStyle name="Normal 62 2" xfId="5058" xr:uid="{00000000-0005-0000-0000-0000B0100000}"/>
    <cellStyle name="Normal 63" xfId="4342" xr:uid="{00000000-0005-0000-0000-0000B1100000}"/>
    <cellStyle name="Normal 63 2" xfId="5059" xr:uid="{00000000-0005-0000-0000-0000B2100000}"/>
    <cellStyle name="Normal 64" xfId="4343" xr:uid="{00000000-0005-0000-0000-0000B3100000}"/>
    <cellStyle name="Normal 64 2" xfId="5060" xr:uid="{00000000-0005-0000-0000-0000B4100000}"/>
    <cellStyle name="Normal 65" xfId="4470" xr:uid="{00000000-0005-0000-0000-0000B5100000}"/>
    <cellStyle name="Normal 65 2" xfId="5064" xr:uid="{00000000-0005-0000-0000-0000B6100000}"/>
    <cellStyle name="Normal 66" xfId="4661" xr:uid="{00000000-0005-0000-0000-0000B7100000}"/>
    <cellStyle name="Normal 67" xfId="4662" xr:uid="{00000000-0005-0000-0000-0000B8100000}"/>
    <cellStyle name="Normal 67 2" xfId="5144" xr:uid="{00000000-0005-0000-0000-0000B9100000}"/>
    <cellStyle name="Normal 68" xfId="5172" xr:uid="{30E53FE4-EB6B-4536-9DC9-9E15040D69B9}"/>
    <cellStyle name="Normal 69" xfId="4344" xr:uid="{00000000-0005-0000-0000-0000BA100000}"/>
    <cellStyle name="Normal 69 2" xfId="5061" xr:uid="{00000000-0005-0000-0000-0000BB100000}"/>
    <cellStyle name="Normal 69 3" xfId="4345" xr:uid="{00000000-0005-0000-0000-0000BC100000}"/>
    <cellStyle name="Normal 69 3 2" xfId="5062" xr:uid="{00000000-0005-0000-0000-0000BD100000}"/>
    <cellStyle name="Normal 7" xfId="3628" xr:uid="{00000000-0005-0000-0000-0000BE100000}"/>
    <cellStyle name="Normal 7 2" xfId="3629" xr:uid="{00000000-0005-0000-0000-0000BF100000}"/>
    <cellStyle name="Normal 7 2 2" xfId="3630" xr:uid="{00000000-0005-0000-0000-0000C0100000}"/>
    <cellStyle name="Normal 7 3" xfId="3631" xr:uid="{00000000-0005-0000-0000-0000C1100000}"/>
    <cellStyle name="Normal 7 3 2" xfId="3632" xr:uid="{00000000-0005-0000-0000-0000C2100000}"/>
    <cellStyle name="Normal 7 4" xfId="3633" xr:uid="{00000000-0005-0000-0000-0000C3100000}"/>
    <cellStyle name="Normal 7 4 2" xfId="3634" xr:uid="{00000000-0005-0000-0000-0000C4100000}"/>
    <cellStyle name="Normal 7 5" xfId="3635" xr:uid="{00000000-0005-0000-0000-0000C5100000}"/>
    <cellStyle name="Normal 7 5 2" xfId="3636" xr:uid="{00000000-0005-0000-0000-0000C6100000}"/>
    <cellStyle name="Normal 7 6" xfId="3637" xr:uid="{00000000-0005-0000-0000-0000C7100000}"/>
    <cellStyle name="Normal 7 7" xfId="4155" xr:uid="{00000000-0005-0000-0000-0000C8100000}"/>
    <cellStyle name="Normal 70" xfId="5173" xr:uid="{F38194E3-1E9C-46E8-83A6-57E8BB08C986}"/>
    <cellStyle name="Normal 71" xfId="5174" xr:uid="{4A69ED23-9424-4967-A0FC-1A29E28399BD}"/>
    <cellStyle name="Normal 72" xfId="4346" xr:uid="{00000000-0005-0000-0000-0000C9100000}"/>
    <cellStyle name="Normal 73" xfId="5175" xr:uid="{2C08EE44-5E8F-4F38-A616-F387B19BFEE4}"/>
    <cellStyle name="Normal 74" xfId="5176" xr:uid="{F82E9AB2-23ED-4B9E-B55C-FAD56EF7E390}"/>
    <cellStyle name="Normal 75" xfId="5177" xr:uid="{01F9949E-82FC-47FF-9E6C-2248AFE227C8}"/>
    <cellStyle name="Normal 76" xfId="5178" xr:uid="{863D60F9-361B-44E9-AA32-7347157AB950}"/>
    <cellStyle name="Normal 8" xfId="3638" xr:uid="{00000000-0005-0000-0000-0000CA100000}"/>
    <cellStyle name="Normal 8 14" xfId="4664" xr:uid="{00000000-0005-0000-0000-0000CB100000}"/>
    <cellStyle name="Normal 8 14 2" xfId="5145" xr:uid="{00000000-0005-0000-0000-0000CC100000}"/>
    <cellStyle name="Normal 8 2" xfId="3639" xr:uid="{00000000-0005-0000-0000-0000CD100000}"/>
    <cellStyle name="Normal 8 2 2" xfId="3640" xr:uid="{00000000-0005-0000-0000-0000CE100000}"/>
    <cellStyle name="Normal 8 2 2 2" xfId="4580" xr:uid="{00000000-0005-0000-0000-0000CF100000}"/>
    <cellStyle name="Normal 8 2 2 2 2" xfId="5128" xr:uid="{00000000-0005-0000-0000-0000D0100000}"/>
    <cellStyle name="Normal 8 2 2 3" xfId="4581" xr:uid="{00000000-0005-0000-0000-0000D1100000}"/>
    <cellStyle name="Normal 8 2 2 3 2" xfId="5129" xr:uid="{00000000-0005-0000-0000-0000D2100000}"/>
    <cellStyle name="Normal 8 2 2 4" xfId="4582" xr:uid="{00000000-0005-0000-0000-0000D3100000}"/>
    <cellStyle name="Normal 8 2 2 4 2" xfId="5130" xr:uid="{00000000-0005-0000-0000-0000D4100000}"/>
    <cellStyle name="Normal 8 2 3" xfId="4583" xr:uid="{00000000-0005-0000-0000-0000D5100000}"/>
    <cellStyle name="Normal 8 2 3 2" xfId="5131" xr:uid="{00000000-0005-0000-0000-0000D6100000}"/>
    <cellStyle name="Normal 8 2 4" xfId="4584" xr:uid="{00000000-0005-0000-0000-0000D7100000}"/>
    <cellStyle name="Normal 8 2 4 2" xfId="5132" xr:uid="{00000000-0005-0000-0000-0000D8100000}"/>
    <cellStyle name="Normal 8 2 5" xfId="4585" xr:uid="{00000000-0005-0000-0000-0000D9100000}"/>
    <cellStyle name="Normal 8 2 5 2" xfId="5133" xr:uid="{00000000-0005-0000-0000-0000DA100000}"/>
    <cellStyle name="Normal 8 3" xfId="3641" xr:uid="{00000000-0005-0000-0000-0000DB100000}"/>
    <cellStyle name="Normal 8 3 2" xfId="3642" xr:uid="{00000000-0005-0000-0000-0000DC100000}"/>
    <cellStyle name="Normal 8 3 3" xfId="4586" xr:uid="{00000000-0005-0000-0000-0000DD100000}"/>
    <cellStyle name="Normal 8 3 3 2" xfId="5134" xr:uid="{00000000-0005-0000-0000-0000DE100000}"/>
    <cellStyle name="Normal 8 3 4" xfId="4587" xr:uid="{00000000-0005-0000-0000-0000DF100000}"/>
    <cellStyle name="Normal 8 3 4 2" xfId="5135" xr:uid="{00000000-0005-0000-0000-0000E0100000}"/>
    <cellStyle name="Normal 8 4" xfId="3643" xr:uid="{00000000-0005-0000-0000-0000E1100000}"/>
    <cellStyle name="Normal 8 4 2" xfId="3644" xr:uid="{00000000-0005-0000-0000-0000E2100000}"/>
    <cellStyle name="Normal 8 5" xfId="3645" xr:uid="{00000000-0005-0000-0000-0000E3100000}"/>
    <cellStyle name="Normal 8 5 2" xfId="3646" xr:uid="{00000000-0005-0000-0000-0000E4100000}"/>
    <cellStyle name="Normal 8 6" xfId="3647" xr:uid="{00000000-0005-0000-0000-0000E5100000}"/>
    <cellStyle name="Normal 9" xfId="3648" xr:uid="{00000000-0005-0000-0000-0000E6100000}"/>
    <cellStyle name="Normal 9 10" xfId="3649" xr:uid="{00000000-0005-0000-0000-0000E7100000}"/>
    <cellStyle name="Normal 9 10 2" xfId="3650" xr:uid="{00000000-0005-0000-0000-0000E8100000}"/>
    <cellStyle name="Normal 9 10 2 2" xfId="3651" xr:uid="{00000000-0005-0000-0000-0000E9100000}"/>
    <cellStyle name="Normal 9 10 3" xfId="3652" xr:uid="{00000000-0005-0000-0000-0000EA100000}"/>
    <cellStyle name="Normal 9 11" xfId="3653" xr:uid="{00000000-0005-0000-0000-0000EB100000}"/>
    <cellStyle name="Normal 9 11 2" xfId="3654" xr:uid="{00000000-0005-0000-0000-0000EC100000}"/>
    <cellStyle name="Normal 9 11 2 2" xfId="3655" xr:uid="{00000000-0005-0000-0000-0000ED100000}"/>
    <cellStyle name="Normal 9 11 3" xfId="3656" xr:uid="{00000000-0005-0000-0000-0000EE100000}"/>
    <cellStyle name="Normal 9 12" xfId="3657" xr:uid="{00000000-0005-0000-0000-0000EF100000}"/>
    <cellStyle name="Normal 9 12 2" xfId="3658" xr:uid="{00000000-0005-0000-0000-0000F0100000}"/>
    <cellStyle name="Normal 9 12 2 2" xfId="3659" xr:uid="{00000000-0005-0000-0000-0000F1100000}"/>
    <cellStyle name="Normal 9 12 3" xfId="3660" xr:uid="{00000000-0005-0000-0000-0000F2100000}"/>
    <cellStyle name="Normal 9 13" xfId="3661" xr:uid="{00000000-0005-0000-0000-0000F3100000}"/>
    <cellStyle name="Normal 9 13 2" xfId="3662" xr:uid="{00000000-0005-0000-0000-0000F4100000}"/>
    <cellStyle name="Normal 9 13 2 2" xfId="3663" xr:uid="{00000000-0005-0000-0000-0000F5100000}"/>
    <cellStyle name="Normal 9 13 3" xfId="3664" xr:uid="{00000000-0005-0000-0000-0000F6100000}"/>
    <cellStyle name="Normal 9 14" xfId="3665" xr:uid="{00000000-0005-0000-0000-0000F7100000}"/>
    <cellStyle name="Normal 9 14 2" xfId="3666" xr:uid="{00000000-0005-0000-0000-0000F8100000}"/>
    <cellStyle name="Normal 9 14 2 2" xfId="3667" xr:uid="{00000000-0005-0000-0000-0000F9100000}"/>
    <cellStyle name="Normal 9 14 3" xfId="3668" xr:uid="{00000000-0005-0000-0000-0000FA100000}"/>
    <cellStyle name="Normal 9 15" xfId="3669" xr:uid="{00000000-0005-0000-0000-0000FB100000}"/>
    <cellStyle name="Normal 9 15 2" xfId="3670" xr:uid="{00000000-0005-0000-0000-0000FC100000}"/>
    <cellStyle name="Normal 9 15 2 2" xfId="3671" xr:uid="{00000000-0005-0000-0000-0000FD100000}"/>
    <cellStyle name="Normal 9 15 3" xfId="3672" xr:uid="{00000000-0005-0000-0000-0000FE100000}"/>
    <cellStyle name="Normal 9 16" xfId="3673" xr:uid="{00000000-0005-0000-0000-0000FF100000}"/>
    <cellStyle name="Normal 9 16 2" xfId="3674" xr:uid="{00000000-0005-0000-0000-000000110000}"/>
    <cellStyle name="Normal 9 17" xfId="3675" xr:uid="{00000000-0005-0000-0000-000001110000}"/>
    <cellStyle name="Normal 9 2" xfId="3676" xr:uid="{00000000-0005-0000-0000-000002110000}"/>
    <cellStyle name="Normal 9 2 2" xfId="3677" xr:uid="{00000000-0005-0000-0000-000003110000}"/>
    <cellStyle name="Normal 9 2 2 2" xfId="3678" xr:uid="{00000000-0005-0000-0000-000004110000}"/>
    <cellStyle name="Normal 9 2 2 3" xfId="4588" xr:uid="{00000000-0005-0000-0000-000005110000}"/>
    <cellStyle name="Normal 9 2 2 3 2" xfId="5136" xr:uid="{00000000-0005-0000-0000-000006110000}"/>
    <cellStyle name="Normal 9 2 2 4" xfId="4589" xr:uid="{00000000-0005-0000-0000-000007110000}"/>
    <cellStyle name="Normal 9 2 2 4 2" xfId="5137" xr:uid="{00000000-0005-0000-0000-000008110000}"/>
    <cellStyle name="Normal 9 2 3" xfId="3679" xr:uid="{00000000-0005-0000-0000-000009110000}"/>
    <cellStyle name="Normal 9 2 4" xfId="4590" xr:uid="{00000000-0005-0000-0000-00000A110000}"/>
    <cellStyle name="Normal 9 2 4 2" xfId="5138" xr:uid="{00000000-0005-0000-0000-00000B110000}"/>
    <cellStyle name="Normal 9 2 5" xfId="4591" xr:uid="{00000000-0005-0000-0000-00000C110000}"/>
    <cellStyle name="Normal 9 2 5 2" xfId="5139" xr:uid="{00000000-0005-0000-0000-00000D110000}"/>
    <cellStyle name="Normal 9 3" xfId="3680" xr:uid="{00000000-0005-0000-0000-00000E110000}"/>
    <cellStyle name="Normal 9 3 2" xfId="3681" xr:uid="{00000000-0005-0000-0000-00000F110000}"/>
    <cellStyle name="Normal 9 3 2 2" xfId="3682" xr:uid="{00000000-0005-0000-0000-000010110000}"/>
    <cellStyle name="Normal 9 3 3" xfId="3683" xr:uid="{00000000-0005-0000-0000-000011110000}"/>
    <cellStyle name="Normal 9 3 4" xfId="4592" xr:uid="{00000000-0005-0000-0000-000012110000}"/>
    <cellStyle name="Normal 9 3 4 2" xfId="5140" xr:uid="{00000000-0005-0000-0000-000013110000}"/>
    <cellStyle name="Normal 9 4" xfId="3684" xr:uid="{00000000-0005-0000-0000-000014110000}"/>
    <cellStyle name="Normal 9 4 2" xfId="3685" xr:uid="{00000000-0005-0000-0000-000015110000}"/>
    <cellStyle name="Normal 9 4 2 2" xfId="3686" xr:uid="{00000000-0005-0000-0000-000016110000}"/>
    <cellStyle name="Normal 9 4 3" xfId="3687" xr:uid="{00000000-0005-0000-0000-000017110000}"/>
    <cellStyle name="Normal 9 5" xfId="3688" xr:uid="{00000000-0005-0000-0000-000018110000}"/>
    <cellStyle name="Normal 9 5 2" xfId="3689" xr:uid="{00000000-0005-0000-0000-000019110000}"/>
    <cellStyle name="Normal 9 5 2 2" xfId="3690" xr:uid="{00000000-0005-0000-0000-00001A110000}"/>
    <cellStyle name="Normal 9 5 3" xfId="3691" xr:uid="{00000000-0005-0000-0000-00001B110000}"/>
    <cellStyle name="Normal 9 6" xfId="3692" xr:uid="{00000000-0005-0000-0000-00001C110000}"/>
    <cellStyle name="Normal 9 6 2" xfId="3693" xr:uid="{00000000-0005-0000-0000-00001D110000}"/>
    <cellStyle name="Normal 9 6 2 2" xfId="3694" xr:uid="{00000000-0005-0000-0000-00001E110000}"/>
    <cellStyle name="Normal 9 6 3" xfId="3695" xr:uid="{00000000-0005-0000-0000-00001F110000}"/>
    <cellStyle name="Normal 9 7" xfId="3696" xr:uid="{00000000-0005-0000-0000-000020110000}"/>
    <cellStyle name="Normal 9 7 2" xfId="3697" xr:uid="{00000000-0005-0000-0000-000021110000}"/>
    <cellStyle name="Normal 9 7 2 2" xfId="3698" xr:uid="{00000000-0005-0000-0000-000022110000}"/>
    <cellStyle name="Normal 9 7 3" xfId="3699" xr:uid="{00000000-0005-0000-0000-000023110000}"/>
    <cellStyle name="Normal 9 8" xfId="3700" xr:uid="{00000000-0005-0000-0000-000024110000}"/>
    <cellStyle name="Normal 9 8 2" xfId="3701" xr:uid="{00000000-0005-0000-0000-000025110000}"/>
    <cellStyle name="Normal 9 8 2 2" xfId="3702" xr:uid="{00000000-0005-0000-0000-000026110000}"/>
    <cellStyle name="Normal 9 8 3" xfId="3703" xr:uid="{00000000-0005-0000-0000-000027110000}"/>
    <cellStyle name="Normal 9 9" xfId="3704" xr:uid="{00000000-0005-0000-0000-000028110000}"/>
    <cellStyle name="Normal 9 9 2" xfId="3705" xr:uid="{00000000-0005-0000-0000-000029110000}"/>
    <cellStyle name="Normal 9 9 2 2" xfId="3706" xr:uid="{00000000-0005-0000-0000-00002A110000}"/>
    <cellStyle name="Normal 9 9 3" xfId="3707" xr:uid="{00000000-0005-0000-0000-00002B110000}"/>
    <cellStyle name="Normal 96" xfId="3708" xr:uid="{00000000-0005-0000-0000-00002C110000}"/>
    <cellStyle name="Normal 96 2" xfId="3709" xr:uid="{00000000-0005-0000-0000-00002D110000}"/>
    <cellStyle name="Normal CEN" xfId="125" xr:uid="{00000000-0005-0000-0000-00002E110000}"/>
    <cellStyle name="Normal Centered" xfId="126" xr:uid="{00000000-0005-0000-0000-00002F110000}"/>
    <cellStyle name="NORMAL CTR" xfId="127" xr:uid="{00000000-0005-0000-0000-000030110000}"/>
    <cellStyle name="Normal_0112 No Link Exp" xfId="4472" xr:uid="{00000000-0005-0000-0000-000031110000}"/>
    <cellStyle name="Normal_2009 Schedule C" xfId="5160" xr:uid="{FD1483A6-C0B1-42CB-9F83-D99ECF1EF907}"/>
    <cellStyle name="Normal_21 Exh B" xfId="5170" xr:uid="{3E1F0011-B391-49B8-B615-B801E59BC922}"/>
    <cellStyle name="Normal_Attachment O &amp; GG Final 11_11_09" xfId="4658" xr:uid="{00000000-0005-0000-0000-000034110000}"/>
    <cellStyle name="Normal_Attachment Os for 2002 True-up" xfId="4593" xr:uid="{00000000-0005-0000-0000-000035110000}"/>
    <cellStyle name="Normal_C-P3" xfId="5164" xr:uid="{B7A886CF-0010-4FAE-9AAC-768B914629CD}"/>
    <cellStyle name="Normal_Duquesne Settled Fromula 10-3-07" xfId="5171" xr:uid="{0321BC5E-7079-4D1A-80A0-7D11BDA6B347}"/>
    <cellStyle name="Normal_PRECorp2002HeintzResponse 8-21-03" xfId="4" xr:uid="{00000000-0005-0000-0000-000039110000}"/>
    <cellStyle name="Normal_Schedule O Info for Mike" xfId="5169" xr:uid="{D2F874C3-4034-4954-9A56-D5F2D38A9D22}"/>
    <cellStyle name="Note 10" xfId="3710" xr:uid="{00000000-0005-0000-0000-00003C110000}"/>
    <cellStyle name="Note 10 2" xfId="3711" xr:uid="{00000000-0005-0000-0000-00003D110000}"/>
    <cellStyle name="Note 10 2 2" xfId="3712" xr:uid="{00000000-0005-0000-0000-00003E110000}"/>
    <cellStyle name="Note 10 3" xfId="3713" xr:uid="{00000000-0005-0000-0000-00003F110000}"/>
    <cellStyle name="Note 11" xfId="3714" xr:uid="{00000000-0005-0000-0000-000040110000}"/>
    <cellStyle name="Note 11 2" xfId="3715" xr:uid="{00000000-0005-0000-0000-000041110000}"/>
    <cellStyle name="Note 11 2 2" xfId="3716" xr:uid="{00000000-0005-0000-0000-000042110000}"/>
    <cellStyle name="Note 11 3" xfId="3717" xr:uid="{00000000-0005-0000-0000-000043110000}"/>
    <cellStyle name="Note 12" xfId="3718" xr:uid="{00000000-0005-0000-0000-000044110000}"/>
    <cellStyle name="Note 12 2" xfId="3719" xr:uid="{00000000-0005-0000-0000-000045110000}"/>
    <cellStyle name="Note 12 2 2" xfId="3720" xr:uid="{00000000-0005-0000-0000-000046110000}"/>
    <cellStyle name="Note 12 3" xfId="3721" xr:uid="{00000000-0005-0000-0000-000047110000}"/>
    <cellStyle name="Note 13" xfId="3722" xr:uid="{00000000-0005-0000-0000-000048110000}"/>
    <cellStyle name="Note 13 2" xfId="3723" xr:uid="{00000000-0005-0000-0000-000049110000}"/>
    <cellStyle name="Note 13 2 2" xfId="3724" xr:uid="{00000000-0005-0000-0000-00004A110000}"/>
    <cellStyle name="Note 13 3" xfId="3725" xr:uid="{00000000-0005-0000-0000-00004B110000}"/>
    <cellStyle name="Note 14" xfId="3726" xr:uid="{00000000-0005-0000-0000-00004C110000}"/>
    <cellStyle name="Note 14 2" xfId="3727" xr:uid="{00000000-0005-0000-0000-00004D110000}"/>
    <cellStyle name="Note 14 2 2" xfId="3728" xr:uid="{00000000-0005-0000-0000-00004E110000}"/>
    <cellStyle name="Note 14 3" xfId="3729" xr:uid="{00000000-0005-0000-0000-00004F110000}"/>
    <cellStyle name="Note 15" xfId="3730" xr:uid="{00000000-0005-0000-0000-000050110000}"/>
    <cellStyle name="Note 15 2" xfId="3731" xr:uid="{00000000-0005-0000-0000-000051110000}"/>
    <cellStyle name="Note 15 2 2" xfId="3732" xr:uid="{00000000-0005-0000-0000-000052110000}"/>
    <cellStyle name="Note 15 3" xfId="3733" xr:uid="{00000000-0005-0000-0000-000053110000}"/>
    <cellStyle name="Note 15 3 2" xfId="3734" xr:uid="{00000000-0005-0000-0000-000054110000}"/>
    <cellStyle name="Note 15 4" xfId="3735" xr:uid="{00000000-0005-0000-0000-000055110000}"/>
    <cellStyle name="Note 15 4 2" xfId="3736" xr:uid="{00000000-0005-0000-0000-000056110000}"/>
    <cellStyle name="Note 15 5" xfId="3737" xr:uid="{00000000-0005-0000-0000-000057110000}"/>
    <cellStyle name="Note 15 5 2" xfId="3738" xr:uid="{00000000-0005-0000-0000-000058110000}"/>
    <cellStyle name="Note 15 6" xfId="3739" xr:uid="{00000000-0005-0000-0000-000059110000}"/>
    <cellStyle name="Note 16" xfId="3740" xr:uid="{00000000-0005-0000-0000-00005A110000}"/>
    <cellStyle name="Note 16 2" xfId="3741" xr:uid="{00000000-0005-0000-0000-00005B110000}"/>
    <cellStyle name="Note 16 2 2" xfId="3742" xr:uid="{00000000-0005-0000-0000-00005C110000}"/>
    <cellStyle name="Note 16 3" xfId="3743" xr:uid="{00000000-0005-0000-0000-00005D110000}"/>
    <cellStyle name="Note 16 3 2" xfId="3744" xr:uid="{00000000-0005-0000-0000-00005E110000}"/>
    <cellStyle name="Note 16 4" xfId="3745" xr:uid="{00000000-0005-0000-0000-00005F110000}"/>
    <cellStyle name="Note 16 4 2" xfId="3746" xr:uid="{00000000-0005-0000-0000-000060110000}"/>
    <cellStyle name="Note 16 5" xfId="3747" xr:uid="{00000000-0005-0000-0000-000061110000}"/>
    <cellStyle name="Note 16 5 2" xfId="3748" xr:uid="{00000000-0005-0000-0000-000062110000}"/>
    <cellStyle name="Note 16 6" xfId="3749" xr:uid="{00000000-0005-0000-0000-000063110000}"/>
    <cellStyle name="Note 17" xfId="3750" xr:uid="{00000000-0005-0000-0000-000064110000}"/>
    <cellStyle name="Note 17 2" xfId="3751" xr:uid="{00000000-0005-0000-0000-000065110000}"/>
    <cellStyle name="Note 17 2 2" xfId="3752" xr:uid="{00000000-0005-0000-0000-000066110000}"/>
    <cellStyle name="Note 17 3" xfId="3753" xr:uid="{00000000-0005-0000-0000-000067110000}"/>
    <cellStyle name="Note 17 3 2" xfId="3754" xr:uid="{00000000-0005-0000-0000-000068110000}"/>
    <cellStyle name="Note 17 4" xfId="3755" xr:uid="{00000000-0005-0000-0000-000069110000}"/>
    <cellStyle name="Note 17 4 2" xfId="3756" xr:uid="{00000000-0005-0000-0000-00006A110000}"/>
    <cellStyle name="Note 17 5" xfId="3757" xr:uid="{00000000-0005-0000-0000-00006B110000}"/>
    <cellStyle name="Note 17 5 2" xfId="3758" xr:uid="{00000000-0005-0000-0000-00006C110000}"/>
    <cellStyle name="Note 17 6" xfId="3759" xr:uid="{00000000-0005-0000-0000-00006D110000}"/>
    <cellStyle name="Note 18" xfId="3760" xr:uid="{00000000-0005-0000-0000-00006E110000}"/>
    <cellStyle name="Note 18 2" xfId="3761" xr:uid="{00000000-0005-0000-0000-00006F110000}"/>
    <cellStyle name="Note 18 2 2" xfId="3762" xr:uid="{00000000-0005-0000-0000-000070110000}"/>
    <cellStyle name="Note 18 3" xfId="3763" xr:uid="{00000000-0005-0000-0000-000071110000}"/>
    <cellStyle name="Note 18 3 2" xfId="3764" xr:uid="{00000000-0005-0000-0000-000072110000}"/>
    <cellStyle name="Note 18 4" xfId="3765" xr:uid="{00000000-0005-0000-0000-000073110000}"/>
    <cellStyle name="Note 18 4 2" xfId="3766" xr:uid="{00000000-0005-0000-0000-000074110000}"/>
    <cellStyle name="Note 18 5" xfId="3767" xr:uid="{00000000-0005-0000-0000-000075110000}"/>
    <cellStyle name="Note 18 5 2" xfId="3768" xr:uid="{00000000-0005-0000-0000-000076110000}"/>
    <cellStyle name="Note 18 6" xfId="3769" xr:uid="{00000000-0005-0000-0000-000077110000}"/>
    <cellStyle name="Note 19" xfId="3770" xr:uid="{00000000-0005-0000-0000-000078110000}"/>
    <cellStyle name="Note 19 2" xfId="3771" xr:uid="{00000000-0005-0000-0000-000079110000}"/>
    <cellStyle name="Note 19 2 2" xfId="3772" xr:uid="{00000000-0005-0000-0000-00007A110000}"/>
    <cellStyle name="Note 19 3" xfId="3773" xr:uid="{00000000-0005-0000-0000-00007B110000}"/>
    <cellStyle name="Note 19 3 2" xfId="3774" xr:uid="{00000000-0005-0000-0000-00007C110000}"/>
    <cellStyle name="Note 19 4" xfId="3775" xr:uid="{00000000-0005-0000-0000-00007D110000}"/>
    <cellStyle name="Note 19 4 2" xfId="3776" xr:uid="{00000000-0005-0000-0000-00007E110000}"/>
    <cellStyle name="Note 19 5" xfId="3777" xr:uid="{00000000-0005-0000-0000-00007F110000}"/>
    <cellStyle name="Note 19 5 2" xfId="3778" xr:uid="{00000000-0005-0000-0000-000080110000}"/>
    <cellStyle name="Note 19 6" xfId="3779" xr:uid="{00000000-0005-0000-0000-000081110000}"/>
    <cellStyle name="Note 2" xfId="128" xr:uid="{00000000-0005-0000-0000-000082110000}"/>
    <cellStyle name="Note 2 2" xfId="3780" xr:uid="{00000000-0005-0000-0000-000083110000}"/>
    <cellStyle name="Note 2 2 2" xfId="3781" xr:uid="{00000000-0005-0000-0000-000084110000}"/>
    <cellStyle name="Note 2 3" xfId="3782" xr:uid="{00000000-0005-0000-0000-000085110000}"/>
    <cellStyle name="Note 20" xfId="3783" xr:uid="{00000000-0005-0000-0000-000086110000}"/>
    <cellStyle name="Note 20 2" xfId="3784" xr:uid="{00000000-0005-0000-0000-000087110000}"/>
    <cellStyle name="Note 20 2 2" xfId="3785" xr:uid="{00000000-0005-0000-0000-000088110000}"/>
    <cellStyle name="Note 20 3" xfId="3786" xr:uid="{00000000-0005-0000-0000-000089110000}"/>
    <cellStyle name="Note 20 3 2" xfId="3787" xr:uid="{00000000-0005-0000-0000-00008A110000}"/>
    <cellStyle name="Note 20 4" xfId="3788" xr:uid="{00000000-0005-0000-0000-00008B110000}"/>
    <cellStyle name="Note 20 4 2" xfId="3789" xr:uid="{00000000-0005-0000-0000-00008C110000}"/>
    <cellStyle name="Note 20 5" xfId="3790" xr:uid="{00000000-0005-0000-0000-00008D110000}"/>
    <cellStyle name="Note 20 5 2" xfId="3791" xr:uid="{00000000-0005-0000-0000-00008E110000}"/>
    <cellStyle name="Note 20 6" xfId="3792" xr:uid="{00000000-0005-0000-0000-00008F110000}"/>
    <cellStyle name="Note 21" xfId="3793" xr:uid="{00000000-0005-0000-0000-000090110000}"/>
    <cellStyle name="Note 21 2" xfId="3794" xr:uid="{00000000-0005-0000-0000-000091110000}"/>
    <cellStyle name="Note 21 2 2" xfId="3795" xr:uid="{00000000-0005-0000-0000-000092110000}"/>
    <cellStyle name="Note 21 3" xfId="3796" xr:uid="{00000000-0005-0000-0000-000093110000}"/>
    <cellStyle name="Note 21 3 2" xfId="3797" xr:uid="{00000000-0005-0000-0000-000094110000}"/>
    <cellStyle name="Note 21 4" xfId="3798" xr:uid="{00000000-0005-0000-0000-000095110000}"/>
    <cellStyle name="Note 21 4 2" xfId="3799" xr:uid="{00000000-0005-0000-0000-000096110000}"/>
    <cellStyle name="Note 21 5" xfId="3800" xr:uid="{00000000-0005-0000-0000-000097110000}"/>
    <cellStyle name="Note 21 5 2" xfId="3801" xr:uid="{00000000-0005-0000-0000-000098110000}"/>
    <cellStyle name="Note 21 6" xfId="3802" xr:uid="{00000000-0005-0000-0000-000099110000}"/>
    <cellStyle name="Note 21 6 2" xfId="3803" xr:uid="{00000000-0005-0000-0000-00009A110000}"/>
    <cellStyle name="Note 21 7" xfId="3804" xr:uid="{00000000-0005-0000-0000-00009B110000}"/>
    <cellStyle name="Note 21 7 2" xfId="3805" xr:uid="{00000000-0005-0000-0000-00009C110000}"/>
    <cellStyle name="Note 21 8" xfId="3806" xr:uid="{00000000-0005-0000-0000-00009D110000}"/>
    <cellStyle name="Note 22" xfId="3807" xr:uid="{00000000-0005-0000-0000-00009E110000}"/>
    <cellStyle name="Note 22 2" xfId="3808" xr:uid="{00000000-0005-0000-0000-00009F110000}"/>
    <cellStyle name="Note 22 2 2" xfId="3809" xr:uid="{00000000-0005-0000-0000-0000A0110000}"/>
    <cellStyle name="Note 22 3" xfId="3810" xr:uid="{00000000-0005-0000-0000-0000A1110000}"/>
    <cellStyle name="Note 22 3 2" xfId="3811" xr:uid="{00000000-0005-0000-0000-0000A2110000}"/>
    <cellStyle name="Note 22 4" xfId="3812" xr:uid="{00000000-0005-0000-0000-0000A3110000}"/>
    <cellStyle name="Note 22 4 2" xfId="3813" xr:uid="{00000000-0005-0000-0000-0000A4110000}"/>
    <cellStyle name="Note 22 5" xfId="3814" xr:uid="{00000000-0005-0000-0000-0000A5110000}"/>
    <cellStyle name="Note 22 5 2" xfId="3815" xr:uid="{00000000-0005-0000-0000-0000A6110000}"/>
    <cellStyle name="Note 22 6" xfId="3816" xr:uid="{00000000-0005-0000-0000-0000A7110000}"/>
    <cellStyle name="Note 22 6 2" xfId="3817" xr:uid="{00000000-0005-0000-0000-0000A8110000}"/>
    <cellStyle name="Note 22 7" xfId="3818" xr:uid="{00000000-0005-0000-0000-0000A9110000}"/>
    <cellStyle name="Note 22 7 2" xfId="3819" xr:uid="{00000000-0005-0000-0000-0000AA110000}"/>
    <cellStyle name="Note 22 8" xfId="3820" xr:uid="{00000000-0005-0000-0000-0000AB110000}"/>
    <cellStyle name="Note 23" xfId="3821" xr:uid="{00000000-0005-0000-0000-0000AC110000}"/>
    <cellStyle name="Note 23 2" xfId="3822" xr:uid="{00000000-0005-0000-0000-0000AD110000}"/>
    <cellStyle name="Note 23 2 2" xfId="3823" xr:uid="{00000000-0005-0000-0000-0000AE110000}"/>
    <cellStyle name="Note 23 3" xfId="3824" xr:uid="{00000000-0005-0000-0000-0000AF110000}"/>
    <cellStyle name="Note 23 3 2" xfId="3825" xr:uid="{00000000-0005-0000-0000-0000B0110000}"/>
    <cellStyle name="Note 23 4" xfId="3826" xr:uid="{00000000-0005-0000-0000-0000B1110000}"/>
    <cellStyle name="Note 23 4 2" xfId="3827" xr:uid="{00000000-0005-0000-0000-0000B2110000}"/>
    <cellStyle name="Note 23 5" xfId="3828" xr:uid="{00000000-0005-0000-0000-0000B3110000}"/>
    <cellStyle name="Note 23 5 2" xfId="3829" xr:uid="{00000000-0005-0000-0000-0000B4110000}"/>
    <cellStyle name="Note 23 6" xfId="3830" xr:uid="{00000000-0005-0000-0000-0000B5110000}"/>
    <cellStyle name="Note 23 6 2" xfId="3831" xr:uid="{00000000-0005-0000-0000-0000B6110000}"/>
    <cellStyle name="Note 23 7" xfId="3832" xr:uid="{00000000-0005-0000-0000-0000B7110000}"/>
    <cellStyle name="Note 23 7 2" xfId="3833" xr:uid="{00000000-0005-0000-0000-0000B8110000}"/>
    <cellStyle name="Note 23 8" xfId="3834" xr:uid="{00000000-0005-0000-0000-0000B9110000}"/>
    <cellStyle name="Note 24" xfId="3835" xr:uid="{00000000-0005-0000-0000-0000BA110000}"/>
    <cellStyle name="Note 24 2" xfId="3836" xr:uid="{00000000-0005-0000-0000-0000BB110000}"/>
    <cellStyle name="Note 24 2 2" xfId="3837" xr:uid="{00000000-0005-0000-0000-0000BC110000}"/>
    <cellStyle name="Note 24 3" xfId="3838" xr:uid="{00000000-0005-0000-0000-0000BD110000}"/>
    <cellStyle name="Note 24 3 2" xfId="3839" xr:uid="{00000000-0005-0000-0000-0000BE110000}"/>
    <cellStyle name="Note 24 4" xfId="3840" xr:uid="{00000000-0005-0000-0000-0000BF110000}"/>
    <cellStyle name="Note 24 4 2" xfId="3841" xr:uid="{00000000-0005-0000-0000-0000C0110000}"/>
    <cellStyle name="Note 24 5" xfId="3842" xr:uid="{00000000-0005-0000-0000-0000C1110000}"/>
    <cellStyle name="Note 24 5 2" xfId="3843" xr:uid="{00000000-0005-0000-0000-0000C2110000}"/>
    <cellStyle name="Note 24 6" xfId="3844" xr:uid="{00000000-0005-0000-0000-0000C3110000}"/>
    <cellStyle name="Note 24 6 2" xfId="3845" xr:uid="{00000000-0005-0000-0000-0000C4110000}"/>
    <cellStyle name="Note 24 7" xfId="3846" xr:uid="{00000000-0005-0000-0000-0000C5110000}"/>
    <cellStyle name="Note 24 7 2" xfId="3847" xr:uid="{00000000-0005-0000-0000-0000C6110000}"/>
    <cellStyle name="Note 24 8" xfId="3848" xr:uid="{00000000-0005-0000-0000-0000C7110000}"/>
    <cellStyle name="Note 25" xfId="3849" xr:uid="{00000000-0005-0000-0000-0000C8110000}"/>
    <cellStyle name="Note 25 2" xfId="3850" xr:uid="{00000000-0005-0000-0000-0000C9110000}"/>
    <cellStyle name="Note 25 2 2" xfId="3851" xr:uid="{00000000-0005-0000-0000-0000CA110000}"/>
    <cellStyle name="Note 25 3" xfId="3852" xr:uid="{00000000-0005-0000-0000-0000CB110000}"/>
    <cellStyle name="Note 25 3 2" xfId="3853" xr:uid="{00000000-0005-0000-0000-0000CC110000}"/>
    <cellStyle name="Note 25 4" xfId="3854" xr:uid="{00000000-0005-0000-0000-0000CD110000}"/>
    <cellStyle name="Note 25 4 2" xfId="3855" xr:uid="{00000000-0005-0000-0000-0000CE110000}"/>
    <cellStyle name="Note 25 5" xfId="3856" xr:uid="{00000000-0005-0000-0000-0000CF110000}"/>
    <cellStyle name="Note 25 5 2" xfId="3857" xr:uid="{00000000-0005-0000-0000-0000D0110000}"/>
    <cellStyle name="Note 25 6" xfId="3858" xr:uid="{00000000-0005-0000-0000-0000D1110000}"/>
    <cellStyle name="Note 26" xfId="3859" xr:uid="{00000000-0005-0000-0000-0000D2110000}"/>
    <cellStyle name="Note 26 2" xfId="3860" xr:uid="{00000000-0005-0000-0000-0000D3110000}"/>
    <cellStyle name="Note 26 2 2" xfId="3861" xr:uid="{00000000-0005-0000-0000-0000D4110000}"/>
    <cellStyle name="Note 26 3" xfId="3862" xr:uid="{00000000-0005-0000-0000-0000D5110000}"/>
    <cellStyle name="Note 26 3 2" xfId="3863" xr:uid="{00000000-0005-0000-0000-0000D6110000}"/>
    <cellStyle name="Note 26 4" xfId="3864" xr:uid="{00000000-0005-0000-0000-0000D7110000}"/>
    <cellStyle name="Note 26 4 2" xfId="3865" xr:uid="{00000000-0005-0000-0000-0000D8110000}"/>
    <cellStyle name="Note 26 5" xfId="3866" xr:uid="{00000000-0005-0000-0000-0000D9110000}"/>
    <cellStyle name="Note 26 5 2" xfId="3867" xr:uid="{00000000-0005-0000-0000-0000DA110000}"/>
    <cellStyle name="Note 26 6" xfId="3868" xr:uid="{00000000-0005-0000-0000-0000DB110000}"/>
    <cellStyle name="Note 27" xfId="3869" xr:uid="{00000000-0005-0000-0000-0000DC110000}"/>
    <cellStyle name="Note 27 2" xfId="3870" xr:uid="{00000000-0005-0000-0000-0000DD110000}"/>
    <cellStyle name="Note 27 2 2" xfId="3871" xr:uid="{00000000-0005-0000-0000-0000DE110000}"/>
    <cellStyle name="Note 27 3" xfId="3872" xr:uid="{00000000-0005-0000-0000-0000DF110000}"/>
    <cellStyle name="Note 27 3 2" xfId="3873" xr:uid="{00000000-0005-0000-0000-0000E0110000}"/>
    <cellStyle name="Note 27 4" xfId="3874" xr:uid="{00000000-0005-0000-0000-0000E1110000}"/>
    <cellStyle name="Note 27 4 2" xfId="3875" xr:uid="{00000000-0005-0000-0000-0000E2110000}"/>
    <cellStyle name="Note 27 5" xfId="3876" xr:uid="{00000000-0005-0000-0000-0000E3110000}"/>
    <cellStyle name="Note 27 5 2" xfId="3877" xr:uid="{00000000-0005-0000-0000-0000E4110000}"/>
    <cellStyle name="Note 27 6" xfId="3878" xr:uid="{00000000-0005-0000-0000-0000E5110000}"/>
    <cellStyle name="Note 28" xfId="3879" xr:uid="{00000000-0005-0000-0000-0000E6110000}"/>
    <cellStyle name="Note 28 2" xfId="3880" xr:uid="{00000000-0005-0000-0000-0000E7110000}"/>
    <cellStyle name="Note 28 2 2" xfId="3881" xr:uid="{00000000-0005-0000-0000-0000E8110000}"/>
    <cellStyle name="Note 28 3" xfId="3882" xr:uid="{00000000-0005-0000-0000-0000E9110000}"/>
    <cellStyle name="Note 28 3 2" xfId="3883" xr:uid="{00000000-0005-0000-0000-0000EA110000}"/>
    <cellStyle name="Note 28 4" xfId="3884" xr:uid="{00000000-0005-0000-0000-0000EB110000}"/>
    <cellStyle name="Note 28 4 2" xfId="3885" xr:uid="{00000000-0005-0000-0000-0000EC110000}"/>
    <cellStyle name="Note 28 5" xfId="3886" xr:uid="{00000000-0005-0000-0000-0000ED110000}"/>
    <cellStyle name="Note 28 5 2" xfId="3887" xr:uid="{00000000-0005-0000-0000-0000EE110000}"/>
    <cellStyle name="Note 28 6" xfId="3888" xr:uid="{00000000-0005-0000-0000-0000EF110000}"/>
    <cellStyle name="Note 29" xfId="3889" xr:uid="{00000000-0005-0000-0000-0000F0110000}"/>
    <cellStyle name="Note 29 2" xfId="3890" xr:uid="{00000000-0005-0000-0000-0000F1110000}"/>
    <cellStyle name="Note 29 2 2" xfId="3891" xr:uid="{00000000-0005-0000-0000-0000F2110000}"/>
    <cellStyle name="Note 29 3" xfId="3892" xr:uid="{00000000-0005-0000-0000-0000F3110000}"/>
    <cellStyle name="Note 29 3 2" xfId="3893" xr:uid="{00000000-0005-0000-0000-0000F4110000}"/>
    <cellStyle name="Note 29 4" xfId="3894" xr:uid="{00000000-0005-0000-0000-0000F5110000}"/>
    <cellStyle name="Note 29 4 2" xfId="3895" xr:uid="{00000000-0005-0000-0000-0000F6110000}"/>
    <cellStyle name="Note 29 5" xfId="3896" xr:uid="{00000000-0005-0000-0000-0000F7110000}"/>
    <cellStyle name="Note 29 5 2" xfId="3897" xr:uid="{00000000-0005-0000-0000-0000F8110000}"/>
    <cellStyle name="Note 29 6" xfId="3898" xr:uid="{00000000-0005-0000-0000-0000F9110000}"/>
    <cellStyle name="Note 3" xfId="3899" xr:uid="{00000000-0005-0000-0000-0000FA110000}"/>
    <cellStyle name="Note 3 2" xfId="3900" xr:uid="{00000000-0005-0000-0000-0000FB110000}"/>
    <cellStyle name="Note 3 2 2" xfId="3901" xr:uid="{00000000-0005-0000-0000-0000FC110000}"/>
    <cellStyle name="Note 3 3" xfId="3902" xr:uid="{00000000-0005-0000-0000-0000FD110000}"/>
    <cellStyle name="Note 30" xfId="3903" xr:uid="{00000000-0005-0000-0000-0000FE110000}"/>
    <cellStyle name="Note 30 2" xfId="3904" xr:uid="{00000000-0005-0000-0000-0000FF110000}"/>
    <cellStyle name="Note 30 2 2" xfId="3905" xr:uid="{00000000-0005-0000-0000-000000120000}"/>
    <cellStyle name="Note 30 3" xfId="3906" xr:uid="{00000000-0005-0000-0000-000001120000}"/>
    <cellStyle name="Note 30 3 2" xfId="3907" xr:uid="{00000000-0005-0000-0000-000002120000}"/>
    <cellStyle name="Note 30 4" xfId="3908" xr:uid="{00000000-0005-0000-0000-000003120000}"/>
    <cellStyle name="Note 30 4 2" xfId="3909" xr:uid="{00000000-0005-0000-0000-000004120000}"/>
    <cellStyle name="Note 30 5" xfId="3910" xr:uid="{00000000-0005-0000-0000-000005120000}"/>
    <cellStyle name="Note 30 5 2" xfId="3911" xr:uid="{00000000-0005-0000-0000-000006120000}"/>
    <cellStyle name="Note 30 6" xfId="3912" xr:uid="{00000000-0005-0000-0000-000007120000}"/>
    <cellStyle name="Note 31" xfId="3913" xr:uid="{00000000-0005-0000-0000-000008120000}"/>
    <cellStyle name="Note 31 2" xfId="3914" xr:uid="{00000000-0005-0000-0000-000009120000}"/>
    <cellStyle name="Note 31 2 2" xfId="3915" xr:uid="{00000000-0005-0000-0000-00000A120000}"/>
    <cellStyle name="Note 31 3" xfId="3916" xr:uid="{00000000-0005-0000-0000-00000B120000}"/>
    <cellStyle name="Note 31 3 2" xfId="3917" xr:uid="{00000000-0005-0000-0000-00000C120000}"/>
    <cellStyle name="Note 31 4" xfId="3918" xr:uid="{00000000-0005-0000-0000-00000D120000}"/>
    <cellStyle name="Note 31 4 2" xfId="3919" xr:uid="{00000000-0005-0000-0000-00000E120000}"/>
    <cellStyle name="Note 31 5" xfId="3920" xr:uid="{00000000-0005-0000-0000-00000F120000}"/>
    <cellStyle name="Note 31 5 2" xfId="3921" xr:uid="{00000000-0005-0000-0000-000010120000}"/>
    <cellStyle name="Note 31 6" xfId="3922" xr:uid="{00000000-0005-0000-0000-000011120000}"/>
    <cellStyle name="Note 31 6 2" xfId="3923" xr:uid="{00000000-0005-0000-0000-000012120000}"/>
    <cellStyle name="Note 31 7" xfId="3924" xr:uid="{00000000-0005-0000-0000-000013120000}"/>
    <cellStyle name="Note 31 7 2" xfId="3925" xr:uid="{00000000-0005-0000-0000-000014120000}"/>
    <cellStyle name="Note 31 8" xfId="3926" xr:uid="{00000000-0005-0000-0000-000015120000}"/>
    <cellStyle name="Note 32" xfId="3927" xr:uid="{00000000-0005-0000-0000-000016120000}"/>
    <cellStyle name="Note 32 2" xfId="3928" xr:uid="{00000000-0005-0000-0000-000017120000}"/>
    <cellStyle name="Note 32 2 2" xfId="3929" xr:uid="{00000000-0005-0000-0000-000018120000}"/>
    <cellStyle name="Note 32 3" xfId="3930" xr:uid="{00000000-0005-0000-0000-000019120000}"/>
    <cellStyle name="Note 32 3 2" xfId="3931" xr:uid="{00000000-0005-0000-0000-00001A120000}"/>
    <cellStyle name="Note 32 4" xfId="3932" xr:uid="{00000000-0005-0000-0000-00001B120000}"/>
    <cellStyle name="Note 32 4 2" xfId="3933" xr:uid="{00000000-0005-0000-0000-00001C120000}"/>
    <cellStyle name="Note 32 5" xfId="3934" xr:uid="{00000000-0005-0000-0000-00001D120000}"/>
    <cellStyle name="Note 32 5 2" xfId="3935" xr:uid="{00000000-0005-0000-0000-00001E120000}"/>
    <cellStyle name="Note 32 6" xfId="3936" xr:uid="{00000000-0005-0000-0000-00001F120000}"/>
    <cellStyle name="Note 32 6 2" xfId="3937" xr:uid="{00000000-0005-0000-0000-000020120000}"/>
    <cellStyle name="Note 32 7" xfId="3938" xr:uid="{00000000-0005-0000-0000-000021120000}"/>
    <cellStyle name="Note 32 7 2" xfId="3939" xr:uid="{00000000-0005-0000-0000-000022120000}"/>
    <cellStyle name="Note 32 8" xfId="3940" xr:uid="{00000000-0005-0000-0000-000023120000}"/>
    <cellStyle name="Note 33" xfId="3941" xr:uid="{00000000-0005-0000-0000-000024120000}"/>
    <cellStyle name="Note 33 2" xfId="3942" xr:uid="{00000000-0005-0000-0000-000025120000}"/>
    <cellStyle name="Note 33 2 2" xfId="3943" xr:uid="{00000000-0005-0000-0000-000026120000}"/>
    <cellStyle name="Note 33 3" xfId="3944" xr:uid="{00000000-0005-0000-0000-000027120000}"/>
    <cellStyle name="Note 33 3 2" xfId="3945" xr:uid="{00000000-0005-0000-0000-000028120000}"/>
    <cellStyle name="Note 33 4" xfId="3946" xr:uid="{00000000-0005-0000-0000-000029120000}"/>
    <cellStyle name="Note 33 4 2" xfId="3947" xr:uid="{00000000-0005-0000-0000-00002A120000}"/>
    <cellStyle name="Note 33 5" xfId="3948" xr:uid="{00000000-0005-0000-0000-00002B120000}"/>
    <cellStyle name="Note 33 5 2" xfId="3949" xr:uid="{00000000-0005-0000-0000-00002C120000}"/>
    <cellStyle name="Note 33 6" xfId="3950" xr:uid="{00000000-0005-0000-0000-00002D120000}"/>
    <cellStyle name="Note 33 6 2" xfId="3951" xr:uid="{00000000-0005-0000-0000-00002E120000}"/>
    <cellStyle name="Note 33 7" xfId="3952" xr:uid="{00000000-0005-0000-0000-00002F120000}"/>
    <cellStyle name="Note 33 7 2" xfId="3953" xr:uid="{00000000-0005-0000-0000-000030120000}"/>
    <cellStyle name="Note 33 8" xfId="3954" xr:uid="{00000000-0005-0000-0000-000031120000}"/>
    <cellStyle name="Note 34" xfId="3955" xr:uid="{00000000-0005-0000-0000-000032120000}"/>
    <cellStyle name="Note 34 2" xfId="3956" xr:uid="{00000000-0005-0000-0000-000033120000}"/>
    <cellStyle name="Note 34 2 2" xfId="3957" xr:uid="{00000000-0005-0000-0000-000034120000}"/>
    <cellStyle name="Note 34 3" xfId="3958" xr:uid="{00000000-0005-0000-0000-000035120000}"/>
    <cellStyle name="Note 34 3 2" xfId="3959" xr:uid="{00000000-0005-0000-0000-000036120000}"/>
    <cellStyle name="Note 34 4" xfId="3960" xr:uid="{00000000-0005-0000-0000-000037120000}"/>
    <cellStyle name="Note 34 4 2" xfId="3961" xr:uid="{00000000-0005-0000-0000-000038120000}"/>
    <cellStyle name="Note 34 5" xfId="3962" xr:uid="{00000000-0005-0000-0000-000039120000}"/>
    <cellStyle name="Note 34 5 2" xfId="3963" xr:uid="{00000000-0005-0000-0000-00003A120000}"/>
    <cellStyle name="Note 34 6" xfId="3964" xr:uid="{00000000-0005-0000-0000-00003B120000}"/>
    <cellStyle name="Note 34 6 2" xfId="3965" xr:uid="{00000000-0005-0000-0000-00003C120000}"/>
    <cellStyle name="Note 34 7" xfId="3966" xr:uid="{00000000-0005-0000-0000-00003D120000}"/>
    <cellStyle name="Note 34 7 2" xfId="3967" xr:uid="{00000000-0005-0000-0000-00003E120000}"/>
    <cellStyle name="Note 34 8" xfId="3968" xr:uid="{00000000-0005-0000-0000-00003F120000}"/>
    <cellStyle name="Note 35" xfId="3969" xr:uid="{00000000-0005-0000-0000-000040120000}"/>
    <cellStyle name="Note 35 2" xfId="3970" xr:uid="{00000000-0005-0000-0000-000041120000}"/>
    <cellStyle name="Note 35 2 2" xfId="3971" xr:uid="{00000000-0005-0000-0000-000042120000}"/>
    <cellStyle name="Note 35 3" xfId="3972" xr:uid="{00000000-0005-0000-0000-000043120000}"/>
    <cellStyle name="Note 35 3 2" xfId="3973" xr:uid="{00000000-0005-0000-0000-000044120000}"/>
    <cellStyle name="Note 35 4" xfId="3974" xr:uid="{00000000-0005-0000-0000-000045120000}"/>
    <cellStyle name="Note 35 4 2" xfId="3975" xr:uid="{00000000-0005-0000-0000-000046120000}"/>
    <cellStyle name="Note 35 5" xfId="3976" xr:uid="{00000000-0005-0000-0000-000047120000}"/>
    <cellStyle name="Note 35 5 2" xfId="3977" xr:uid="{00000000-0005-0000-0000-000048120000}"/>
    <cellStyle name="Note 35 6" xfId="3978" xr:uid="{00000000-0005-0000-0000-000049120000}"/>
    <cellStyle name="Note 35 6 2" xfId="3979" xr:uid="{00000000-0005-0000-0000-00004A120000}"/>
    <cellStyle name="Note 35 7" xfId="3980" xr:uid="{00000000-0005-0000-0000-00004B120000}"/>
    <cellStyle name="Note 35 7 2" xfId="3981" xr:uid="{00000000-0005-0000-0000-00004C120000}"/>
    <cellStyle name="Note 35 8" xfId="3982" xr:uid="{00000000-0005-0000-0000-00004D120000}"/>
    <cellStyle name="Note 36" xfId="3983" xr:uid="{00000000-0005-0000-0000-00004E120000}"/>
    <cellStyle name="Note 36 2" xfId="3984" xr:uid="{00000000-0005-0000-0000-00004F120000}"/>
    <cellStyle name="Note 36 2 2" xfId="3985" xr:uid="{00000000-0005-0000-0000-000050120000}"/>
    <cellStyle name="Note 36 3" xfId="3986" xr:uid="{00000000-0005-0000-0000-000051120000}"/>
    <cellStyle name="Note 36 3 2" xfId="3987" xr:uid="{00000000-0005-0000-0000-000052120000}"/>
    <cellStyle name="Note 36 4" xfId="3988" xr:uid="{00000000-0005-0000-0000-000053120000}"/>
    <cellStyle name="Note 36 4 2" xfId="3989" xr:uid="{00000000-0005-0000-0000-000054120000}"/>
    <cellStyle name="Note 36 5" xfId="3990" xr:uid="{00000000-0005-0000-0000-000055120000}"/>
    <cellStyle name="Note 36 5 2" xfId="3991" xr:uid="{00000000-0005-0000-0000-000056120000}"/>
    <cellStyle name="Note 36 6" xfId="3992" xr:uid="{00000000-0005-0000-0000-000057120000}"/>
    <cellStyle name="Note 36 6 2" xfId="3993" xr:uid="{00000000-0005-0000-0000-000058120000}"/>
    <cellStyle name="Note 36 7" xfId="3994" xr:uid="{00000000-0005-0000-0000-000059120000}"/>
    <cellStyle name="Note 36 7 2" xfId="3995" xr:uid="{00000000-0005-0000-0000-00005A120000}"/>
    <cellStyle name="Note 36 8" xfId="3996" xr:uid="{00000000-0005-0000-0000-00005B120000}"/>
    <cellStyle name="Note 37" xfId="3997" xr:uid="{00000000-0005-0000-0000-00005C120000}"/>
    <cellStyle name="Note 37 2" xfId="3998" xr:uid="{00000000-0005-0000-0000-00005D120000}"/>
    <cellStyle name="Note 37 2 2" xfId="3999" xr:uid="{00000000-0005-0000-0000-00005E120000}"/>
    <cellStyle name="Note 37 3" xfId="4000" xr:uid="{00000000-0005-0000-0000-00005F120000}"/>
    <cellStyle name="Note 37 3 2" xfId="4001" xr:uid="{00000000-0005-0000-0000-000060120000}"/>
    <cellStyle name="Note 37 4" xfId="4002" xr:uid="{00000000-0005-0000-0000-000061120000}"/>
    <cellStyle name="Note 37 4 2" xfId="4003" xr:uid="{00000000-0005-0000-0000-000062120000}"/>
    <cellStyle name="Note 37 5" xfId="4004" xr:uid="{00000000-0005-0000-0000-000063120000}"/>
    <cellStyle name="Note 37 5 2" xfId="4005" xr:uid="{00000000-0005-0000-0000-000064120000}"/>
    <cellStyle name="Note 37 6" xfId="4006" xr:uid="{00000000-0005-0000-0000-000065120000}"/>
    <cellStyle name="Note 37 6 2" xfId="4007" xr:uid="{00000000-0005-0000-0000-000066120000}"/>
    <cellStyle name="Note 37 7" xfId="4008" xr:uid="{00000000-0005-0000-0000-000067120000}"/>
    <cellStyle name="Note 37 7 2" xfId="4009" xr:uid="{00000000-0005-0000-0000-000068120000}"/>
    <cellStyle name="Note 37 8" xfId="4010" xr:uid="{00000000-0005-0000-0000-000069120000}"/>
    <cellStyle name="Note 38" xfId="4011" xr:uid="{00000000-0005-0000-0000-00006A120000}"/>
    <cellStyle name="Note 38 2" xfId="4012" xr:uid="{00000000-0005-0000-0000-00006B120000}"/>
    <cellStyle name="Note 38 2 2" xfId="4013" xr:uid="{00000000-0005-0000-0000-00006C120000}"/>
    <cellStyle name="Note 38 3" xfId="4014" xr:uid="{00000000-0005-0000-0000-00006D120000}"/>
    <cellStyle name="Note 38 3 2" xfId="4015" xr:uid="{00000000-0005-0000-0000-00006E120000}"/>
    <cellStyle name="Note 38 4" xfId="4016" xr:uid="{00000000-0005-0000-0000-00006F120000}"/>
    <cellStyle name="Note 38 4 2" xfId="4017" xr:uid="{00000000-0005-0000-0000-000070120000}"/>
    <cellStyle name="Note 38 5" xfId="4018" xr:uid="{00000000-0005-0000-0000-000071120000}"/>
    <cellStyle name="Note 38 5 2" xfId="4019" xr:uid="{00000000-0005-0000-0000-000072120000}"/>
    <cellStyle name="Note 38 6" xfId="4020" xr:uid="{00000000-0005-0000-0000-000073120000}"/>
    <cellStyle name="Note 38 6 2" xfId="4021" xr:uid="{00000000-0005-0000-0000-000074120000}"/>
    <cellStyle name="Note 38 7" xfId="4022" xr:uid="{00000000-0005-0000-0000-000075120000}"/>
    <cellStyle name="Note 38 7 2" xfId="4023" xr:uid="{00000000-0005-0000-0000-000076120000}"/>
    <cellStyle name="Note 38 8" xfId="4024" xr:uid="{00000000-0005-0000-0000-000077120000}"/>
    <cellStyle name="Note 39" xfId="4025" xr:uid="{00000000-0005-0000-0000-000078120000}"/>
    <cellStyle name="Note 39 2" xfId="4026" xr:uid="{00000000-0005-0000-0000-000079120000}"/>
    <cellStyle name="Note 4" xfId="4027" xr:uid="{00000000-0005-0000-0000-00007A120000}"/>
    <cellStyle name="Note 4 2" xfId="4028" xr:uid="{00000000-0005-0000-0000-00007B120000}"/>
    <cellStyle name="Note 4 2 2" xfId="4029" xr:uid="{00000000-0005-0000-0000-00007C120000}"/>
    <cellStyle name="Note 4 3" xfId="4030" xr:uid="{00000000-0005-0000-0000-00007D120000}"/>
    <cellStyle name="Note 40" xfId="4031" xr:uid="{00000000-0005-0000-0000-00007E120000}"/>
    <cellStyle name="Note 40 2" xfId="4032" xr:uid="{00000000-0005-0000-0000-00007F120000}"/>
    <cellStyle name="Note 41" xfId="4033" xr:uid="{00000000-0005-0000-0000-000080120000}"/>
    <cellStyle name="Note 41 2" xfId="4034" xr:uid="{00000000-0005-0000-0000-000081120000}"/>
    <cellStyle name="Note 42" xfId="4035" xr:uid="{00000000-0005-0000-0000-000082120000}"/>
    <cellStyle name="Note 42 2" xfId="4036" xr:uid="{00000000-0005-0000-0000-000083120000}"/>
    <cellStyle name="Note 43" xfId="4037" xr:uid="{00000000-0005-0000-0000-000084120000}"/>
    <cellStyle name="Note 43 2" xfId="4038" xr:uid="{00000000-0005-0000-0000-000085120000}"/>
    <cellStyle name="Note 44" xfId="4039" xr:uid="{00000000-0005-0000-0000-000086120000}"/>
    <cellStyle name="Note 5" xfId="4040" xr:uid="{00000000-0005-0000-0000-000087120000}"/>
    <cellStyle name="Note 5 2" xfId="4041" xr:uid="{00000000-0005-0000-0000-000088120000}"/>
    <cellStyle name="Note 5 2 2" xfId="4042" xr:uid="{00000000-0005-0000-0000-000089120000}"/>
    <cellStyle name="Note 5 3" xfId="4043" xr:uid="{00000000-0005-0000-0000-00008A120000}"/>
    <cellStyle name="Note 6" xfId="4044" xr:uid="{00000000-0005-0000-0000-00008B120000}"/>
    <cellStyle name="Note 6 2" xfId="4045" xr:uid="{00000000-0005-0000-0000-00008C120000}"/>
    <cellStyle name="Note 6 2 2" xfId="4046" xr:uid="{00000000-0005-0000-0000-00008D120000}"/>
    <cellStyle name="Note 6 3" xfId="4047" xr:uid="{00000000-0005-0000-0000-00008E120000}"/>
    <cellStyle name="Note 7" xfId="4048" xr:uid="{00000000-0005-0000-0000-00008F120000}"/>
    <cellStyle name="Note 7 2" xfId="4049" xr:uid="{00000000-0005-0000-0000-000090120000}"/>
    <cellStyle name="Note 8" xfId="4050" xr:uid="{00000000-0005-0000-0000-000091120000}"/>
    <cellStyle name="Note 8 2" xfId="4051" xr:uid="{00000000-0005-0000-0000-000092120000}"/>
    <cellStyle name="Note 9" xfId="4052" xr:uid="{00000000-0005-0000-0000-000093120000}"/>
    <cellStyle name="Note 9 2" xfId="4053" xr:uid="{00000000-0005-0000-0000-000094120000}"/>
    <cellStyle name="nozero" xfId="4347" xr:uid="{00000000-0005-0000-0000-000095120000}"/>
    <cellStyle name="nozero 2" xfId="4348" xr:uid="{00000000-0005-0000-0000-000096120000}"/>
    <cellStyle name="nUMBER" xfId="129" xr:uid="{00000000-0005-0000-0000-000097120000}"/>
    <cellStyle name="Output 10" xfId="4054" xr:uid="{00000000-0005-0000-0000-000098120000}"/>
    <cellStyle name="Output 11" xfId="4055" xr:uid="{00000000-0005-0000-0000-000099120000}"/>
    <cellStyle name="Output 12" xfId="4056" xr:uid="{00000000-0005-0000-0000-00009A120000}"/>
    <cellStyle name="Output 13" xfId="4057" xr:uid="{00000000-0005-0000-0000-00009B120000}"/>
    <cellStyle name="Output 14" xfId="4058" xr:uid="{00000000-0005-0000-0000-00009C120000}"/>
    <cellStyle name="Output 15" xfId="4059" xr:uid="{00000000-0005-0000-0000-00009D120000}"/>
    <cellStyle name="Output 16" xfId="4060" xr:uid="{00000000-0005-0000-0000-00009E120000}"/>
    <cellStyle name="Output 17" xfId="4061" xr:uid="{00000000-0005-0000-0000-00009F120000}"/>
    <cellStyle name="Output 18" xfId="4062" xr:uid="{00000000-0005-0000-0000-0000A0120000}"/>
    <cellStyle name="Output 2" xfId="130" xr:uid="{00000000-0005-0000-0000-0000A1120000}"/>
    <cellStyle name="Output 2 2" xfId="4063" xr:uid="{00000000-0005-0000-0000-0000A2120000}"/>
    <cellStyle name="Output 2 3" xfId="4064" xr:uid="{00000000-0005-0000-0000-0000A3120000}"/>
    <cellStyle name="Output 2 4" xfId="4065" xr:uid="{00000000-0005-0000-0000-0000A4120000}"/>
    <cellStyle name="Output 2 5" xfId="4066" xr:uid="{00000000-0005-0000-0000-0000A5120000}"/>
    <cellStyle name="Output 3" xfId="4067" xr:uid="{00000000-0005-0000-0000-0000A6120000}"/>
    <cellStyle name="Output 4" xfId="4068" xr:uid="{00000000-0005-0000-0000-0000A7120000}"/>
    <cellStyle name="Output 5" xfId="4069" xr:uid="{00000000-0005-0000-0000-0000A8120000}"/>
    <cellStyle name="Output 6" xfId="4070" xr:uid="{00000000-0005-0000-0000-0000A9120000}"/>
    <cellStyle name="Output 7" xfId="4071" xr:uid="{00000000-0005-0000-0000-0000AA120000}"/>
    <cellStyle name="Output 8" xfId="4072" xr:uid="{00000000-0005-0000-0000-0000AB120000}"/>
    <cellStyle name="Output 9" xfId="4073" xr:uid="{00000000-0005-0000-0000-0000AC120000}"/>
    <cellStyle name="Output1_Back" xfId="4594" xr:uid="{00000000-0005-0000-0000-0000AD120000}"/>
    <cellStyle name="p" xfId="4229" xr:uid="{00000000-0005-0000-0000-0000AE120000}"/>
    <cellStyle name="p_2010 Attachment O  GG_082709" xfId="4595" xr:uid="{00000000-0005-0000-0000-0000AF120000}"/>
    <cellStyle name="p_2010 Attachment O Template Supporting Work Papers_ITC Midwest" xfId="4596" xr:uid="{00000000-0005-0000-0000-0000B0120000}"/>
    <cellStyle name="p_2010 Attachment O Template Supporting Work Papers_ITCTransmission" xfId="4597" xr:uid="{00000000-0005-0000-0000-0000B1120000}"/>
    <cellStyle name="p_2010 Attachment O Template Supporting Work Papers_METC" xfId="4598" xr:uid="{00000000-0005-0000-0000-0000B2120000}"/>
    <cellStyle name="p_2Mod11" xfId="4599" xr:uid="{00000000-0005-0000-0000-0000B3120000}"/>
    <cellStyle name="p_aavidmod11.xls Chart 1" xfId="4600" xr:uid="{00000000-0005-0000-0000-0000B4120000}"/>
    <cellStyle name="p_aavidmod11.xls Chart 2" xfId="4601" xr:uid="{00000000-0005-0000-0000-0000B5120000}"/>
    <cellStyle name="p_Attachment O &amp; GG" xfId="4602" xr:uid="{00000000-0005-0000-0000-0000B6120000}"/>
    <cellStyle name="p_charts for capm" xfId="4603" xr:uid="{00000000-0005-0000-0000-0000B7120000}"/>
    <cellStyle name="p_DCF" xfId="4604" xr:uid="{00000000-0005-0000-0000-0000B8120000}"/>
    <cellStyle name="p_DCF_2Mod11" xfId="4605" xr:uid="{00000000-0005-0000-0000-0000B9120000}"/>
    <cellStyle name="p_DCF_aavidmod11.xls Chart 1" xfId="4606" xr:uid="{00000000-0005-0000-0000-0000BA120000}"/>
    <cellStyle name="p_DCF_aavidmod11.xls Chart 2" xfId="4607" xr:uid="{00000000-0005-0000-0000-0000BB120000}"/>
    <cellStyle name="p_DCF_charts for capm" xfId="4608" xr:uid="{00000000-0005-0000-0000-0000BC120000}"/>
    <cellStyle name="p_DCF_DCF5" xfId="4609" xr:uid="{00000000-0005-0000-0000-0000BD120000}"/>
    <cellStyle name="p_DCF_Template2" xfId="4610" xr:uid="{00000000-0005-0000-0000-0000BE120000}"/>
    <cellStyle name="p_DCF_Template2_1" xfId="4611" xr:uid="{00000000-0005-0000-0000-0000BF120000}"/>
    <cellStyle name="p_DCF_VERA" xfId="4612" xr:uid="{00000000-0005-0000-0000-0000C0120000}"/>
    <cellStyle name="p_DCF_VERA_1" xfId="4613" xr:uid="{00000000-0005-0000-0000-0000C1120000}"/>
    <cellStyle name="p_DCF_VERA_1_Template2" xfId="4614" xr:uid="{00000000-0005-0000-0000-0000C2120000}"/>
    <cellStyle name="p_DCF_VERA_aavidmod11.xls Chart 2" xfId="4615" xr:uid="{00000000-0005-0000-0000-0000C3120000}"/>
    <cellStyle name="p_DCF_VERA_Model02" xfId="4616" xr:uid="{00000000-0005-0000-0000-0000C4120000}"/>
    <cellStyle name="p_DCF_VERA_Template2" xfId="4617" xr:uid="{00000000-0005-0000-0000-0000C5120000}"/>
    <cellStyle name="p_DCF_VERA_VERA" xfId="4618" xr:uid="{00000000-0005-0000-0000-0000C6120000}"/>
    <cellStyle name="p_DCF_VERA_VERA_1" xfId="4619" xr:uid="{00000000-0005-0000-0000-0000C7120000}"/>
    <cellStyle name="p_DCF_VERA_VERA_2" xfId="4620" xr:uid="{00000000-0005-0000-0000-0000C8120000}"/>
    <cellStyle name="p_DCF_VERA_VERA_Template2" xfId="4621" xr:uid="{00000000-0005-0000-0000-0000C9120000}"/>
    <cellStyle name="p_DCF5" xfId="4622" xr:uid="{00000000-0005-0000-0000-0000CA120000}"/>
    <cellStyle name="p_ITC Great Plains Formula 1-12-09a" xfId="4623" xr:uid="{00000000-0005-0000-0000-0000CB120000}"/>
    <cellStyle name="p_ITCM 2010 Template" xfId="4624" xr:uid="{00000000-0005-0000-0000-0000CC120000}"/>
    <cellStyle name="p_ITCMW 2009 Rate" xfId="4625" xr:uid="{00000000-0005-0000-0000-0000CD120000}"/>
    <cellStyle name="p_ITCMW 2010 Rate_083109" xfId="4626" xr:uid="{00000000-0005-0000-0000-0000CE120000}"/>
    <cellStyle name="p_ITCOP 2010 Rate_083109" xfId="4627" xr:uid="{00000000-0005-0000-0000-0000CF120000}"/>
    <cellStyle name="p_ITCT 2009 Rate" xfId="4628" xr:uid="{00000000-0005-0000-0000-0000D0120000}"/>
    <cellStyle name="p_ITCT New 2010 Attachment O &amp; GG_111209NL" xfId="4629" xr:uid="{00000000-0005-0000-0000-0000D1120000}"/>
    <cellStyle name="p_METC 2010 Rate_083109" xfId="4630" xr:uid="{00000000-0005-0000-0000-0000D2120000}"/>
    <cellStyle name="p_Template2" xfId="4631" xr:uid="{00000000-0005-0000-0000-0000D3120000}"/>
    <cellStyle name="p_Template2_1" xfId="4632" xr:uid="{00000000-0005-0000-0000-0000D4120000}"/>
    <cellStyle name="p_VERA" xfId="4633" xr:uid="{00000000-0005-0000-0000-0000D5120000}"/>
    <cellStyle name="p_VERA_1" xfId="4634" xr:uid="{00000000-0005-0000-0000-0000D6120000}"/>
    <cellStyle name="p_VERA_1_Template2" xfId="4635" xr:uid="{00000000-0005-0000-0000-0000D7120000}"/>
    <cellStyle name="p_VERA_aavidmod11.xls Chart 2" xfId="4636" xr:uid="{00000000-0005-0000-0000-0000D8120000}"/>
    <cellStyle name="p_VERA_Model02" xfId="4637" xr:uid="{00000000-0005-0000-0000-0000D9120000}"/>
    <cellStyle name="p_VERA_Template2" xfId="4638" xr:uid="{00000000-0005-0000-0000-0000DA120000}"/>
    <cellStyle name="p_VERA_VERA" xfId="4639" xr:uid="{00000000-0005-0000-0000-0000DB120000}"/>
    <cellStyle name="p_VERA_VERA_1" xfId="4640" xr:uid="{00000000-0005-0000-0000-0000DC120000}"/>
    <cellStyle name="p_VERA_VERA_2" xfId="4641" xr:uid="{00000000-0005-0000-0000-0000DD120000}"/>
    <cellStyle name="p_VERA_VERA_Template2" xfId="4642" xr:uid="{00000000-0005-0000-0000-0000DE120000}"/>
    <cellStyle name="p1" xfId="4230" xr:uid="{00000000-0005-0000-0000-0000DF120000}"/>
    <cellStyle name="p2" xfId="4231" xr:uid="{00000000-0005-0000-0000-0000E0120000}"/>
    <cellStyle name="p3" xfId="4232" xr:uid="{00000000-0005-0000-0000-0000E1120000}"/>
    <cellStyle name="Percent" xfId="4660" builtinId="5"/>
    <cellStyle name="Percent %" xfId="4233" xr:uid="{00000000-0005-0000-0000-0000E3120000}"/>
    <cellStyle name="Percent % Long Underline" xfId="4234" xr:uid="{00000000-0005-0000-0000-0000E4120000}"/>
    <cellStyle name="Percent (0)" xfId="4235" xr:uid="{00000000-0005-0000-0000-0000E5120000}"/>
    <cellStyle name="Percent [0]" xfId="4349" xr:uid="{00000000-0005-0000-0000-0000E6120000}"/>
    <cellStyle name="Percent [1]" xfId="4643" xr:uid="{00000000-0005-0000-0000-0000E7120000}"/>
    <cellStyle name="Percent [2]" xfId="131" xr:uid="{00000000-0005-0000-0000-0000E8120000}"/>
    <cellStyle name="Percent [2] 2" xfId="4350" xr:uid="{00000000-0005-0000-0000-0000E9120000}"/>
    <cellStyle name="Percent [2] 3" xfId="4351" xr:uid="{00000000-0005-0000-0000-0000EA120000}"/>
    <cellStyle name="Percent [3]" xfId="4644" xr:uid="{00000000-0005-0000-0000-0000EB120000}"/>
    <cellStyle name="Percent 0.0%" xfId="4236" xr:uid="{00000000-0005-0000-0000-0000EC120000}"/>
    <cellStyle name="Percent 0.0% Long Underline" xfId="4237" xr:uid="{00000000-0005-0000-0000-0000ED120000}"/>
    <cellStyle name="Percent 0.00%" xfId="4238" xr:uid="{00000000-0005-0000-0000-0000EE120000}"/>
    <cellStyle name="Percent 0.00% Long Underline" xfId="4239" xr:uid="{00000000-0005-0000-0000-0000EF120000}"/>
    <cellStyle name="Percent 0.000%" xfId="4240" xr:uid="{00000000-0005-0000-0000-0000F0120000}"/>
    <cellStyle name="Percent 0.000% Long Underline" xfId="4241" xr:uid="{00000000-0005-0000-0000-0000F1120000}"/>
    <cellStyle name="Percent 0.0000%" xfId="4242" xr:uid="{00000000-0005-0000-0000-0000F2120000}"/>
    <cellStyle name="Percent 0.0000% Long Underline" xfId="4243" xr:uid="{00000000-0005-0000-0000-0000F3120000}"/>
    <cellStyle name="Percent 10" xfId="4352" xr:uid="{00000000-0005-0000-0000-0000F4120000}"/>
    <cellStyle name="Percent 11" xfId="4353" xr:uid="{00000000-0005-0000-0000-0000F5120000}"/>
    <cellStyle name="Percent 12" xfId="4354" xr:uid="{00000000-0005-0000-0000-0000F6120000}"/>
    <cellStyle name="Percent 13" xfId="4355" xr:uid="{00000000-0005-0000-0000-0000F7120000}"/>
    <cellStyle name="Percent 14" xfId="4356" xr:uid="{00000000-0005-0000-0000-0000F8120000}"/>
    <cellStyle name="Percent 15" xfId="4357" xr:uid="{00000000-0005-0000-0000-0000F9120000}"/>
    <cellStyle name="Percent 16" xfId="4358" xr:uid="{00000000-0005-0000-0000-0000FA120000}"/>
    <cellStyle name="Percent 17" xfId="4359" xr:uid="{00000000-0005-0000-0000-0000FB120000}"/>
    <cellStyle name="Percent 18" xfId="4360" xr:uid="{00000000-0005-0000-0000-0000FC120000}"/>
    <cellStyle name="Percent 19" xfId="4361" xr:uid="{00000000-0005-0000-0000-0000FD120000}"/>
    <cellStyle name="Percent 2" xfId="3" xr:uid="{00000000-0005-0000-0000-0000FE120000}"/>
    <cellStyle name="Percent 2 2" xfId="4074" xr:uid="{00000000-0005-0000-0000-0000FF120000}"/>
    <cellStyle name="Percent 2 2 2" xfId="4075" xr:uid="{00000000-0005-0000-0000-000000130000}"/>
    <cellStyle name="Percent 2 2 3" xfId="4076" xr:uid="{00000000-0005-0000-0000-000001130000}"/>
    <cellStyle name="Percent 2 3" xfId="4077" xr:uid="{00000000-0005-0000-0000-000002130000}"/>
    <cellStyle name="Percent 2 3 2" xfId="4078" xr:uid="{00000000-0005-0000-0000-000003130000}"/>
    <cellStyle name="Percent 2 4" xfId="4079" xr:uid="{00000000-0005-0000-0000-000004130000}"/>
    <cellStyle name="Percent 20" xfId="4362" xr:uid="{00000000-0005-0000-0000-000005130000}"/>
    <cellStyle name="Percent 21" xfId="4363" xr:uid="{00000000-0005-0000-0000-000006130000}"/>
    <cellStyle name="Percent 22" xfId="4364" xr:uid="{00000000-0005-0000-0000-000007130000}"/>
    <cellStyle name="Percent 23" xfId="4365" xr:uid="{00000000-0005-0000-0000-000008130000}"/>
    <cellStyle name="Percent 24" xfId="4366" xr:uid="{00000000-0005-0000-0000-000009130000}"/>
    <cellStyle name="Percent 25" xfId="4367" xr:uid="{00000000-0005-0000-0000-00000A130000}"/>
    <cellStyle name="Percent 26" xfId="4368" xr:uid="{00000000-0005-0000-0000-00000B130000}"/>
    <cellStyle name="Percent 27" xfId="4369" xr:uid="{00000000-0005-0000-0000-00000C130000}"/>
    <cellStyle name="Percent 28" xfId="4370" xr:uid="{00000000-0005-0000-0000-00000D130000}"/>
    <cellStyle name="Percent 29" xfId="4371" xr:uid="{00000000-0005-0000-0000-00000E130000}"/>
    <cellStyle name="Percent 3" xfId="4080" xr:uid="{00000000-0005-0000-0000-00000F130000}"/>
    <cellStyle name="Percent 3 14" xfId="5166" xr:uid="{6C0DFE7C-B2FB-40D3-9C71-4A667E6DC4CF}"/>
    <cellStyle name="Percent 3 2" xfId="4081" xr:uid="{00000000-0005-0000-0000-000010130000}"/>
    <cellStyle name="Percent 3 3" xfId="4082" xr:uid="{00000000-0005-0000-0000-000011130000}"/>
    <cellStyle name="Percent 30" xfId="4372" xr:uid="{00000000-0005-0000-0000-000012130000}"/>
    <cellStyle name="Percent 31" xfId="4373" xr:uid="{00000000-0005-0000-0000-000013130000}"/>
    <cellStyle name="Percent 32" xfId="4374" xr:uid="{00000000-0005-0000-0000-000014130000}"/>
    <cellStyle name="Percent 33" xfId="4375" xr:uid="{00000000-0005-0000-0000-000015130000}"/>
    <cellStyle name="Percent 34" xfId="4376" xr:uid="{00000000-0005-0000-0000-000016130000}"/>
    <cellStyle name="Percent 35" xfId="4377" xr:uid="{00000000-0005-0000-0000-000017130000}"/>
    <cellStyle name="Percent 36" xfId="4378" xr:uid="{00000000-0005-0000-0000-000018130000}"/>
    <cellStyle name="Percent 37" xfId="4379" xr:uid="{00000000-0005-0000-0000-000019130000}"/>
    <cellStyle name="Percent 38" xfId="4380" xr:uid="{00000000-0005-0000-0000-00001A130000}"/>
    <cellStyle name="Percent 39" xfId="4381" xr:uid="{00000000-0005-0000-0000-00001B130000}"/>
    <cellStyle name="Percent 4" xfId="4244" xr:uid="{00000000-0005-0000-0000-00001C130000}"/>
    <cellStyle name="Percent 4 2" xfId="4382" xr:uid="{00000000-0005-0000-0000-00001D130000}"/>
    <cellStyle name="Percent 40" xfId="4383" xr:uid="{00000000-0005-0000-0000-00001E130000}"/>
    <cellStyle name="Percent 41" xfId="4384" xr:uid="{00000000-0005-0000-0000-00001F130000}"/>
    <cellStyle name="Percent 42" xfId="4385" xr:uid="{00000000-0005-0000-0000-000020130000}"/>
    <cellStyle name="Percent 43" xfId="4386" xr:uid="{00000000-0005-0000-0000-000021130000}"/>
    <cellStyle name="Percent 44" xfId="4387" xr:uid="{00000000-0005-0000-0000-000022130000}"/>
    <cellStyle name="Percent 45" xfId="4388" xr:uid="{00000000-0005-0000-0000-000023130000}"/>
    <cellStyle name="Percent 46" xfId="4389" xr:uid="{00000000-0005-0000-0000-000024130000}"/>
    <cellStyle name="Percent 47" xfId="4390" xr:uid="{00000000-0005-0000-0000-000025130000}"/>
    <cellStyle name="Percent 48" xfId="4391" xr:uid="{00000000-0005-0000-0000-000026130000}"/>
    <cellStyle name="Percent 49" xfId="4392" xr:uid="{00000000-0005-0000-0000-000027130000}"/>
    <cellStyle name="Percent 5" xfId="4245" xr:uid="{00000000-0005-0000-0000-000028130000}"/>
    <cellStyle name="Percent 5 2" xfId="5167" xr:uid="{994B1825-0756-413F-AAFB-2122C2E607DB}"/>
    <cellStyle name="Percent 50" xfId="4393" xr:uid="{00000000-0005-0000-0000-000029130000}"/>
    <cellStyle name="Percent 50 2" xfId="4394" xr:uid="{00000000-0005-0000-0000-00002A130000}"/>
    <cellStyle name="Percent 51" xfId="4395" xr:uid="{00000000-0005-0000-0000-00002B130000}"/>
    <cellStyle name="Percent 51 2" xfId="4396" xr:uid="{00000000-0005-0000-0000-00002C130000}"/>
    <cellStyle name="Percent 52" xfId="4397" xr:uid="{00000000-0005-0000-0000-00002D130000}"/>
    <cellStyle name="Percent 53" xfId="4398" xr:uid="{00000000-0005-0000-0000-00002E130000}"/>
    <cellStyle name="Percent 54" xfId="4399" xr:uid="{00000000-0005-0000-0000-00002F130000}"/>
    <cellStyle name="Percent 55" xfId="4400" xr:uid="{00000000-0005-0000-0000-000030130000}"/>
    <cellStyle name="Percent 56" xfId="4401" xr:uid="{00000000-0005-0000-0000-000031130000}"/>
    <cellStyle name="Percent 57" xfId="4402" xr:uid="{00000000-0005-0000-0000-000032130000}"/>
    <cellStyle name="Percent 58" xfId="4403" xr:uid="{00000000-0005-0000-0000-000033130000}"/>
    <cellStyle name="Percent 59" xfId="4404" xr:uid="{00000000-0005-0000-0000-000034130000}"/>
    <cellStyle name="Percent 6" xfId="4246" xr:uid="{00000000-0005-0000-0000-000035130000}"/>
    <cellStyle name="Percent 6 2" xfId="4645" xr:uid="{00000000-0005-0000-0000-000036130000}"/>
    <cellStyle name="Percent 6 3" xfId="4646" xr:uid="{00000000-0005-0000-0000-000037130000}"/>
    <cellStyle name="Percent 6 3 2" xfId="5141" xr:uid="{00000000-0005-0000-0000-000038130000}"/>
    <cellStyle name="Percent 6 4" xfId="4647" xr:uid="{00000000-0005-0000-0000-000039130000}"/>
    <cellStyle name="Percent 6 4 2" xfId="5142" xr:uid="{00000000-0005-0000-0000-00003A130000}"/>
    <cellStyle name="Percent 6 5" xfId="4648" xr:uid="{00000000-0005-0000-0000-00003B130000}"/>
    <cellStyle name="Percent 6 5 2" xfId="5143" xr:uid="{00000000-0005-0000-0000-00003C130000}"/>
    <cellStyle name="Percent 60" xfId="4405" xr:uid="{00000000-0005-0000-0000-00003D130000}"/>
    <cellStyle name="Percent 60 2" xfId="4474" xr:uid="{00000000-0005-0000-0000-00003E130000}"/>
    <cellStyle name="Percent 60 2 2" xfId="5066" xr:uid="{00000000-0005-0000-0000-00003F130000}"/>
    <cellStyle name="Percent 61" xfId="4406" xr:uid="{00000000-0005-0000-0000-000040130000}"/>
    <cellStyle name="Percent 62" xfId="4407" xr:uid="{00000000-0005-0000-0000-000041130000}"/>
    <cellStyle name="Percent 7" xfId="4247" xr:uid="{00000000-0005-0000-0000-000042130000}"/>
    <cellStyle name="Percent 7 2" xfId="4649" xr:uid="{00000000-0005-0000-0000-000043130000}"/>
    <cellStyle name="Percent 7 3" xfId="5048" xr:uid="{00000000-0005-0000-0000-000044130000}"/>
    <cellStyle name="Percent 70" xfId="4408" xr:uid="{00000000-0005-0000-0000-000045130000}"/>
    <cellStyle name="Percent 70 2" xfId="5063" xr:uid="{00000000-0005-0000-0000-000046130000}"/>
    <cellStyle name="Percent 8" xfId="4409" xr:uid="{00000000-0005-0000-0000-000047130000}"/>
    <cellStyle name="Percent 9" xfId="4410" xr:uid="{00000000-0005-0000-0000-000048130000}"/>
    <cellStyle name="Percent 9 2" xfId="4679" xr:uid="{00000000-0005-0000-0000-000049130000}"/>
    <cellStyle name="Percent 9 2 2" xfId="4668" xr:uid="{00000000-0005-0000-0000-00004A130000}"/>
    <cellStyle name="Percent 9 2 2 2" xfId="5147" xr:uid="{00000000-0005-0000-0000-00004B130000}"/>
    <cellStyle name="Percent 9 2 3" xfId="5157" xr:uid="{00000000-0005-0000-0000-00004C130000}"/>
    <cellStyle name="Percent 9 3" xfId="4680" xr:uid="{00000000-0005-0000-0000-00004D130000}"/>
    <cellStyle name="Percent 9 3 2" xfId="5158" xr:uid="{00000000-0005-0000-0000-00004E130000}"/>
    <cellStyle name="Percent Input" xfId="4650" xr:uid="{00000000-0005-0000-0000-00004F130000}"/>
    <cellStyle name="Percent0" xfId="4248" xr:uid="{00000000-0005-0000-0000-000050130000}"/>
    <cellStyle name="Percent1" xfId="4249" xr:uid="{00000000-0005-0000-0000-000051130000}"/>
    <cellStyle name="Percent2" xfId="4250" xr:uid="{00000000-0005-0000-0000-000052130000}"/>
    <cellStyle name="PSChar" xfId="132" xr:uid="{00000000-0005-0000-0000-000053130000}"/>
    <cellStyle name="PSDate" xfId="133" xr:uid="{00000000-0005-0000-0000-000054130000}"/>
    <cellStyle name="PSDec" xfId="134" xr:uid="{00000000-0005-0000-0000-000055130000}"/>
    <cellStyle name="PSdesc" xfId="4251" xr:uid="{00000000-0005-0000-0000-000056130000}"/>
    <cellStyle name="PSHeading" xfId="135" xr:uid="{00000000-0005-0000-0000-000057130000}"/>
    <cellStyle name="PSInt" xfId="136" xr:uid="{00000000-0005-0000-0000-000058130000}"/>
    <cellStyle name="PSSpacer" xfId="137" xr:uid="{00000000-0005-0000-0000-000059130000}"/>
    <cellStyle name="PStest" xfId="4252" xr:uid="{00000000-0005-0000-0000-00005A130000}"/>
    <cellStyle name="R00A" xfId="138" xr:uid="{00000000-0005-0000-0000-00005B130000}"/>
    <cellStyle name="R00B" xfId="139" xr:uid="{00000000-0005-0000-0000-00005C130000}"/>
    <cellStyle name="R00L" xfId="140" xr:uid="{00000000-0005-0000-0000-00005D130000}"/>
    <cellStyle name="R01A" xfId="141" xr:uid="{00000000-0005-0000-0000-00005E130000}"/>
    <cellStyle name="R01B" xfId="142" xr:uid="{00000000-0005-0000-0000-00005F130000}"/>
    <cellStyle name="R01H" xfId="143" xr:uid="{00000000-0005-0000-0000-000060130000}"/>
    <cellStyle name="R01L" xfId="144" xr:uid="{00000000-0005-0000-0000-000061130000}"/>
    <cellStyle name="R02A" xfId="145" xr:uid="{00000000-0005-0000-0000-000062130000}"/>
    <cellStyle name="R02B" xfId="146" xr:uid="{00000000-0005-0000-0000-000063130000}"/>
    <cellStyle name="R02H" xfId="147" xr:uid="{00000000-0005-0000-0000-000064130000}"/>
    <cellStyle name="R02L" xfId="148" xr:uid="{00000000-0005-0000-0000-000065130000}"/>
    <cellStyle name="R03A" xfId="149" xr:uid="{00000000-0005-0000-0000-000066130000}"/>
    <cellStyle name="R03B" xfId="150" xr:uid="{00000000-0005-0000-0000-000067130000}"/>
    <cellStyle name="R03H" xfId="151" xr:uid="{00000000-0005-0000-0000-000068130000}"/>
    <cellStyle name="R03L" xfId="152" xr:uid="{00000000-0005-0000-0000-000069130000}"/>
    <cellStyle name="R04A" xfId="153" xr:uid="{00000000-0005-0000-0000-00006A130000}"/>
    <cellStyle name="R04B" xfId="154" xr:uid="{00000000-0005-0000-0000-00006B130000}"/>
    <cellStyle name="R04H" xfId="155" xr:uid="{00000000-0005-0000-0000-00006C130000}"/>
    <cellStyle name="R04L" xfId="156" xr:uid="{00000000-0005-0000-0000-00006D130000}"/>
    <cellStyle name="R05A" xfId="157" xr:uid="{00000000-0005-0000-0000-00006E130000}"/>
    <cellStyle name="R05B" xfId="158" xr:uid="{00000000-0005-0000-0000-00006F130000}"/>
    <cellStyle name="R05H" xfId="159" xr:uid="{00000000-0005-0000-0000-000070130000}"/>
    <cellStyle name="R05L" xfId="160" xr:uid="{00000000-0005-0000-0000-000071130000}"/>
    <cellStyle name="R05L 2" xfId="4253" xr:uid="{00000000-0005-0000-0000-000072130000}"/>
    <cellStyle name="R06A" xfId="161" xr:uid="{00000000-0005-0000-0000-000073130000}"/>
    <cellStyle name="R06B" xfId="162" xr:uid="{00000000-0005-0000-0000-000074130000}"/>
    <cellStyle name="R06H" xfId="163" xr:uid="{00000000-0005-0000-0000-000075130000}"/>
    <cellStyle name="R06L" xfId="164" xr:uid="{00000000-0005-0000-0000-000076130000}"/>
    <cellStyle name="R07A" xfId="165" xr:uid="{00000000-0005-0000-0000-000077130000}"/>
    <cellStyle name="R07B" xfId="166" xr:uid="{00000000-0005-0000-0000-000078130000}"/>
    <cellStyle name="R07H" xfId="167" xr:uid="{00000000-0005-0000-0000-000079130000}"/>
    <cellStyle name="R07L" xfId="168" xr:uid="{00000000-0005-0000-0000-00007A130000}"/>
    <cellStyle name="RangeBelow" xfId="4411" xr:uid="{00000000-0005-0000-0000-00007B130000}"/>
    <cellStyle name="rborder" xfId="4254" xr:uid="{00000000-0005-0000-0000-00007C130000}"/>
    <cellStyle name="red" xfId="4255" xr:uid="{00000000-0005-0000-0000-00007D130000}"/>
    <cellStyle name="Reports" xfId="4412" xr:uid="{00000000-0005-0000-0000-00007E130000}"/>
    <cellStyle name="Reports-0" xfId="4413" xr:uid="{00000000-0005-0000-0000-00007F130000}"/>
    <cellStyle name="Reports-2" xfId="4414" xr:uid="{00000000-0005-0000-0000-000080130000}"/>
    <cellStyle name="Resource Detail" xfId="169" xr:uid="{00000000-0005-0000-0000-000081130000}"/>
    <cellStyle name="s_HardInc " xfId="4256" xr:uid="{00000000-0005-0000-0000-000082130000}"/>
    <cellStyle name="s_HardInc _ITC Great Plains Formula 1-12-09a" xfId="4651" xr:uid="{00000000-0005-0000-0000-000083130000}"/>
    <cellStyle name="SAPBEXchaText" xfId="4415" xr:uid="{00000000-0005-0000-0000-000084130000}"/>
    <cellStyle name="SAPBEXstdData" xfId="4416" xr:uid="{00000000-0005-0000-0000-000085130000}"/>
    <cellStyle name="SAPBEXstdItem" xfId="4417" xr:uid="{00000000-0005-0000-0000-000086130000}"/>
    <cellStyle name="SAPBEXstdItemX" xfId="4418" xr:uid="{00000000-0005-0000-0000-000087130000}"/>
    <cellStyle name="scenario" xfId="4652" xr:uid="{00000000-0005-0000-0000-000088130000}"/>
    <cellStyle name="SECTION" xfId="4257" xr:uid="{00000000-0005-0000-0000-000089130000}"/>
    <cellStyle name="Shade" xfId="170" xr:uid="{00000000-0005-0000-0000-00008A130000}"/>
    <cellStyle name="Shading - Heavy" xfId="4419" xr:uid="{00000000-0005-0000-0000-00008B130000}"/>
    <cellStyle name="Shading - Light" xfId="4420" xr:uid="{00000000-0005-0000-0000-00008C130000}"/>
    <cellStyle name="Shading - Medium" xfId="4421" xr:uid="{00000000-0005-0000-0000-00008D130000}"/>
    <cellStyle name="Sheetmult" xfId="4653" xr:uid="{00000000-0005-0000-0000-00008E130000}"/>
    <cellStyle name="Shtmultx" xfId="4654" xr:uid="{00000000-0005-0000-0000-00008F130000}"/>
    <cellStyle name="single acct" xfId="171" xr:uid="{00000000-0005-0000-0000-000090130000}"/>
    <cellStyle name="Single Border" xfId="172" xr:uid="{00000000-0005-0000-0000-000091130000}"/>
    <cellStyle name="Small Page Heading" xfId="173" xr:uid="{00000000-0005-0000-0000-000092130000}"/>
    <cellStyle name="Spaces-2" xfId="4422" xr:uid="{00000000-0005-0000-0000-000093130000}"/>
    <cellStyle name="Spaces-4" xfId="4423" xr:uid="{00000000-0005-0000-0000-000094130000}"/>
    <cellStyle name="Spaces-6" xfId="4424" xr:uid="{00000000-0005-0000-0000-000095130000}"/>
    <cellStyle name="ssn" xfId="174" xr:uid="{00000000-0005-0000-0000-000096130000}"/>
    <cellStyle name="Style 1" xfId="175" xr:uid="{00000000-0005-0000-0000-000097130000}"/>
    <cellStyle name="Style 1 2" xfId="4083" xr:uid="{00000000-0005-0000-0000-000098130000}"/>
    <cellStyle name="Style 1 2 2" xfId="4084" xr:uid="{00000000-0005-0000-0000-000099130000}"/>
    <cellStyle name="Style 1 3" xfId="4085" xr:uid="{00000000-0005-0000-0000-00009A130000}"/>
    <cellStyle name="Style 1 3 2" xfId="4086" xr:uid="{00000000-0005-0000-0000-00009B130000}"/>
    <cellStyle name="Style 1 4" xfId="4087" xr:uid="{00000000-0005-0000-0000-00009C130000}"/>
    <cellStyle name="Style 1 4 2" xfId="4088" xr:uid="{00000000-0005-0000-0000-00009D130000}"/>
    <cellStyle name="Style 1 5" xfId="4089" xr:uid="{00000000-0005-0000-0000-00009E130000}"/>
    <cellStyle name="Style 1 5 2" xfId="4090" xr:uid="{00000000-0005-0000-0000-00009F130000}"/>
    <cellStyle name="Style 1 6" xfId="4091" xr:uid="{00000000-0005-0000-0000-0000A0130000}"/>
    <cellStyle name="Style 1 6 2" xfId="4092" xr:uid="{00000000-0005-0000-0000-0000A1130000}"/>
    <cellStyle name="Style 1 7" xfId="4093" xr:uid="{00000000-0005-0000-0000-0000A2130000}"/>
    <cellStyle name="Style 1 7 2" xfId="4094" xr:uid="{00000000-0005-0000-0000-0000A3130000}"/>
    <cellStyle name="Style 1 8" xfId="4095" xr:uid="{00000000-0005-0000-0000-0000A4130000}"/>
    <cellStyle name="Style 2" xfId="176" xr:uid="{00000000-0005-0000-0000-0000A5130000}"/>
    <cellStyle name="Style 21" xfId="4425" xr:uid="{00000000-0005-0000-0000-0000A6130000}"/>
    <cellStyle name="Style 21 2" xfId="4426" xr:uid="{00000000-0005-0000-0000-0000A7130000}"/>
    <cellStyle name="Style 22" xfId="4427" xr:uid="{00000000-0005-0000-0000-0000A8130000}"/>
    <cellStyle name="Style 22 2" xfId="4428" xr:uid="{00000000-0005-0000-0000-0000A9130000}"/>
    <cellStyle name="Style 23" xfId="4429" xr:uid="{00000000-0005-0000-0000-0000AA130000}"/>
    <cellStyle name="Style 23 2" xfId="4430" xr:uid="{00000000-0005-0000-0000-0000AB130000}"/>
    <cellStyle name="Style 24" xfId="4431" xr:uid="{00000000-0005-0000-0000-0000AC130000}"/>
    <cellStyle name="Style 24 2" xfId="4432" xr:uid="{00000000-0005-0000-0000-0000AD130000}"/>
    <cellStyle name="Style 25" xfId="4433" xr:uid="{00000000-0005-0000-0000-0000AE130000}"/>
    <cellStyle name="Style 25 2" xfId="4434" xr:uid="{00000000-0005-0000-0000-0000AF130000}"/>
    <cellStyle name="Style 26" xfId="4435" xr:uid="{00000000-0005-0000-0000-0000B0130000}"/>
    <cellStyle name="Style 26 2" xfId="4436" xr:uid="{00000000-0005-0000-0000-0000B1130000}"/>
    <cellStyle name="Style 27" xfId="177" xr:uid="{00000000-0005-0000-0000-0000B2130000}"/>
    <cellStyle name="Style 27 2" xfId="4437" xr:uid="{00000000-0005-0000-0000-0000B3130000}"/>
    <cellStyle name="Style 28" xfId="178" xr:uid="{00000000-0005-0000-0000-0000B4130000}"/>
    <cellStyle name="Style 28 2" xfId="4438" xr:uid="{00000000-0005-0000-0000-0000B5130000}"/>
    <cellStyle name="Style 29" xfId="4439" xr:uid="{00000000-0005-0000-0000-0000B6130000}"/>
    <cellStyle name="Style 29 2" xfId="4440" xr:uid="{00000000-0005-0000-0000-0000B7130000}"/>
    <cellStyle name="Style 30" xfId="4441" xr:uid="{00000000-0005-0000-0000-0000B8130000}"/>
    <cellStyle name="Style 30 2" xfId="4442" xr:uid="{00000000-0005-0000-0000-0000B9130000}"/>
    <cellStyle name="Style 31" xfId="4443" xr:uid="{00000000-0005-0000-0000-0000BA130000}"/>
    <cellStyle name="Style 31 2" xfId="4444" xr:uid="{00000000-0005-0000-0000-0000BB130000}"/>
    <cellStyle name="Style 32" xfId="4445" xr:uid="{00000000-0005-0000-0000-0000BC130000}"/>
    <cellStyle name="Style 32 2" xfId="4446" xr:uid="{00000000-0005-0000-0000-0000BD130000}"/>
    <cellStyle name="Style 33" xfId="4447" xr:uid="{00000000-0005-0000-0000-0000BE130000}"/>
    <cellStyle name="Style 33 2" xfId="4448" xr:uid="{00000000-0005-0000-0000-0000BF130000}"/>
    <cellStyle name="Style 34" xfId="4449" xr:uid="{00000000-0005-0000-0000-0000C0130000}"/>
    <cellStyle name="Style 34 2" xfId="4450" xr:uid="{00000000-0005-0000-0000-0000C1130000}"/>
    <cellStyle name="Style 35" xfId="4451" xr:uid="{00000000-0005-0000-0000-0000C2130000}"/>
    <cellStyle name="Style 35 2" xfId="4452" xr:uid="{00000000-0005-0000-0000-0000C3130000}"/>
    <cellStyle name="STYLE1" xfId="4655" xr:uid="{00000000-0005-0000-0000-0000C4130000}"/>
    <cellStyle name="STYLE2" xfId="4656" xr:uid="{00000000-0005-0000-0000-0000C5130000}"/>
    <cellStyle name="SubRoutine" xfId="4453" xr:uid="{00000000-0005-0000-0000-0000C6130000}"/>
    <cellStyle name="System Defined" xfId="4258" xr:uid="{00000000-0005-0000-0000-0000C7130000}"/>
    <cellStyle name="Table Sub Heading" xfId="179" xr:uid="{00000000-0005-0000-0000-0000C8130000}"/>
    <cellStyle name="Table Title" xfId="180" xr:uid="{00000000-0005-0000-0000-0000C9130000}"/>
    <cellStyle name="Table Units" xfId="181" xr:uid="{00000000-0005-0000-0000-0000CA130000}"/>
    <cellStyle name="TableHeading" xfId="4259" xr:uid="{00000000-0005-0000-0000-0000CB130000}"/>
    <cellStyle name="Tabs" xfId="4454" xr:uid="{00000000-0005-0000-0000-0000CC130000}"/>
    <cellStyle name="tb" xfId="4260" xr:uid="{00000000-0005-0000-0000-0000CD130000}"/>
    <cellStyle name="Text Wrap" xfId="4455" xr:uid="{00000000-0005-0000-0000-0000CE130000}"/>
    <cellStyle name="Text Wrap Across Cells" xfId="4456" xr:uid="{00000000-0005-0000-0000-0000CF130000}"/>
    <cellStyle name="þ(Î'_x000c_ïþ÷_x000c_âþÖ_x0006__x0002_Þ”_x0013__x0007__x0001__x0001_" xfId="4457" xr:uid="{00000000-0005-0000-0000-0000D0130000}"/>
    <cellStyle name="þ(Î'_x000c_ïþ÷_x000c_âþÖ_x0006__x0002_Þ”_x0013__x0007__x0001__x0001_ 2" xfId="4458" xr:uid="{00000000-0005-0000-0000-0000D1130000}"/>
    <cellStyle name="Theirs" xfId="182" xr:uid="{00000000-0005-0000-0000-0000D2130000}"/>
    <cellStyle name="Thousands" xfId="4459" xr:uid="{00000000-0005-0000-0000-0000D3130000}"/>
    <cellStyle name="Thousands 2" xfId="4460" xr:uid="{00000000-0005-0000-0000-0000D4130000}"/>
    <cellStyle name="Thousands1" xfId="4461" xr:uid="{00000000-0005-0000-0000-0000D5130000}"/>
    <cellStyle name="Thousands1 2" xfId="4462" xr:uid="{00000000-0005-0000-0000-0000D6130000}"/>
    <cellStyle name="Tickmark" xfId="4261" xr:uid="{00000000-0005-0000-0000-0000D7130000}"/>
    <cellStyle name="Times New Roman" xfId="183" xr:uid="{00000000-0005-0000-0000-0000D8130000}"/>
    <cellStyle name="Title 10" xfId="4096" xr:uid="{00000000-0005-0000-0000-0000D9130000}"/>
    <cellStyle name="Title 11" xfId="4097" xr:uid="{00000000-0005-0000-0000-0000DA130000}"/>
    <cellStyle name="Title 12" xfId="4098" xr:uid="{00000000-0005-0000-0000-0000DB130000}"/>
    <cellStyle name="Title 13" xfId="4099" xr:uid="{00000000-0005-0000-0000-0000DC130000}"/>
    <cellStyle name="Title 14" xfId="4100" xr:uid="{00000000-0005-0000-0000-0000DD130000}"/>
    <cellStyle name="Title 15" xfId="4101" xr:uid="{00000000-0005-0000-0000-0000DE130000}"/>
    <cellStyle name="Title 16" xfId="4102" xr:uid="{00000000-0005-0000-0000-0000DF130000}"/>
    <cellStyle name="Title 17" xfId="4103" xr:uid="{00000000-0005-0000-0000-0000E0130000}"/>
    <cellStyle name="Title 2" xfId="184" xr:uid="{00000000-0005-0000-0000-0000E1130000}"/>
    <cellStyle name="Title 2 2" xfId="4104" xr:uid="{00000000-0005-0000-0000-0000E2130000}"/>
    <cellStyle name="Title 2 3" xfId="4105" xr:uid="{00000000-0005-0000-0000-0000E3130000}"/>
    <cellStyle name="Title 2 4" xfId="4106" xr:uid="{00000000-0005-0000-0000-0000E4130000}"/>
    <cellStyle name="Title 2 5" xfId="4107" xr:uid="{00000000-0005-0000-0000-0000E5130000}"/>
    <cellStyle name="Title 3" xfId="4108" xr:uid="{00000000-0005-0000-0000-0000E6130000}"/>
    <cellStyle name="Title 4" xfId="4109" xr:uid="{00000000-0005-0000-0000-0000E7130000}"/>
    <cellStyle name="Title 5" xfId="4110" xr:uid="{00000000-0005-0000-0000-0000E8130000}"/>
    <cellStyle name="Title 6" xfId="4111" xr:uid="{00000000-0005-0000-0000-0000E9130000}"/>
    <cellStyle name="Title 7" xfId="4112" xr:uid="{00000000-0005-0000-0000-0000EA130000}"/>
    <cellStyle name="Title 8" xfId="4113" xr:uid="{00000000-0005-0000-0000-0000EB130000}"/>
    <cellStyle name="Title 9" xfId="4114" xr:uid="{00000000-0005-0000-0000-0000EC130000}"/>
    <cellStyle name="Title1" xfId="4657" xr:uid="{00000000-0005-0000-0000-0000ED130000}"/>
    <cellStyle name="top" xfId="4262" xr:uid="{00000000-0005-0000-0000-0000EE130000}"/>
    <cellStyle name="Total 10" xfId="4115" xr:uid="{00000000-0005-0000-0000-0000EF130000}"/>
    <cellStyle name="Total 11" xfId="4116" xr:uid="{00000000-0005-0000-0000-0000F0130000}"/>
    <cellStyle name="Total 12" xfId="4117" xr:uid="{00000000-0005-0000-0000-0000F1130000}"/>
    <cellStyle name="Total 13" xfId="4118" xr:uid="{00000000-0005-0000-0000-0000F2130000}"/>
    <cellStyle name="Total 14" xfId="4119" xr:uid="{00000000-0005-0000-0000-0000F3130000}"/>
    <cellStyle name="Total 15" xfId="4120" xr:uid="{00000000-0005-0000-0000-0000F4130000}"/>
    <cellStyle name="Total 16" xfId="4121" xr:uid="{00000000-0005-0000-0000-0000F5130000}"/>
    <cellStyle name="Total 17" xfId="4122" xr:uid="{00000000-0005-0000-0000-0000F6130000}"/>
    <cellStyle name="Total 18" xfId="4123" xr:uid="{00000000-0005-0000-0000-0000F7130000}"/>
    <cellStyle name="Total 2" xfId="185" xr:uid="{00000000-0005-0000-0000-0000F8130000}"/>
    <cellStyle name="Total 2 2" xfId="4124" xr:uid="{00000000-0005-0000-0000-0000F9130000}"/>
    <cellStyle name="Total 2 3" xfId="4125" xr:uid="{00000000-0005-0000-0000-0000FA130000}"/>
    <cellStyle name="Total 2 4" xfId="4126" xr:uid="{00000000-0005-0000-0000-0000FB130000}"/>
    <cellStyle name="Total 2 5" xfId="4127" xr:uid="{00000000-0005-0000-0000-0000FC130000}"/>
    <cellStyle name="Total 3" xfId="4128" xr:uid="{00000000-0005-0000-0000-0000FD130000}"/>
    <cellStyle name="Total 4" xfId="4129" xr:uid="{00000000-0005-0000-0000-0000FE130000}"/>
    <cellStyle name="Total 5" xfId="4130" xr:uid="{00000000-0005-0000-0000-0000FF130000}"/>
    <cellStyle name="Total 6" xfId="4131" xr:uid="{00000000-0005-0000-0000-000000140000}"/>
    <cellStyle name="Total 7" xfId="4132" xr:uid="{00000000-0005-0000-0000-000001140000}"/>
    <cellStyle name="Total 8" xfId="4133" xr:uid="{00000000-0005-0000-0000-000002140000}"/>
    <cellStyle name="Total 9" xfId="4134" xr:uid="{00000000-0005-0000-0000-000003140000}"/>
    <cellStyle name="Unprot" xfId="186" xr:uid="{00000000-0005-0000-0000-000004140000}"/>
    <cellStyle name="Unprot 2" xfId="4463" xr:uid="{00000000-0005-0000-0000-000005140000}"/>
    <cellStyle name="Unprot$" xfId="187" xr:uid="{00000000-0005-0000-0000-000006140000}"/>
    <cellStyle name="Unprot$ 2" xfId="4464" xr:uid="{00000000-0005-0000-0000-000007140000}"/>
    <cellStyle name="Unprotect" xfId="188" xr:uid="{00000000-0005-0000-0000-000008140000}"/>
    <cellStyle name="User_Defined_A" xfId="4465" xr:uid="{00000000-0005-0000-0000-000009140000}"/>
    <cellStyle name="Valign-bottom" xfId="4466" xr:uid="{00000000-0005-0000-0000-00000A140000}"/>
    <cellStyle name="Valign-centre" xfId="4467" xr:uid="{00000000-0005-0000-0000-00000B140000}"/>
    <cellStyle name="Valign-top" xfId="4468" xr:uid="{00000000-0005-0000-0000-00000C140000}"/>
    <cellStyle name="w" xfId="4263" xr:uid="{00000000-0005-0000-0000-00000D140000}"/>
    <cellStyle name="Warning Text 10" xfId="4135" xr:uid="{00000000-0005-0000-0000-00000E140000}"/>
    <cellStyle name="Warning Text 11" xfId="4136" xr:uid="{00000000-0005-0000-0000-00000F140000}"/>
    <cellStyle name="Warning Text 12" xfId="4137" xr:uid="{00000000-0005-0000-0000-000010140000}"/>
    <cellStyle name="Warning Text 13" xfId="4138" xr:uid="{00000000-0005-0000-0000-000011140000}"/>
    <cellStyle name="Warning Text 14" xfId="4139" xr:uid="{00000000-0005-0000-0000-000012140000}"/>
    <cellStyle name="Warning Text 15" xfId="4140" xr:uid="{00000000-0005-0000-0000-000013140000}"/>
    <cellStyle name="Warning Text 16" xfId="4141" xr:uid="{00000000-0005-0000-0000-000014140000}"/>
    <cellStyle name="Warning Text 17" xfId="4142" xr:uid="{00000000-0005-0000-0000-000015140000}"/>
    <cellStyle name="Warning Text 18" xfId="4143" xr:uid="{00000000-0005-0000-0000-000016140000}"/>
    <cellStyle name="Warning Text 2" xfId="189" xr:uid="{00000000-0005-0000-0000-000017140000}"/>
    <cellStyle name="Warning Text 2 2" xfId="4144" xr:uid="{00000000-0005-0000-0000-000018140000}"/>
    <cellStyle name="Warning Text 2 3" xfId="4145" xr:uid="{00000000-0005-0000-0000-000019140000}"/>
    <cellStyle name="Warning Text 2 4" xfId="4146" xr:uid="{00000000-0005-0000-0000-00001A140000}"/>
    <cellStyle name="Warning Text 2 5" xfId="4147" xr:uid="{00000000-0005-0000-0000-00001B140000}"/>
    <cellStyle name="Warning Text 3" xfId="4148" xr:uid="{00000000-0005-0000-0000-00001C140000}"/>
    <cellStyle name="Warning Text 4" xfId="4149" xr:uid="{00000000-0005-0000-0000-00001D140000}"/>
    <cellStyle name="Warning Text 5" xfId="4150" xr:uid="{00000000-0005-0000-0000-00001E140000}"/>
    <cellStyle name="Warning Text 6" xfId="4151" xr:uid="{00000000-0005-0000-0000-00001F140000}"/>
    <cellStyle name="Warning Text 7" xfId="4152" xr:uid="{00000000-0005-0000-0000-000020140000}"/>
    <cellStyle name="Warning Text 8" xfId="4153" xr:uid="{00000000-0005-0000-0000-000021140000}"/>
    <cellStyle name="Warning Text 9" xfId="4154" xr:uid="{00000000-0005-0000-0000-000022140000}"/>
    <cellStyle name="Wrap Text" xfId="4469" xr:uid="{00000000-0005-0000-0000-000023140000}"/>
    <cellStyle name="XComma" xfId="4264" xr:uid="{00000000-0005-0000-0000-000024140000}"/>
    <cellStyle name="XComma 0.0" xfId="4265" xr:uid="{00000000-0005-0000-0000-000025140000}"/>
    <cellStyle name="XComma 0.00" xfId="4266" xr:uid="{00000000-0005-0000-0000-000026140000}"/>
    <cellStyle name="XComma 0.000" xfId="4267" xr:uid="{00000000-0005-0000-0000-000027140000}"/>
    <cellStyle name="XCurrency" xfId="4268" xr:uid="{00000000-0005-0000-0000-000028140000}"/>
    <cellStyle name="XCurrency 0.0" xfId="4269" xr:uid="{00000000-0005-0000-0000-000029140000}"/>
    <cellStyle name="XCurrency 0.00" xfId="4270" xr:uid="{00000000-0005-0000-0000-00002A140000}"/>
    <cellStyle name="XCurrency 0.000" xfId="4271" xr:uid="{00000000-0005-0000-0000-00002B140000}"/>
    <cellStyle name="yra" xfId="4272" xr:uid="{00000000-0005-0000-0000-00002C140000}"/>
    <cellStyle name="yrActual" xfId="4273" xr:uid="{00000000-0005-0000-0000-00002D140000}"/>
    <cellStyle name="yre" xfId="4274" xr:uid="{00000000-0005-0000-0000-00002E140000}"/>
    <cellStyle name="yrExpect" xfId="4275" xr:uid="{00000000-0005-0000-0000-00002F14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00"/>
      <color rgb="FFFFFFCC"/>
      <color rgb="FFFFFF99"/>
      <color rgb="FFCCFFCC"/>
      <color rgb="FF0033CC"/>
      <color rgb="FF000099"/>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C7C88-76C1-4D9E-8C01-D3EDB425CCD0}">
  <sheetPr>
    <tabColor theme="4" tint="0.79998168889431442"/>
  </sheetPr>
  <dimension ref="A1:E39"/>
  <sheetViews>
    <sheetView tabSelected="1" zoomScaleNormal="100" workbookViewId="0">
      <selection activeCell="A33" sqref="A33"/>
    </sheetView>
  </sheetViews>
  <sheetFormatPr defaultColWidth="8.90625" defaultRowHeight="13.2"/>
  <cols>
    <col min="1" max="1" width="4.6328125" style="2" customWidth="1"/>
    <col min="2" max="2" width="20.81640625" style="1" customWidth="1"/>
    <col min="3" max="3" width="14.90625" style="1" customWidth="1"/>
    <col min="4" max="4" width="43.36328125" style="1" customWidth="1"/>
    <col min="5" max="5" width="15.08984375" style="1" bestFit="1" customWidth="1"/>
    <col min="6" max="16384" width="8.90625" style="1"/>
  </cols>
  <sheetData>
    <row r="1" spans="1:5">
      <c r="A1" s="135" t="str">
        <f>'A2-Other Inputs'!A1</f>
        <v>UNS Gas, Inc.</v>
      </c>
      <c r="D1" s="208" t="s">
        <v>520</v>
      </c>
      <c r="E1" s="298">
        <f>'A1-ARAM Lead'!H1</f>
        <v>46203</v>
      </c>
    </row>
    <row r="2" spans="1:5">
      <c r="A2" s="72" t="s">
        <v>657</v>
      </c>
      <c r="D2" s="208" t="s">
        <v>521</v>
      </c>
      <c r="E2" s="298" t="str">
        <f>'A1-ARAM Lead'!H2</f>
        <v>4/1/2027-3/31/2028</v>
      </c>
    </row>
    <row r="3" spans="1:5">
      <c r="A3" s="72" t="s">
        <v>661</v>
      </c>
      <c r="D3" s="208"/>
      <c r="E3" s="298"/>
    </row>
    <row r="4" spans="1:5" s="11" customFormat="1">
      <c r="A4" s="11" t="s">
        <v>18</v>
      </c>
    </row>
    <row r="5" spans="1:5">
      <c r="A5" s="1"/>
    </row>
    <row r="6" spans="1:5" ht="13.8" thickBot="1">
      <c r="A6" s="56"/>
      <c r="B6" s="56"/>
      <c r="C6" s="56"/>
      <c r="D6" s="56"/>
      <c r="E6" s="56"/>
    </row>
    <row r="7" spans="1:5" s="57" customFormat="1" ht="13.8" thickTop="1">
      <c r="A7" s="341" t="s">
        <v>1</v>
      </c>
      <c r="B7" s="57" t="s">
        <v>222</v>
      </c>
      <c r="D7" s="420" t="s">
        <v>17</v>
      </c>
      <c r="E7" s="420"/>
    </row>
    <row r="8" spans="1:5" s="2" customFormat="1">
      <c r="A8" s="60" t="s">
        <v>2</v>
      </c>
      <c r="B8" s="60" t="s">
        <v>13</v>
      </c>
      <c r="C8" s="60"/>
      <c r="D8" s="421" t="s">
        <v>14</v>
      </c>
      <c r="E8" s="421"/>
    </row>
    <row r="9" spans="1:5">
      <c r="A9" s="1"/>
    </row>
    <row r="10" spans="1:5" s="135" customFormat="1">
      <c r="A10" s="71">
        <v>1</v>
      </c>
      <c r="B10" s="206" t="s">
        <v>291</v>
      </c>
      <c r="C10" s="418" t="s">
        <v>284</v>
      </c>
      <c r="D10" s="418"/>
      <c r="E10" s="418"/>
    </row>
    <row r="11" spans="1:5" s="135" customFormat="1">
      <c r="A11" s="71">
        <f>A10+1</f>
        <v>2</v>
      </c>
      <c r="B11" s="206" t="s">
        <v>641</v>
      </c>
      <c r="C11" s="418" t="s">
        <v>646</v>
      </c>
      <c r="D11" s="418"/>
      <c r="E11" s="418"/>
    </row>
    <row r="12" spans="1:5">
      <c r="A12" s="71">
        <f t="shared" ref="A12:A20" si="0">A11+1</f>
        <v>3</v>
      </c>
      <c r="B12" s="2" t="s">
        <v>21</v>
      </c>
      <c r="C12" s="418" t="s">
        <v>537</v>
      </c>
      <c r="D12" s="418"/>
      <c r="E12" s="418"/>
    </row>
    <row r="13" spans="1:5">
      <c r="A13" s="71">
        <f t="shared" si="0"/>
        <v>4</v>
      </c>
      <c r="B13" s="2" t="s">
        <v>22</v>
      </c>
      <c r="C13" s="418" t="s">
        <v>523</v>
      </c>
      <c r="D13" s="418"/>
      <c r="E13" s="418"/>
    </row>
    <row r="14" spans="1:5">
      <c r="A14" s="71">
        <f t="shared" si="0"/>
        <v>5</v>
      </c>
      <c r="B14" s="2" t="s">
        <v>223</v>
      </c>
      <c r="C14" s="418" t="s">
        <v>203</v>
      </c>
      <c r="D14" s="418"/>
      <c r="E14" s="418"/>
    </row>
    <row r="15" spans="1:5">
      <c r="A15" s="71">
        <f t="shared" si="0"/>
        <v>6</v>
      </c>
      <c r="B15" s="2" t="s">
        <v>23</v>
      </c>
      <c r="C15" s="418" t="s">
        <v>228</v>
      </c>
      <c r="D15" s="418"/>
      <c r="E15" s="418"/>
    </row>
    <row r="16" spans="1:5">
      <c r="A16" s="71">
        <f t="shared" si="0"/>
        <v>7</v>
      </c>
      <c r="B16" s="2" t="s">
        <v>24</v>
      </c>
      <c r="C16" s="418" t="s">
        <v>229</v>
      </c>
      <c r="D16" s="418"/>
      <c r="E16" s="418"/>
    </row>
    <row r="17" spans="1:5">
      <c r="A17" s="71">
        <f t="shared" si="0"/>
        <v>8</v>
      </c>
      <c r="B17" s="2" t="s">
        <v>224</v>
      </c>
      <c r="C17" s="418" t="s">
        <v>538</v>
      </c>
      <c r="D17" s="418"/>
      <c r="E17" s="418"/>
    </row>
    <row r="18" spans="1:5">
      <c r="A18" s="71">
        <f t="shared" si="0"/>
        <v>9</v>
      </c>
      <c r="B18" s="2" t="s">
        <v>225</v>
      </c>
      <c r="C18" s="418" t="s">
        <v>539</v>
      </c>
      <c r="D18" s="418"/>
      <c r="E18" s="418"/>
    </row>
    <row r="19" spans="1:5">
      <c r="A19" s="71">
        <f t="shared" si="0"/>
        <v>10</v>
      </c>
      <c r="B19" s="2" t="s">
        <v>26</v>
      </c>
      <c r="C19" s="418" t="s">
        <v>540</v>
      </c>
      <c r="D19" s="418"/>
      <c r="E19" s="418"/>
    </row>
    <row r="20" spans="1:5">
      <c r="A20" s="71">
        <f t="shared" si="0"/>
        <v>11</v>
      </c>
      <c r="B20" s="2" t="s">
        <v>292</v>
      </c>
      <c r="C20" s="1" t="s">
        <v>541</v>
      </c>
    </row>
    <row r="21" spans="1:5">
      <c r="A21" s="71"/>
      <c r="B21" s="2"/>
      <c r="C21" s="418"/>
      <c r="D21" s="418"/>
      <c r="E21" s="418"/>
    </row>
    <row r="22" spans="1:5">
      <c r="A22" s="71"/>
      <c r="D22" s="299"/>
      <c r="E22" s="299"/>
    </row>
    <row r="23" spans="1:5">
      <c r="A23" s="71"/>
      <c r="B23" s="419" t="s">
        <v>722</v>
      </c>
      <c r="C23" s="419"/>
      <c r="D23" s="419"/>
      <c r="E23" s="419"/>
    </row>
    <row r="24" spans="1:5">
      <c r="A24" s="71"/>
      <c r="B24" s="419"/>
      <c r="C24" s="419"/>
      <c r="D24" s="419"/>
      <c r="E24" s="419"/>
    </row>
    <row r="25" spans="1:5">
      <c r="A25" s="71"/>
      <c r="B25" s="419"/>
      <c r="C25" s="419"/>
      <c r="D25" s="419"/>
      <c r="E25" s="419"/>
    </row>
    <row r="26" spans="1:5">
      <c r="A26" s="71"/>
      <c r="D26" s="299"/>
      <c r="E26" s="299"/>
    </row>
    <row r="27" spans="1:5">
      <c r="A27" s="71">
        <f>A20+1</f>
        <v>12</v>
      </c>
      <c r="B27" s="2" t="s">
        <v>543</v>
      </c>
      <c r="C27" s="418" t="s">
        <v>190</v>
      </c>
      <c r="D27" s="418"/>
      <c r="E27" s="418"/>
    </row>
    <row r="28" spans="1:5">
      <c r="A28" s="71">
        <f t="shared" ref="A28:A31" si="1">A27+1</f>
        <v>13</v>
      </c>
      <c r="B28" s="2" t="s">
        <v>542</v>
      </c>
      <c r="C28" s="418" t="s">
        <v>267</v>
      </c>
      <c r="D28" s="418"/>
      <c r="E28" s="418"/>
    </row>
    <row r="29" spans="1:5">
      <c r="A29" s="71">
        <f t="shared" si="1"/>
        <v>14</v>
      </c>
      <c r="B29" s="2" t="s">
        <v>129</v>
      </c>
      <c r="C29" s="418" t="s">
        <v>226</v>
      </c>
      <c r="D29" s="418"/>
      <c r="E29" s="418"/>
    </row>
    <row r="30" spans="1:5">
      <c r="A30" s="71">
        <f t="shared" si="1"/>
        <v>15</v>
      </c>
      <c r="B30" s="2" t="s">
        <v>168</v>
      </c>
      <c r="C30" s="418" t="s">
        <v>227</v>
      </c>
      <c r="D30" s="418"/>
      <c r="E30" s="418"/>
    </row>
    <row r="31" spans="1:5">
      <c r="A31" s="71">
        <f t="shared" si="1"/>
        <v>16</v>
      </c>
      <c r="B31" s="2" t="s">
        <v>380</v>
      </c>
      <c r="C31" s="299" t="s">
        <v>544</v>
      </c>
      <c r="D31" s="299"/>
      <c r="E31" s="299"/>
    </row>
    <row r="32" spans="1:5">
      <c r="A32" s="71">
        <v>17</v>
      </c>
      <c r="B32" s="2" t="s">
        <v>545</v>
      </c>
      <c r="C32" s="299" t="s">
        <v>548</v>
      </c>
      <c r="D32" s="299"/>
      <c r="E32" s="299"/>
    </row>
    <row r="33" spans="1:5">
      <c r="A33" s="71"/>
      <c r="D33" s="418"/>
      <c r="E33" s="418"/>
    </row>
    <row r="34" spans="1:5">
      <c r="A34" s="71"/>
      <c r="B34" s="193"/>
      <c r="C34" s="418" t="s">
        <v>546</v>
      </c>
      <c r="D34" s="418"/>
      <c r="E34" s="418"/>
    </row>
    <row r="35" spans="1:5">
      <c r="A35" s="71"/>
      <c r="B35" s="225"/>
      <c r="C35" s="418" t="s">
        <v>547</v>
      </c>
      <c r="D35" s="418"/>
      <c r="E35" s="418"/>
    </row>
    <row r="36" spans="1:5">
      <c r="A36" s="71"/>
      <c r="D36" s="418"/>
      <c r="E36" s="418"/>
    </row>
    <row r="37" spans="1:5">
      <c r="A37" s="71"/>
      <c r="D37" s="418"/>
      <c r="E37" s="418"/>
    </row>
    <row r="38" spans="1:5" ht="13.8" thickBot="1">
      <c r="A38" s="136"/>
      <c r="B38" s="56"/>
      <c r="C38" s="56"/>
      <c r="D38" s="56"/>
      <c r="E38" s="56"/>
    </row>
    <row r="39" spans="1:5" ht="13.8" thickTop="1"/>
  </sheetData>
  <mergeCells count="23">
    <mergeCell ref="D36:E36"/>
    <mergeCell ref="D37:E37"/>
    <mergeCell ref="D33:E33"/>
    <mergeCell ref="C29:E29"/>
    <mergeCell ref="C30:E30"/>
    <mergeCell ref="C34:E34"/>
    <mergeCell ref="C35:E35"/>
    <mergeCell ref="C14:E14"/>
    <mergeCell ref="D7:E7"/>
    <mergeCell ref="D8:E8"/>
    <mergeCell ref="C10:E10"/>
    <mergeCell ref="C11:E11"/>
    <mergeCell ref="C12:E12"/>
    <mergeCell ref="C13:E13"/>
    <mergeCell ref="C21:E21"/>
    <mergeCell ref="C27:E27"/>
    <mergeCell ref="C28:E28"/>
    <mergeCell ref="C19:E19"/>
    <mergeCell ref="C15:E15"/>
    <mergeCell ref="C16:E16"/>
    <mergeCell ref="C17:E17"/>
    <mergeCell ref="C18:E18"/>
    <mergeCell ref="B23:E25"/>
  </mergeCells>
  <phoneticPr fontId="174" type="noConversion"/>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EF24-40E4-4553-A5CB-AD5AD41B5343}">
  <sheetPr>
    <tabColor theme="6" tint="0.59999389629810485"/>
    <pageSetUpPr fitToPage="1"/>
  </sheetPr>
  <dimension ref="A1:H68"/>
  <sheetViews>
    <sheetView view="pageBreakPreview" zoomScale="60" zoomScaleNormal="100" workbookViewId="0">
      <selection activeCell="H53" sqref="H53"/>
    </sheetView>
  </sheetViews>
  <sheetFormatPr defaultColWidth="8.90625" defaultRowHeight="13.2"/>
  <cols>
    <col min="1" max="1" width="4.6328125" style="1" customWidth="1"/>
    <col min="2" max="2" width="15" style="100" customWidth="1"/>
    <col min="3" max="6" width="12.81640625" style="100" customWidth="1"/>
    <col min="7" max="7" width="18" style="100" bestFit="1" customWidth="1"/>
    <col min="8" max="16384" width="8.90625" style="1"/>
  </cols>
  <sheetData>
    <row r="1" spans="1:8" s="11" customFormat="1">
      <c r="A1" s="11" t="str">
        <f>'A2-Other Inputs'!A1</f>
        <v>UNS Gas, Inc.</v>
      </c>
      <c r="B1" s="101"/>
      <c r="C1" s="101"/>
      <c r="D1" s="101"/>
      <c r="E1" s="101"/>
      <c r="F1" s="208" t="s">
        <v>520</v>
      </c>
      <c r="G1" s="298">
        <f>'A1-ARAM Lead'!H1</f>
        <v>46203</v>
      </c>
    </row>
    <row r="2" spans="1:8" s="11" customFormat="1">
      <c r="A2" s="11" t="str">
        <f>'A2-Other Inputs'!A2</f>
        <v>Rider 11 - Annual Rate Adjustment Mechanism ("ARAM")</v>
      </c>
      <c r="B2" s="101"/>
      <c r="C2" s="101"/>
      <c r="D2" s="101"/>
      <c r="E2" s="101"/>
      <c r="F2" s="208" t="s">
        <v>521</v>
      </c>
      <c r="G2" s="298" t="str">
        <f>'A1-ARAM Lead'!H2</f>
        <v>4/1/2027-3/31/2028</v>
      </c>
    </row>
    <row r="3" spans="1:8" s="11" customFormat="1">
      <c r="A3" s="11" t="str">
        <f>'A2-Other Inputs'!A3</f>
        <v>Attachment B - Formula Rate Template</v>
      </c>
      <c r="B3" s="101"/>
      <c r="C3" s="101"/>
      <c r="D3" s="101"/>
      <c r="E3" s="101"/>
      <c r="F3" s="208"/>
      <c r="G3" s="298"/>
    </row>
    <row r="4" spans="1:8" s="11" customFormat="1">
      <c r="A4" s="11" t="s">
        <v>526</v>
      </c>
      <c r="B4" s="101"/>
      <c r="C4" s="101"/>
      <c r="D4" s="101"/>
      <c r="E4" s="101"/>
      <c r="F4" s="101"/>
      <c r="G4" s="101"/>
    </row>
    <row r="5" spans="1:8" ht="13.8" thickBot="1">
      <c r="A5" s="56"/>
      <c r="B5" s="110"/>
      <c r="C5" s="110"/>
      <c r="D5" s="110"/>
      <c r="E5" s="110"/>
      <c r="F5" s="110"/>
      <c r="G5" s="110"/>
    </row>
    <row r="6" spans="1:8" ht="40.200000000000003" thickTop="1">
      <c r="A6" s="18" t="s">
        <v>1</v>
      </c>
      <c r="B6" s="81" t="s">
        <v>86</v>
      </c>
      <c r="C6" s="81" t="s">
        <v>87</v>
      </c>
      <c r="D6" s="81" t="s">
        <v>88</v>
      </c>
      <c r="E6" s="81" t="s">
        <v>89</v>
      </c>
      <c r="F6" s="81" t="s">
        <v>312</v>
      </c>
      <c r="G6" s="111" t="s">
        <v>90</v>
      </c>
    </row>
    <row r="7" spans="1:8">
      <c r="A7" s="65" t="s">
        <v>2</v>
      </c>
      <c r="B7" s="65" t="s">
        <v>13</v>
      </c>
      <c r="C7" s="65" t="s">
        <v>14</v>
      </c>
      <c r="D7" s="61" t="s">
        <v>15</v>
      </c>
      <c r="E7" s="61" t="s">
        <v>16</v>
      </c>
      <c r="F7" s="61" t="s">
        <v>71</v>
      </c>
      <c r="G7" s="61" t="s">
        <v>82</v>
      </c>
    </row>
    <row r="9" spans="1:8">
      <c r="B9" s="101" t="s">
        <v>91</v>
      </c>
      <c r="C9" s="182"/>
      <c r="D9" s="182"/>
      <c r="E9" s="182"/>
      <c r="F9" s="183"/>
      <c r="G9" s="109"/>
    </row>
    <row r="10" spans="1:8">
      <c r="A10" s="18">
        <v>1</v>
      </c>
      <c r="B10" s="100" t="s">
        <v>92</v>
      </c>
      <c r="C10" s="365">
        <v>370542.08999999997</v>
      </c>
      <c r="D10" s="365">
        <v>66997.27</v>
      </c>
      <c r="E10" s="365">
        <v>303544.81999999995</v>
      </c>
      <c r="F10" s="365">
        <v>370542.08999999997</v>
      </c>
      <c r="G10" s="365">
        <v>66997.27</v>
      </c>
      <c r="H10" s="347"/>
    </row>
    <row r="11" spans="1:8">
      <c r="A11" s="18">
        <f>A10+1</f>
        <v>2</v>
      </c>
      <c r="B11" s="100" t="s">
        <v>93</v>
      </c>
      <c r="C11" s="361">
        <v>1430079.46</v>
      </c>
      <c r="D11" s="361">
        <v>321807.8</v>
      </c>
      <c r="E11" s="361">
        <v>1108271.6599999999</v>
      </c>
      <c r="F11" s="361">
        <v>1430079.46</v>
      </c>
      <c r="G11" s="361">
        <v>321807.8</v>
      </c>
      <c r="H11" s="347"/>
    </row>
    <row r="12" spans="1:8">
      <c r="A12" s="18">
        <f>A11+1</f>
        <v>3</v>
      </c>
      <c r="B12" s="100" t="s">
        <v>94</v>
      </c>
      <c r="C12" s="79">
        <f>SUM(C10:C11)</f>
        <v>1800621.5499999998</v>
      </c>
      <c r="D12" s="79">
        <f>SUM(D10:D11)</f>
        <v>388805.07</v>
      </c>
      <c r="E12" s="79">
        <f t="shared" ref="E12:E39" si="0">C12-D12</f>
        <v>1411816.4799999997</v>
      </c>
      <c r="F12" s="79">
        <f>SUM(F10:F11)</f>
        <v>1800621.5499999998</v>
      </c>
      <c r="G12" s="79">
        <f>SUM(G10:G11)</f>
        <v>388805.07</v>
      </c>
    </row>
    <row r="13" spans="1:8">
      <c r="B13" s="101"/>
      <c r="C13" s="104"/>
      <c r="D13" s="104"/>
      <c r="E13" s="104"/>
      <c r="F13" s="104"/>
      <c r="G13" s="104"/>
    </row>
    <row r="14" spans="1:8">
      <c r="B14" s="101" t="s">
        <v>95</v>
      </c>
      <c r="C14" s="182"/>
      <c r="D14" s="182"/>
      <c r="E14" s="182"/>
      <c r="F14" s="182"/>
      <c r="G14" s="182"/>
    </row>
    <row r="15" spans="1:8">
      <c r="A15" s="18">
        <f>A12+1</f>
        <v>4</v>
      </c>
      <c r="B15" s="100" t="s">
        <v>96</v>
      </c>
      <c r="C15" s="365">
        <v>102605.64</v>
      </c>
      <c r="D15" s="365">
        <v>46992.36</v>
      </c>
      <c r="E15" s="365">
        <v>55613.279999999999</v>
      </c>
      <c r="F15" s="365">
        <v>102605.64</v>
      </c>
      <c r="G15" s="365">
        <v>46992.36</v>
      </c>
      <c r="H15" s="347"/>
    </row>
    <row r="16" spans="1:8">
      <c r="A16" s="18">
        <f t="shared" ref="A16:A53" si="1">A15+1</f>
        <v>5</v>
      </c>
      <c r="B16" s="100" t="s">
        <v>97</v>
      </c>
      <c r="C16" s="358">
        <v>21626.02</v>
      </c>
      <c r="D16" s="358">
        <v>8497.0400000000009</v>
      </c>
      <c r="E16" s="358">
        <v>13128.98</v>
      </c>
      <c r="F16" s="358">
        <v>43686.520000000004</v>
      </c>
      <c r="G16" s="358">
        <v>17164.790742855137</v>
      </c>
      <c r="H16" s="347"/>
    </row>
    <row r="17" spans="1:8">
      <c r="A17" s="18">
        <f t="shared" si="1"/>
        <v>6</v>
      </c>
      <c r="B17" s="100" t="s">
        <v>98</v>
      </c>
      <c r="C17" s="358">
        <v>22186184.390000001</v>
      </c>
      <c r="D17" s="358">
        <v>11030946.800000001</v>
      </c>
      <c r="E17" s="358">
        <v>11155237.59</v>
      </c>
      <c r="F17" s="358">
        <v>57724423.489999995</v>
      </c>
      <c r="G17" s="358">
        <v>28700520.710801698</v>
      </c>
      <c r="H17" s="347"/>
    </row>
    <row r="18" spans="1:8">
      <c r="A18" s="18">
        <f t="shared" si="1"/>
        <v>7</v>
      </c>
      <c r="B18" s="100" t="s">
        <v>568</v>
      </c>
      <c r="C18" s="358">
        <v>0</v>
      </c>
      <c r="D18" s="358">
        <v>0</v>
      </c>
      <c r="E18" s="358">
        <v>0</v>
      </c>
      <c r="F18" s="358">
        <v>0</v>
      </c>
      <c r="G18" s="358">
        <v>0</v>
      </c>
      <c r="H18" s="347"/>
    </row>
    <row r="19" spans="1:8">
      <c r="A19" s="18">
        <f t="shared" si="1"/>
        <v>8</v>
      </c>
      <c r="B19" s="100" t="s">
        <v>99</v>
      </c>
      <c r="C19" s="358">
        <v>3460585.67</v>
      </c>
      <c r="D19" s="358">
        <v>1650271.9700000002</v>
      </c>
      <c r="E19" s="358">
        <v>1810313.6999999997</v>
      </c>
      <c r="F19" s="358">
        <v>11310947.98</v>
      </c>
      <c r="G19" s="358">
        <v>5393925.2443133779</v>
      </c>
      <c r="H19" s="347"/>
    </row>
    <row r="20" spans="1:8">
      <c r="A20" s="18">
        <f t="shared" si="1"/>
        <v>9</v>
      </c>
      <c r="B20" s="100" t="s">
        <v>569</v>
      </c>
      <c r="C20" s="358">
        <v>0</v>
      </c>
      <c r="D20" s="358">
        <v>0</v>
      </c>
      <c r="E20" s="358">
        <v>0</v>
      </c>
      <c r="F20" s="358">
        <v>0</v>
      </c>
      <c r="G20" s="358">
        <v>0</v>
      </c>
      <c r="H20" s="347"/>
    </row>
    <row r="21" spans="1:8">
      <c r="A21" s="18">
        <f t="shared" si="1"/>
        <v>10</v>
      </c>
      <c r="B21" s="100" t="s">
        <v>100</v>
      </c>
      <c r="C21" s="361">
        <v>183581.23</v>
      </c>
      <c r="D21" s="361">
        <v>164024.5</v>
      </c>
      <c r="E21" s="361">
        <v>19556.73000000001</v>
      </c>
      <c r="F21" s="361">
        <v>183581.23</v>
      </c>
      <c r="G21" s="361">
        <v>164024.5</v>
      </c>
      <c r="H21" s="347"/>
    </row>
    <row r="22" spans="1:8">
      <c r="A22" s="18">
        <f t="shared" si="1"/>
        <v>11</v>
      </c>
      <c r="B22" s="100" t="s">
        <v>101</v>
      </c>
      <c r="C22" s="79">
        <f>SUM(C15:C21)</f>
        <v>25954582.949999999</v>
      </c>
      <c r="D22" s="79">
        <f>SUM(D15:D21)</f>
        <v>12900732.670000002</v>
      </c>
      <c r="E22" s="79">
        <f t="shared" si="0"/>
        <v>13053850.279999997</v>
      </c>
      <c r="F22" s="79">
        <f>SUM(F15:F21)</f>
        <v>69365244.859999999</v>
      </c>
      <c r="G22" s="79">
        <f>SUM(G15:G21)</f>
        <v>34322627.605857931</v>
      </c>
    </row>
    <row r="23" spans="1:8">
      <c r="A23" s="18"/>
      <c r="B23" s="101"/>
      <c r="C23" s="104"/>
      <c r="D23" s="104"/>
      <c r="E23" s="104"/>
      <c r="F23" s="104"/>
      <c r="G23" s="104"/>
    </row>
    <row r="24" spans="1:8">
      <c r="A24" s="18"/>
      <c r="B24" s="101" t="s">
        <v>102</v>
      </c>
      <c r="C24" s="184"/>
      <c r="D24" s="182"/>
      <c r="E24" s="182"/>
      <c r="F24" s="182"/>
      <c r="G24" s="182"/>
    </row>
    <row r="25" spans="1:8">
      <c r="A25" s="18">
        <f>A22+1</f>
        <v>12</v>
      </c>
      <c r="B25" s="100" t="s">
        <v>103</v>
      </c>
      <c r="C25" s="365">
        <v>516419.22</v>
      </c>
      <c r="D25" s="365">
        <v>-8918.1099999999988</v>
      </c>
      <c r="E25" s="365">
        <v>525337.32999999996</v>
      </c>
      <c r="F25" s="365">
        <v>516419.22</v>
      </c>
      <c r="G25" s="365">
        <v>-8918.1099999999988</v>
      </c>
      <c r="H25" s="347"/>
    </row>
    <row r="26" spans="1:8">
      <c r="A26" s="18">
        <f t="shared" si="1"/>
        <v>13</v>
      </c>
      <c r="B26" s="100" t="s">
        <v>104</v>
      </c>
      <c r="C26" s="358">
        <v>190210.65000000002</v>
      </c>
      <c r="D26" s="358">
        <v>27967.72</v>
      </c>
      <c r="E26" s="358">
        <v>162242.93000000002</v>
      </c>
      <c r="F26" s="358">
        <v>262315.76999999996</v>
      </c>
      <c r="G26" s="358">
        <v>38569.733119278018</v>
      </c>
      <c r="H26" s="347"/>
    </row>
    <row r="27" spans="1:8">
      <c r="A27" s="18">
        <f t="shared" si="1"/>
        <v>14</v>
      </c>
      <c r="B27" s="100" t="s">
        <v>105</v>
      </c>
      <c r="C27" s="358">
        <v>273376164.49999994</v>
      </c>
      <c r="D27" s="358">
        <v>110334016.42</v>
      </c>
      <c r="E27" s="358">
        <v>163042148.07999992</v>
      </c>
      <c r="F27" s="358">
        <v>1096801269.6699998</v>
      </c>
      <c r="G27" s="358">
        <v>442666570.87160462</v>
      </c>
      <c r="H27" s="347"/>
    </row>
    <row r="28" spans="1:8">
      <c r="A28" s="18">
        <f t="shared" si="1"/>
        <v>15</v>
      </c>
      <c r="B28" s="100" t="s">
        <v>570</v>
      </c>
      <c r="C28" s="358">
        <v>0</v>
      </c>
      <c r="D28" s="358">
        <v>0</v>
      </c>
      <c r="E28" s="358">
        <v>0</v>
      </c>
      <c r="F28" s="358">
        <v>0</v>
      </c>
      <c r="G28" s="358">
        <v>0</v>
      </c>
      <c r="H28" s="347"/>
    </row>
    <row r="29" spans="1:8">
      <c r="A29" s="18">
        <f t="shared" si="1"/>
        <v>16</v>
      </c>
      <c r="B29" s="100" t="s">
        <v>106</v>
      </c>
      <c r="C29" s="358">
        <v>5801015.3300000029</v>
      </c>
      <c r="D29" s="358">
        <v>2716876.3399999989</v>
      </c>
      <c r="E29" s="358">
        <v>3084138.9900000039</v>
      </c>
      <c r="F29" s="358">
        <v>15398657.229999995</v>
      </c>
      <c r="G29" s="358">
        <v>7211883.6300260043</v>
      </c>
      <c r="H29" s="347"/>
    </row>
    <row r="30" spans="1:8">
      <c r="A30" s="18">
        <f t="shared" si="1"/>
        <v>17</v>
      </c>
      <c r="B30" s="100" t="s">
        <v>107</v>
      </c>
      <c r="C30" s="358">
        <v>6101919.8000000007</v>
      </c>
      <c r="D30" s="358">
        <v>2062880.9</v>
      </c>
      <c r="E30" s="358">
        <v>4039038.9000000008</v>
      </c>
      <c r="F30" s="358">
        <v>16286594.419999998</v>
      </c>
      <c r="G30" s="358">
        <v>5506021.982633166</v>
      </c>
      <c r="H30" s="347"/>
    </row>
    <row r="31" spans="1:8">
      <c r="A31" s="18">
        <f t="shared" si="1"/>
        <v>18</v>
      </c>
      <c r="B31" s="100" t="s">
        <v>108</v>
      </c>
      <c r="C31" s="358">
        <v>199551499.70000008</v>
      </c>
      <c r="D31" s="358">
        <v>83665669.060000002</v>
      </c>
      <c r="E31" s="358">
        <v>115885830.64000008</v>
      </c>
      <c r="F31" s="358">
        <v>425554017.54999995</v>
      </c>
      <c r="G31" s="358">
        <v>178421418.29561856</v>
      </c>
      <c r="H31" s="347"/>
    </row>
    <row r="32" spans="1:8">
      <c r="A32" s="18">
        <f t="shared" si="1"/>
        <v>19</v>
      </c>
      <c r="B32" s="100" t="s">
        <v>109</v>
      </c>
      <c r="C32" s="358">
        <v>45023394.850000001</v>
      </c>
      <c r="D32" s="358">
        <v>7661883.1900000004</v>
      </c>
      <c r="E32" s="358">
        <v>37361511.660000004</v>
      </c>
      <c r="F32" s="358">
        <v>46830818.390000001</v>
      </c>
      <c r="G32" s="358">
        <v>7969462.5736620538</v>
      </c>
      <c r="H32" s="347"/>
    </row>
    <row r="33" spans="1:8">
      <c r="A33" s="18">
        <f t="shared" si="1"/>
        <v>20</v>
      </c>
      <c r="B33" s="100" t="s">
        <v>110</v>
      </c>
      <c r="C33" s="358">
        <v>16014461.509999998</v>
      </c>
      <c r="D33" s="358">
        <v>651620.03999999992</v>
      </c>
      <c r="E33" s="358">
        <v>15362841.469999999</v>
      </c>
      <c r="F33" s="358">
        <v>44577143.560000002</v>
      </c>
      <c r="G33" s="358">
        <v>1813820.5928132357</v>
      </c>
      <c r="H33" s="347"/>
    </row>
    <row r="34" spans="1:8">
      <c r="A34" s="18">
        <f t="shared" si="1"/>
        <v>21</v>
      </c>
      <c r="B34" s="100" t="s">
        <v>111</v>
      </c>
      <c r="C34" s="358">
        <v>5336468.08</v>
      </c>
      <c r="D34" s="358">
        <v>2690324.6899999995</v>
      </c>
      <c r="E34" s="358">
        <v>2646143.3900000006</v>
      </c>
      <c r="F34" s="358">
        <v>13446220.690000003</v>
      </c>
      <c r="G34" s="358">
        <v>6778771.8332039276</v>
      </c>
      <c r="H34" s="347"/>
    </row>
    <row r="35" spans="1:8">
      <c r="A35" s="18">
        <f t="shared" si="1"/>
        <v>22</v>
      </c>
      <c r="B35" s="100" t="s">
        <v>112</v>
      </c>
      <c r="C35" s="358">
        <v>4760342.2</v>
      </c>
      <c r="D35" s="358">
        <v>1695675.78</v>
      </c>
      <c r="E35" s="358">
        <v>3064666.42</v>
      </c>
      <c r="F35" s="358">
        <v>12643126.550000004</v>
      </c>
      <c r="G35" s="358">
        <v>4503592.9295818172</v>
      </c>
      <c r="H35" s="347"/>
    </row>
    <row r="36" spans="1:8">
      <c r="A36" s="18">
        <f t="shared" si="1"/>
        <v>23</v>
      </c>
      <c r="B36" s="100" t="s">
        <v>113</v>
      </c>
      <c r="C36" s="358">
        <v>2821519.78</v>
      </c>
      <c r="D36" s="358">
        <v>1108261.6700000002</v>
      </c>
      <c r="E36" s="358">
        <v>1713258.1099999996</v>
      </c>
      <c r="F36" s="358">
        <v>2821519.78</v>
      </c>
      <c r="G36" s="358">
        <v>1108261.6700000004</v>
      </c>
      <c r="H36" s="347"/>
    </row>
    <row r="37" spans="1:8">
      <c r="A37" s="18">
        <f t="shared" si="1"/>
        <v>24</v>
      </c>
      <c r="B37" s="100" t="s">
        <v>571</v>
      </c>
      <c r="C37" s="358">
        <v>0</v>
      </c>
      <c r="D37" s="358">
        <v>0</v>
      </c>
      <c r="E37" s="358">
        <v>0</v>
      </c>
      <c r="F37" s="358">
        <v>0</v>
      </c>
      <c r="G37" s="358">
        <v>0</v>
      </c>
      <c r="H37" s="347"/>
    </row>
    <row r="38" spans="1:8">
      <c r="A38" s="18">
        <f t="shared" si="1"/>
        <v>25</v>
      </c>
      <c r="B38" s="100" t="s">
        <v>114</v>
      </c>
      <c r="C38" s="361">
        <v>2351320.3199999994</v>
      </c>
      <c r="D38" s="361">
        <v>1676009.8800000001</v>
      </c>
      <c r="E38" s="361">
        <v>675310.43999999925</v>
      </c>
      <c r="F38" s="361">
        <v>2351320.3199999994</v>
      </c>
      <c r="G38" s="361">
        <v>1676009.8800000008</v>
      </c>
      <c r="H38" s="347"/>
    </row>
    <row r="39" spans="1:8">
      <c r="A39" s="18">
        <f t="shared" si="1"/>
        <v>26</v>
      </c>
      <c r="B39" s="100" t="s">
        <v>115</v>
      </c>
      <c r="C39" s="79">
        <f>SUM(C25:C38)</f>
        <v>561844735.94000018</v>
      </c>
      <c r="D39" s="79">
        <f>SUM(D25:D38)</f>
        <v>214282267.57999998</v>
      </c>
      <c r="E39" s="79">
        <f t="shared" si="0"/>
        <v>347562468.36000019</v>
      </c>
      <c r="F39" s="79">
        <f>SUM(F25:F38)</f>
        <v>1677489423.1499999</v>
      </c>
      <c r="G39" s="79">
        <f>SUM(G25:G38)</f>
        <v>657685465.88226259</v>
      </c>
    </row>
    <row r="40" spans="1:8">
      <c r="A40" s="18"/>
      <c r="B40" s="101"/>
      <c r="C40" s="106"/>
    </row>
    <row r="41" spans="1:8">
      <c r="A41" s="18"/>
      <c r="B41" s="101" t="s">
        <v>116</v>
      </c>
      <c r="C41" s="184"/>
      <c r="D41" s="185"/>
      <c r="E41" s="185"/>
      <c r="F41" s="185"/>
      <c r="G41" s="185"/>
    </row>
    <row r="42" spans="1:8">
      <c r="A42" s="18">
        <f>A39+1</f>
        <v>27</v>
      </c>
      <c r="B42" s="100" t="s">
        <v>117</v>
      </c>
      <c r="C42" s="365">
        <v>1806700.99</v>
      </c>
      <c r="D42" s="365">
        <v>111381.43</v>
      </c>
      <c r="E42" s="365">
        <v>1695319.56</v>
      </c>
      <c r="F42" s="365">
        <v>1806700.99</v>
      </c>
      <c r="G42" s="365">
        <v>111381.43000000002</v>
      </c>
      <c r="H42" s="347"/>
    </row>
    <row r="43" spans="1:8">
      <c r="A43" s="18">
        <f t="shared" si="1"/>
        <v>28</v>
      </c>
      <c r="B43" s="100" t="s">
        <v>118</v>
      </c>
      <c r="C43" s="358">
        <v>25040579.18999999</v>
      </c>
      <c r="D43" s="358">
        <v>6236231.4300000006</v>
      </c>
      <c r="E43" s="358">
        <v>18804347.75999999</v>
      </c>
      <c r="F43" s="358">
        <v>30736997.27</v>
      </c>
      <c r="G43" s="358">
        <v>7654895.9584587915</v>
      </c>
      <c r="H43" s="347"/>
    </row>
    <row r="44" spans="1:8">
      <c r="A44" s="18">
        <f t="shared" si="1"/>
        <v>29</v>
      </c>
      <c r="B44" s="100" t="s">
        <v>119</v>
      </c>
      <c r="C44" s="358">
        <v>5019962.9700000007</v>
      </c>
      <c r="D44" s="358">
        <v>2769245.5799999996</v>
      </c>
      <c r="E44" s="358">
        <v>2250717.3900000011</v>
      </c>
      <c r="F44" s="358">
        <v>5019962.9700000007</v>
      </c>
      <c r="G44" s="358">
        <v>2769245.5799999987</v>
      </c>
      <c r="H44" s="347"/>
    </row>
    <row r="45" spans="1:8">
      <c r="A45" s="18">
        <f t="shared" si="1"/>
        <v>30</v>
      </c>
      <c r="B45" s="107" t="s">
        <v>120</v>
      </c>
      <c r="C45" s="358">
        <v>19402952.550000012</v>
      </c>
      <c r="D45" s="358">
        <v>8378833.4000000013</v>
      </c>
      <c r="E45" s="358">
        <v>11024119.15000001</v>
      </c>
      <c r="F45" s="358">
        <v>19402952.550000012</v>
      </c>
      <c r="G45" s="358">
        <v>8378833.3999999948</v>
      </c>
      <c r="H45" s="347"/>
    </row>
    <row r="46" spans="1:8">
      <c r="A46" s="18">
        <f t="shared" si="1"/>
        <v>31</v>
      </c>
      <c r="B46" s="100" t="s">
        <v>121</v>
      </c>
      <c r="C46" s="358">
        <v>343850.05000000005</v>
      </c>
      <c r="D46" s="358">
        <v>162207.85</v>
      </c>
      <c r="E46" s="358">
        <v>181642.20000000004</v>
      </c>
      <c r="F46" s="358">
        <v>343850.05000000005</v>
      </c>
      <c r="G46" s="358">
        <v>162207.84999999998</v>
      </c>
      <c r="H46" s="347"/>
    </row>
    <row r="47" spans="1:8">
      <c r="A47" s="18">
        <f t="shared" si="1"/>
        <v>32</v>
      </c>
      <c r="B47" s="100" t="s">
        <v>122</v>
      </c>
      <c r="C47" s="358">
        <v>9005143.5900000036</v>
      </c>
      <c r="D47" s="358">
        <v>3127131.68</v>
      </c>
      <c r="E47" s="358">
        <v>5878011.9100000039</v>
      </c>
      <c r="F47" s="358">
        <v>9005143.5900000036</v>
      </c>
      <c r="G47" s="358">
        <v>3127131.6799999978</v>
      </c>
      <c r="H47" s="347"/>
    </row>
    <row r="48" spans="1:8">
      <c r="A48" s="18">
        <f t="shared" si="1"/>
        <v>33</v>
      </c>
      <c r="B48" s="100" t="s">
        <v>123</v>
      </c>
      <c r="C48" s="358">
        <v>33141.479999999996</v>
      </c>
      <c r="D48" s="358">
        <v>9922.590000000002</v>
      </c>
      <c r="E48" s="358">
        <v>23218.889999999992</v>
      </c>
      <c r="F48" s="358">
        <v>33141.479999999996</v>
      </c>
      <c r="G48" s="358">
        <v>9922.5900000000038</v>
      </c>
      <c r="H48" s="347"/>
    </row>
    <row r="49" spans="1:8">
      <c r="A49" s="18">
        <f t="shared" si="1"/>
        <v>34</v>
      </c>
      <c r="B49" s="100" t="s">
        <v>124</v>
      </c>
      <c r="C49" s="358">
        <v>3800165.7199999983</v>
      </c>
      <c r="D49" s="358">
        <v>2063393.9899999998</v>
      </c>
      <c r="E49" s="358">
        <v>1736771.7299999986</v>
      </c>
      <c r="F49" s="358">
        <v>3800165.7199999983</v>
      </c>
      <c r="G49" s="358">
        <v>2063393.9900000009</v>
      </c>
      <c r="H49" s="347"/>
    </row>
    <row r="50" spans="1:8">
      <c r="A50" s="18">
        <f t="shared" si="1"/>
        <v>35</v>
      </c>
      <c r="B50" s="107" t="s">
        <v>125</v>
      </c>
      <c r="C50" s="358">
        <v>4330268.4400000004</v>
      </c>
      <c r="D50" s="358">
        <v>1961120.81</v>
      </c>
      <c r="E50" s="358">
        <v>2369147.6300000004</v>
      </c>
      <c r="F50" s="358">
        <v>4330268.4400000004</v>
      </c>
      <c r="G50" s="358">
        <v>1961120.8099999998</v>
      </c>
      <c r="H50" s="347"/>
    </row>
    <row r="51" spans="1:8">
      <c r="A51" s="18">
        <f t="shared" si="1"/>
        <v>36</v>
      </c>
      <c r="B51" s="100" t="s">
        <v>126</v>
      </c>
      <c r="C51" s="358">
        <v>167956.11</v>
      </c>
      <c r="D51" s="358">
        <v>40937.839999999989</v>
      </c>
      <c r="E51" s="358">
        <v>127018.26999999999</v>
      </c>
      <c r="F51" s="358">
        <v>167956.11</v>
      </c>
      <c r="G51" s="358">
        <v>40937.839999999997</v>
      </c>
      <c r="H51" s="347"/>
    </row>
    <row r="52" spans="1:8">
      <c r="A52" s="18">
        <f t="shared" si="1"/>
        <v>37</v>
      </c>
      <c r="B52" s="100" t="s">
        <v>572</v>
      </c>
      <c r="C52" s="361">
        <v>0</v>
      </c>
      <c r="D52" s="361">
        <v>0</v>
      </c>
      <c r="E52" s="361">
        <v>0</v>
      </c>
      <c r="F52" s="361">
        <v>0</v>
      </c>
      <c r="G52" s="361">
        <v>0</v>
      </c>
      <c r="H52" s="347"/>
    </row>
    <row r="53" spans="1:8">
      <c r="A53" s="18">
        <f t="shared" si="1"/>
        <v>38</v>
      </c>
      <c r="B53" s="100" t="s">
        <v>127</v>
      </c>
      <c r="C53" s="79">
        <f>SUM(C42:C51)</f>
        <v>68950721.090000004</v>
      </c>
      <c r="D53" s="79">
        <f>SUM(D42:D51)</f>
        <v>24860406.599999998</v>
      </c>
      <c r="E53" s="79">
        <f>SUM(E42:E51)</f>
        <v>44090314.49000001</v>
      </c>
      <c r="F53" s="79">
        <f>SUM(F42:F51)</f>
        <v>74647139.170000002</v>
      </c>
      <c r="G53" s="79">
        <f>SUM(G42:G51)</f>
        <v>26279071.128458787</v>
      </c>
    </row>
    <row r="54" spans="1:8">
      <c r="A54" s="18"/>
      <c r="C54" s="106"/>
      <c r="D54" s="104"/>
      <c r="E54" s="104"/>
      <c r="F54" s="104"/>
      <c r="G54" s="104"/>
    </row>
    <row r="55" spans="1:8" ht="13.8" thickBot="1">
      <c r="A55" s="18">
        <f>A53+1</f>
        <v>39</v>
      </c>
      <c r="B55" s="100" t="s">
        <v>128</v>
      </c>
      <c r="C55" s="186">
        <f>C12+C22+C39+C53</f>
        <v>658550661.53000021</v>
      </c>
      <c r="D55" s="186">
        <f>D12+D22+D39+D53</f>
        <v>252432211.91999999</v>
      </c>
      <c r="E55" s="186">
        <f>E12+E22+E39+E53</f>
        <v>406118449.61000019</v>
      </c>
      <c r="F55" s="186">
        <f>F12+F22+F39+F53</f>
        <v>1823302428.73</v>
      </c>
      <c r="G55" s="186">
        <f>G12+G22+G39+G53</f>
        <v>718675969.68657923</v>
      </c>
    </row>
    <row r="56" spans="1:8" ht="13.8" thickTop="1">
      <c r="C56" s="102"/>
      <c r="D56" s="103"/>
      <c r="E56" s="103"/>
      <c r="F56" s="103"/>
      <c r="G56" s="49"/>
    </row>
    <row r="57" spans="1:8">
      <c r="A57" s="18">
        <f>A55+1</f>
        <v>40</v>
      </c>
      <c r="B57" s="52" t="s">
        <v>658</v>
      </c>
      <c r="C57" s="102"/>
      <c r="E57" s="100" t="s">
        <v>573</v>
      </c>
      <c r="F57" s="103"/>
      <c r="G57" s="79">
        <f>G55</f>
        <v>718675969.68657923</v>
      </c>
    </row>
    <row r="58" spans="1:8">
      <c r="A58" s="18">
        <f>A57+1</f>
        <v>41</v>
      </c>
      <c r="B58" s="52" t="s">
        <v>212</v>
      </c>
      <c r="C58" s="102"/>
      <c r="E58" s="100" t="s">
        <v>271</v>
      </c>
      <c r="G58" s="187">
        <f>'A5-Rate Base Adjmts'!D30</f>
        <v>-43951102.704065695</v>
      </c>
    </row>
    <row r="59" spans="1:8">
      <c r="A59" s="18">
        <f>A58+1</f>
        <v>42</v>
      </c>
      <c r="B59" s="52" t="s">
        <v>659</v>
      </c>
      <c r="C59" s="102"/>
      <c r="E59" s="100" t="s">
        <v>576</v>
      </c>
      <c r="G59" s="79">
        <f>G57+G58</f>
        <v>674724866.98251355</v>
      </c>
    </row>
    <row r="60" spans="1:8">
      <c r="A60" s="18">
        <f>A59+1</f>
        <v>43</v>
      </c>
      <c r="B60" s="52" t="s">
        <v>574</v>
      </c>
      <c r="C60" s="102"/>
      <c r="E60" s="100" t="s">
        <v>278</v>
      </c>
      <c r="G60" s="187">
        <f>'A1-ARAM Lead'!H62</f>
        <v>244924023.29593432</v>
      </c>
    </row>
    <row r="61" spans="1:8">
      <c r="A61" s="18">
        <f>A60+1</f>
        <v>44</v>
      </c>
      <c r="B61" s="52" t="s">
        <v>575</v>
      </c>
      <c r="C61" s="102"/>
      <c r="E61" s="100" t="s">
        <v>577</v>
      </c>
      <c r="G61" s="409">
        <f>IFERROR(G59/G60, 0)</f>
        <v>2.7548333475122764</v>
      </c>
    </row>
    <row r="62" spans="1:8">
      <c r="C62" s="102"/>
    </row>
    <row r="63" spans="1:8">
      <c r="A63" s="1" t="s">
        <v>272</v>
      </c>
    </row>
    <row r="64" spans="1:8">
      <c r="A64" s="175" t="s">
        <v>7</v>
      </c>
      <c r="B64" s="437" t="s">
        <v>627</v>
      </c>
      <c r="C64" s="437"/>
      <c r="D64" s="437"/>
      <c r="E64" s="437"/>
      <c r="F64" s="437"/>
      <c r="G64" s="437"/>
    </row>
    <row r="65" spans="1:7">
      <c r="A65" s="175"/>
      <c r="B65" s="437"/>
      <c r="C65" s="437"/>
      <c r="D65" s="437"/>
      <c r="E65" s="437"/>
      <c r="F65" s="437"/>
      <c r="G65" s="437"/>
    </row>
    <row r="66" spans="1:7">
      <c r="B66" s="437"/>
      <c r="C66" s="437"/>
      <c r="D66" s="437"/>
      <c r="E66" s="437"/>
      <c r="F66" s="437"/>
      <c r="G66" s="437"/>
    </row>
    <row r="67" spans="1:7">
      <c r="B67" s="437"/>
      <c r="C67" s="437"/>
      <c r="D67" s="437"/>
      <c r="E67" s="437"/>
      <c r="F67" s="437"/>
      <c r="G67" s="437"/>
    </row>
    <row r="68" spans="1:7">
      <c r="B68" s="437"/>
      <c r="C68" s="437"/>
      <c r="D68" s="437"/>
      <c r="E68" s="437"/>
      <c r="F68" s="437"/>
      <c r="G68" s="437"/>
    </row>
  </sheetData>
  <mergeCells count="1">
    <mergeCell ref="B64:G68"/>
  </mergeCells>
  <phoneticPr fontId="174" type="noConversion"/>
  <pageMargins left="0.5" right="0.5" top="0.5" bottom="0.5" header="0.25" footer="0.5"/>
  <pageSetup scale="79" orientation="portrait" r:id="rId1"/>
  <ignoredErrors>
    <ignoredError sqref="E39 E22 E1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05E57-DCD7-4F68-98C3-02B02D91E712}">
  <sheetPr>
    <tabColor theme="6" tint="0.59999389629810485"/>
    <pageSetUpPr fitToPage="1"/>
  </sheetPr>
  <dimension ref="A1:F53"/>
  <sheetViews>
    <sheetView view="pageBreakPreview" zoomScale="60" zoomScaleNormal="100" workbookViewId="0">
      <selection activeCell="E32" sqref="E32"/>
    </sheetView>
  </sheetViews>
  <sheetFormatPr defaultColWidth="9.1796875" defaultRowHeight="13.2"/>
  <cols>
    <col min="1" max="1" width="4.6328125" style="1" customWidth="1"/>
    <col min="2" max="2" width="37.81640625" style="1" customWidth="1"/>
    <col min="3" max="3" width="26.6328125" style="1" bestFit="1" customWidth="1"/>
    <col min="4" max="4" width="18" style="1" bestFit="1" customWidth="1"/>
    <col min="5" max="16384" width="9.1796875" style="1"/>
  </cols>
  <sheetData>
    <row r="1" spans="1:4">
      <c r="A1" s="50" t="str">
        <f>'A2-Other Inputs'!A1</f>
        <v>UNS Gas, Inc.</v>
      </c>
      <c r="B1" s="50"/>
      <c r="C1" s="208" t="s">
        <v>520</v>
      </c>
      <c r="D1" s="298">
        <f>'A1-ARAM Lead'!H1</f>
        <v>46203</v>
      </c>
    </row>
    <row r="2" spans="1:4">
      <c r="A2" s="50" t="str">
        <f>'A2-Other Inputs'!A2</f>
        <v>Rider 11 - Annual Rate Adjustment Mechanism ("ARAM")</v>
      </c>
      <c r="B2" s="50"/>
      <c r="C2" s="208" t="s">
        <v>521</v>
      </c>
      <c r="D2" s="208" t="str">
        <f>'A1-ARAM Lead'!H2</f>
        <v>4/1/2027-3/31/2028</v>
      </c>
    </row>
    <row r="3" spans="1:4">
      <c r="A3" s="50" t="str">
        <f>'A2-Other Inputs'!A3</f>
        <v>Attachment B - Formula Rate Template</v>
      </c>
      <c r="B3" s="50"/>
      <c r="C3" s="208"/>
      <c r="D3" s="208"/>
    </row>
    <row r="4" spans="1:4">
      <c r="A4" s="50" t="s">
        <v>525</v>
      </c>
      <c r="B4" s="50"/>
      <c r="C4" s="50"/>
      <c r="D4" s="50"/>
    </row>
    <row r="5" spans="1:4" ht="13.8" thickBot="1">
      <c r="A5" s="80"/>
      <c r="B5" s="80"/>
      <c r="C5" s="80"/>
      <c r="D5" s="80"/>
    </row>
    <row r="6" spans="1:4" ht="13.8" thickTop="1">
      <c r="A6" s="2" t="s">
        <v>1</v>
      </c>
      <c r="B6" s="2" t="s">
        <v>17</v>
      </c>
      <c r="C6" s="2" t="s">
        <v>63</v>
      </c>
      <c r="D6" s="2" t="s">
        <v>3</v>
      </c>
    </row>
    <row r="7" spans="1:4">
      <c r="A7" s="60" t="s">
        <v>2</v>
      </c>
      <c r="B7" s="60" t="s">
        <v>13</v>
      </c>
      <c r="C7" s="60" t="s">
        <v>14</v>
      </c>
      <c r="D7" s="60" t="s">
        <v>15</v>
      </c>
    </row>
    <row r="8" spans="1:4">
      <c r="D8" s="48"/>
    </row>
    <row r="9" spans="1:4">
      <c r="A9" s="9">
        <v>1</v>
      </c>
      <c r="B9" s="51" t="s">
        <v>36</v>
      </c>
      <c r="C9" s="51" t="s">
        <v>279</v>
      </c>
      <c r="D9" s="94">
        <f>'A1-ARAM Lead'!H8</f>
        <v>78750740.283090651</v>
      </c>
    </row>
    <row r="10" spans="1:4">
      <c r="A10" s="9"/>
      <c r="D10" s="139"/>
    </row>
    <row r="11" spans="1:4">
      <c r="A11" s="9">
        <f>A9+1</f>
        <v>2</v>
      </c>
      <c r="B11" s="51" t="s">
        <v>37</v>
      </c>
      <c r="C11" s="51" t="s">
        <v>280</v>
      </c>
      <c r="D11" s="94">
        <f>'A1-ARAM Lead'!H11</f>
        <v>31898662.147746667</v>
      </c>
    </row>
    <row r="12" spans="1:4">
      <c r="A12" s="9">
        <f>A11+1</f>
        <v>3</v>
      </c>
      <c r="B12" s="51" t="s">
        <v>38</v>
      </c>
      <c r="C12" s="51" t="s">
        <v>281</v>
      </c>
      <c r="D12" s="94">
        <f>'A1-ARAM Lead'!H12</f>
        <v>18770237</v>
      </c>
    </row>
    <row r="13" spans="1:4">
      <c r="A13" s="9">
        <f>A12+1</f>
        <v>4</v>
      </c>
      <c r="B13" s="51" t="s">
        <v>39</v>
      </c>
      <c r="C13" s="51" t="s">
        <v>282</v>
      </c>
      <c r="D13" s="94">
        <f>'A1-ARAM Lead'!H13</f>
        <v>5468864.3540882887</v>
      </c>
    </row>
    <row r="14" spans="1:4">
      <c r="A14" s="9">
        <f>A13+1</f>
        <v>5</v>
      </c>
      <c r="B14" s="1" t="s">
        <v>202</v>
      </c>
      <c r="C14" s="51" t="s">
        <v>283</v>
      </c>
      <c r="D14" s="82">
        <f>'A1-ARAM Lead'!H14</f>
        <v>47229.84</v>
      </c>
    </row>
    <row r="15" spans="1:4">
      <c r="A15" s="9">
        <f>A14+1</f>
        <v>6</v>
      </c>
      <c r="B15" s="1" t="s">
        <v>40</v>
      </c>
      <c r="C15" s="1" t="s">
        <v>238</v>
      </c>
      <c r="D15" s="139">
        <f>SUM(D11:D14)</f>
        <v>56184993.341834962</v>
      </c>
    </row>
    <row r="16" spans="1:4">
      <c r="A16" s="9"/>
      <c r="D16" s="139"/>
    </row>
    <row r="17" spans="1:6">
      <c r="A17" s="9">
        <f>A15+1</f>
        <v>7</v>
      </c>
      <c r="B17" s="1" t="s">
        <v>41</v>
      </c>
      <c r="C17" s="1" t="s">
        <v>628</v>
      </c>
      <c r="D17" s="82">
        <f>D39</f>
        <v>7362647.0904760826</v>
      </c>
    </row>
    <row r="18" spans="1:6">
      <c r="A18" s="9"/>
      <c r="D18" s="139"/>
    </row>
    <row r="19" spans="1:6">
      <c r="A19" s="9">
        <f>A17+1</f>
        <v>8</v>
      </c>
      <c r="B19" s="51" t="s">
        <v>338</v>
      </c>
      <c r="C19" s="1" t="s">
        <v>333</v>
      </c>
      <c r="D19" s="139">
        <f>D9-D15-D17</f>
        <v>15203099.850779606</v>
      </c>
    </row>
    <row r="20" spans="1:6">
      <c r="A20" s="9"/>
      <c r="D20" s="139"/>
    </row>
    <row r="21" spans="1:6">
      <c r="A21" s="9">
        <f>A19+1</f>
        <v>9</v>
      </c>
      <c r="B21" s="1" t="s">
        <v>346</v>
      </c>
      <c r="C21" s="165" t="s">
        <v>243</v>
      </c>
      <c r="D21" s="210">
        <v>0.19971996</v>
      </c>
      <c r="E21" s="347"/>
      <c r="F21" s="398"/>
    </row>
    <row r="22" spans="1:6">
      <c r="A22" s="9">
        <f>A21+1</f>
        <v>10</v>
      </c>
      <c r="B22" s="1" t="s">
        <v>347</v>
      </c>
      <c r="C22" s="165" t="s">
        <v>243</v>
      </c>
      <c r="D22" s="209">
        <v>4.8952570000000001E-2</v>
      </c>
      <c r="E22" s="347"/>
      <c r="F22" s="398"/>
    </row>
    <row r="23" spans="1:6">
      <c r="A23" s="9">
        <f t="shared" ref="A23:A24" si="0">A22+1</f>
        <v>11</v>
      </c>
      <c r="B23" s="3" t="s">
        <v>45</v>
      </c>
      <c r="C23" s="3" t="s">
        <v>348</v>
      </c>
      <c r="D23" s="350">
        <f>SUM(D21:D22)</f>
        <v>0.24867253</v>
      </c>
      <c r="E23" s="142"/>
    </row>
    <row r="24" spans="1:6">
      <c r="A24" s="9">
        <f t="shared" si="0"/>
        <v>12</v>
      </c>
      <c r="B24" s="3" t="s">
        <v>470</v>
      </c>
      <c r="C24" s="51" t="s">
        <v>349</v>
      </c>
      <c r="D24" s="139">
        <f>D19*D23</f>
        <v>3780593.3037359873</v>
      </c>
    </row>
    <row r="25" spans="1:6">
      <c r="A25" s="9"/>
      <c r="B25" s="51"/>
      <c r="C25" s="51"/>
    </row>
    <row r="26" spans="1:6">
      <c r="A26" s="9">
        <f>A24+1</f>
        <v>13</v>
      </c>
      <c r="B26" s="51" t="s">
        <v>339</v>
      </c>
      <c r="C26" s="263" t="s">
        <v>242</v>
      </c>
      <c r="D26" s="188">
        <v>88842</v>
      </c>
      <c r="E26" s="347"/>
      <c r="F26" s="398"/>
    </row>
    <row r="27" spans="1:6">
      <c r="A27" s="9">
        <f>A26+1</f>
        <v>14</v>
      </c>
      <c r="B27" s="51" t="s">
        <v>340</v>
      </c>
      <c r="C27" s="51" t="s">
        <v>350</v>
      </c>
      <c r="D27" s="139">
        <f>D26*D23</f>
        <v>22092.56491026</v>
      </c>
    </row>
    <row r="28" spans="1:6">
      <c r="A28" s="9"/>
      <c r="B28" s="51"/>
      <c r="C28" s="51"/>
    </row>
    <row r="29" spans="1:6">
      <c r="A29" s="9">
        <f>A27+1</f>
        <v>15</v>
      </c>
      <c r="B29" s="51" t="s">
        <v>341</v>
      </c>
      <c r="C29" s="263" t="s">
        <v>241</v>
      </c>
      <c r="D29" s="188">
        <v>-611936</v>
      </c>
      <c r="E29" s="347"/>
      <c r="F29" s="398"/>
    </row>
    <row r="30" spans="1:6">
      <c r="A30" s="9"/>
      <c r="B30" s="51"/>
      <c r="C30" s="51"/>
    </row>
    <row r="31" spans="1:6">
      <c r="A31" s="9">
        <f>A29+1</f>
        <v>16</v>
      </c>
      <c r="B31" s="51" t="s">
        <v>342</v>
      </c>
      <c r="C31" s="263" t="s">
        <v>302</v>
      </c>
      <c r="D31" s="188">
        <v>-1246.24</v>
      </c>
      <c r="E31" s="347"/>
      <c r="F31" s="398"/>
    </row>
    <row r="32" spans="1:6">
      <c r="A32" s="9"/>
      <c r="B32" s="51"/>
      <c r="C32" s="51"/>
    </row>
    <row r="33" spans="1:4">
      <c r="A33" s="9">
        <f>A31+1</f>
        <v>17</v>
      </c>
      <c r="B33" s="51" t="s">
        <v>343</v>
      </c>
      <c r="C33" s="51" t="s">
        <v>351</v>
      </c>
      <c r="D33" s="139">
        <f>D24+D27+D29</f>
        <v>3190749.8686462473</v>
      </c>
    </row>
    <row r="34" spans="1:4">
      <c r="A34" s="9">
        <f>A33+1</f>
        <v>18</v>
      </c>
      <c r="B34" s="51" t="s">
        <v>344</v>
      </c>
      <c r="C34" s="25" t="s">
        <v>231</v>
      </c>
      <c r="D34" s="139">
        <f>'Sch. E2 Inc. Statement'!C19</f>
        <v>358499</v>
      </c>
    </row>
    <row r="35" spans="1:4" ht="13.8" thickBot="1">
      <c r="A35" s="9">
        <f>A34+1</f>
        <v>19</v>
      </c>
      <c r="B35" s="51" t="s">
        <v>345</v>
      </c>
      <c r="C35" s="51" t="s">
        <v>352</v>
      </c>
      <c r="D35" s="260">
        <f>D33-D34</f>
        <v>2832250.8686462473</v>
      </c>
    </row>
    <row r="36" spans="1:4" ht="13.8" thickTop="1">
      <c r="A36" s="9"/>
      <c r="B36" s="51"/>
      <c r="C36" s="51"/>
    </row>
    <row r="37" spans="1:4">
      <c r="A37" s="9">
        <f>A35+1</f>
        <v>20</v>
      </c>
      <c r="B37" s="51" t="s">
        <v>42</v>
      </c>
      <c r="C37" s="51" t="s">
        <v>275</v>
      </c>
      <c r="D37" s="140">
        <f>'A1-ARAM Lead'!H81</f>
        <v>310291887.77328008</v>
      </c>
    </row>
    <row r="38" spans="1:4">
      <c r="A38" s="9">
        <f t="shared" ref="A38:A39" si="1">A37+1</f>
        <v>21</v>
      </c>
      <c r="B38" s="51" t="s">
        <v>43</v>
      </c>
      <c r="C38" s="51" t="s">
        <v>334</v>
      </c>
      <c r="D38" s="141">
        <f>'A1-ARAM Lead'!H85</f>
        <v>2.3728132705343952E-2</v>
      </c>
    </row>
    <row r="39" spans="1:4">
      <c r="A39" s="9">
        <f t="shared" si="1"/>
        <v>22</v>
      </c>
      <c r="B39" s="51" t="s">
        <v>44</v>
      </c>
      <c r="C39" s="51" t="s">
        <v>353</v>
      </c>
      <c r="D39" s="261">
        <f>D37*D38</f>
        <v>7362647.0904760826</v>
      </c>
    </row>
    <row r="40" spans="1:4">
      <c r="A40" s="9"/>
      <c r="B40" s="51"/>
      <c r="C40" s="51"/>
      <c r="D40" s="262"/>
    </row>
    <row r="41" spans="1:4">
      <c r="A41" s="1" t="s">
        <v>272</v>
      </c>
    </row>
    <row r="42" spans="1:4">
      <c r="A42" s="175" t="s">
        <v>7</v>
      </c>
      <c r="B42" s="438" t="s">
        <v>552</v>
      </c>
      <c r="C42" s="438"/>
      <c r="D42" s="438"/>
    </row>
    <row r="43" spans="1:4">
      <c r="A43" s="175"/>
      <c r="B43" s="438"/>
      <c r="C43" s="438"/>
      <c r="D43" s="438"/>
    </row>
    <row r="44" spans="1:4">
      <c r="A44" s="175"/>
      <c r="B44" s="438"/>
      <c r="C44" s="438"/>
      <c r="D44" s="438"/>
    </row>
    <row r="45" spans="1:4">
      <c r="A45" s="175"/>
      <c r="B45" s="438"/>
      <c r="C45" s="438"/>
      <c r="D45" s="438"/>
    </row>
    <row r="46" spans="1:4">
      <c r="A46" s="175" t="s">
        <v>8</v>
      </c>
      <c r="B46" s="438" t="s">
        <v>471</v>
      </c>
      <c r="C46" s="438"/>
      <c r="D46" s="438"/>
    </row>
    <row r="47" spans="1:4">
      <c r="A47" s="175"/>
      <c r="B47" s="438"/>
      <c r="C47" s="438"/>
      <c r="D47" s="438"/>
    </row>
    <row r="48" spans="1:4">
      <c r="A48" s="175"/>
      <c r="B48" s="438"/>
      <c r="C48" s="438"/>
      <c r="D48" s="438"/>
    </row>
    <row r="49" spans="1:4">
      <c r="A49" s="175" t="s">
        <v>9</v>
      </c>
      <c r="B49" s="438" t="s">
        <v>472</v>
      </c>
      <c r="C49" s="438"/>
      <c r="D49" s="438"/>
    </row>
    <row r="50" spans="1:4">
      <c r="A50" s="175"/>
      <c r="B50" s="438"/>
      <c r="C50" s="438"/>
      <c r="D50" s="438"/>
    </row>
    <row r="51" spans="1:4">
      <c r="A51" s="175"/>
      <c r="B51" s="438"/>
      <c r="C51" s="438"/>
      <c r="D51" s="438"/>
    </row>
    <row r="52" spans="1:4">
      <c r="A52" s="175" t="s">
        <v>10</v>
      </c>
      <c r="B52" s="419" t="s">
        <v>473</v>
      </c>
      <c r="C52" s="419"/>
      <c r="D52" s="419"/>
    </row>
    <row r="53" spans="1:4">
      <c r="B53" s="419"/>
      <c r="C53" s="419"/>
      <c r="D53" s="419"/>
    </row>
  </sheetData>
  <mergeCells count="4">
    <mergeCell ref="B52:D53"/>
    <mergeCell ref="B49:D51"/>
    <mergeCell ref="B46:D48"/>
    <mergeCell ref="B42:D45"/>
  </mergeCells>
  <pageMargins left="0.5" right="0.5" top="0.5" bottom="0.5" header="0.25" footer="0.5"/>
  <pageSetup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8B750-1727-47BB-9730-526ADA8A4D62}">
  <sheetPr>
    <tabColor theme="6" tint="0.59999389629810485"/>
    <pageSetUpPr fitToPage="1"/>
  </sheetPr>
  <dimension ref="A1:H53"/>
  <sheetViews>
    <sheetView view="pageBreakPreview" topLeftCell="A31" zoomScale="60" zoomScaleNormal="100" workbookViewId="0">
      <selection activeCell="G46" sqref="G46"/>
    </sheetView>
  </sheetViews>
  <sheetFormatPr defaultColWidth="8.90625" defaultRowHeight="13.2"/>
  <cols>
    <col min="1" max="1" width="4.6328125" style="86" customWidth="1"/>
    <col min="2" max="2" width="27.81640625" style="86" customWidth="1"/>
    <col min="3" max="3" width="11.6328125" style="86" bestFit="1" customWidth="1"/>
    <col min="4" max="4" width="22.36328125" style="236" bestFit="1" customWidth="1"/>
    <col min="5" max="5" width="15.453125" style="237" customWidth="1"/>
    <col min="6" max="6" width="18" style="86" bestFit="1" customWidth="1"/>
    <col min="7" max="16384" width="8.90625" style="86"/>
  </cols>
  <sheetData>
    <row r="1" spans="1:6" s="11" customFormat="1">
      <c r="A1" s="50" t="str">
        <f>'A2-Other Inputs'!A1</f>
        <v>UNS Gas, Inc.</v>
      </c>
      <c r="B1" s="50"/>
      <c r="C1" s="50"/>
      <c r="D1" s="208" t="s">
        <v>520</v>
      </c>
      <c r="F1" s="298">
        <f>'A7-Income Tax'!D1</f>
        <v>46203</v>
      </c>
    </row>
    <row r="2" spans="1:6" s="11" customFormat="1">
      <c r="A2" s="50" t="str">
        <f>'A2-Other Inputs'!A2</f>
        <v>Rider 11 - Annual Rate Adjustment Mechanism ("ARAM")</v>
      </c>
      <c r="B2" s="50"/>
      <c r="C2" s="50"/>
      <c r="D2" s="208" t="s">
        <v>521</v>
      </c>
      <c r="F2" s="298" t="str">
        <f>'A7-Income Tax'!D2</f>
        <v>4/1/2027-3/31/2028</v>
      </c>
    </row>
    <row r="3" spans="1:6" s="11" customFormat="1">
      <c r="A3" s="50" t="str">
        <f>'A2-Other Inputs'!A3</f>
        <v>Attachment B - Formula Rate Template</v>
      </c>
      <c r="B3" s="50"/>
      <c r="C3" s="50"/>
      <c r="D3" s="208"/>
      <c r="F3" s="298"/>
    </row>
    <row r="4" spans="1:6" s="11" customFormat="1">
      <c r="A4" s="50" t="s">
        <v>464</v>
      </c>
      <c r="B4" s="50"/>
      <c r="C4" s="50"/>
      <c r="D4" s="50"/>
      <c r="E4" s="374"/>
    </row>
    <row r="5" spans="1:6" s="1" customFormat="1" ht="13.8" thickBot="1">
      <c r="A5" s="375"/>
      <c r="B5" s="376"/>
      <c r="C5" s="376"/>
      <c r="D5" s="376"/>
      <c r="E5" s="377"/>
      <c r="F5" s="56"/>
    </row>
    <row r="6" spans="1:6" s="1" customFormat="1" ht="13.8" thickTop="1">
      <c r="A6" s="18" t="s">
        <v>1</v>
      </c>
      <c r="B6" s="18" t="s">
        <v>17</v>
      </c>
      <c r="E6" s="18" t="s">
        <v>63</v>
      </c>
      <c r="F6" s="18" t="s">
        <v>199</v>
      </c>
    </row>
    <row r="7" spans="1:6">
      <c r="A7" s="18" t="s">
        <v>2</v>
      </c>
      <c r="B7" s="18" t="s">
        <v>13</v>
      </c>
      <c r="D7" s="86"/>
      <c r="E7" s="18" t="s">
        <v>14</v>
      </c>
      <c r="F7" s="18" t="s">
        <v>15</v>
      </c>
    </row>
    <row r="8" spans="1:6">
      <c r="A8" s="378"/>
      <c r="B8" s="378"/>
      <c r="C8" s="378"/>
      <c r="D8" s="379"/>
      <c r="E8" s="380"/>
      <c r="F8" s="378"/>
    </row>
    <row r="9" spans="1:6">
      <c r="A9" s="9">
        <v>1</v>
      </c>
      <c r="B9" s="86" t="s">
        <v>454</v>
      </c>
      <c r="E9" s="226" t="s">
        <v>453</v>
      </c>
      <c r="F9" s="94">
        <f>'A1-ARAM Lead'!H63+'A1-ARAM Lead'!H77+'A1-ARAM Lead'!H79</f>
        <v>311495097.78652823</v>
      </c>
    </row>
    <row r="10" spans="1:6">
      <c r="A10" s="9">
        <v>2</v>
      </c>
      <c r="B10" s="86" t="s">
        <v>455</v>
      </c>
      <c r="E10" s="255" t="s">
        <v>456</v>
      </c>
      <c r="F10" s="94">
        <f>F23+F24+F25+F28+E46+F46</f>
        <v>-254901.2184532471</v>
      </c>
    </row>
    <row r="11" spans="1:6">
      <c r="A11" s="9">
        <v>3</v>
      </c>
      <c r="B11" s="86" t="s">
        <v>413</v>
      </c>
      <c r="C11" s="236"/>
      <c r="D11" s="237"/>
      <c r="E11" s="226" t="s">
        <v>457</v>
      </c>
      <c r="F11" s="94">
        <f>F9+F10</f>
        <v>311240196.568075</v>
      </c>
    </row>
    <row r="12" spans="1:6">
      <c r="A12" s="9">
        <v>4</v>
      </c>
      <c r="B12" s="86" t="s">
        <v>414</v>
      </c>
      <c r="C12" s="236"/>
      <c r="D12" s="237"/>
      <c r="E12" s="226" t="s">
        <v>443</v>
      </c>
      <c r="F12" s="349">
        <f>'A1-ARAM Lead'!H85</f>
        <v>2.3728132705343952E-2</v>
      </c>
    </row>
    <row r="13" spans="1:6">
      <c r="A13" s="9">
        <v>5</v>
      </c>
      <c r="B13" s="86" t="s">
        <v>415</v>
      </c>
      <c r="C13" s="236"/>
      <c r="D13" s="237"/>
      <c r="E13" s="226" t="s">
        <v>458</v>
      </c>
      <c r="F13" s="94">
        <f>F11*F12</f>
        <v>7385148.6874046214</v>
      </c>
    </row>
    <row r="14" spans="1:6">
      <c r="A14" s="9">
        <v>6</v>
      </c>
      <c r="B14" s="86" t="s">
        <v>444</v>
      </c>
      <c r="C14" s="236"/>
      <c r="D14" s="237"/>
      <c r="E14" s="226" t="s">
        <v>459</v>
      </c>
      <c r="F14" s="237">
        <f>(F12*C26)/(1-(F12*C26))</f>
        <v>-3.0468716934750942E-3</v>
      </c>
    </row>
    <row r="15" spans="1:6">
      <c r="A15" s="9">
        <v>7</v>
      </c>
      <c r="B15" s="86" t="s">
        <v>416</v>
      </c>
      <c r="C15" s="236"/>
      <c r="D15" s="237"/>
      <c r="E15" s="226" t="s">
        <v>460</v>
      </c>
      <c r="F15" s="94">
        <f>F13*(1+F14)</f>
        <v>7362647.0869168639</v>
      </c>
    </row>
    <row r="16" spans="1:6">
      <c r="A16" s="9">
        <v>8</v>
      </c>
      <c r="B16" s="86" t="s">
        <v>417</v>
      </c>
      <c r="C16" s="236"/>
      <c r="D16" s="237"/>
      <c r="E16" s="226" t="s">
        <v>461</v>
      </c>
      <c r="F16" s="94">
        <f>F11+F26</f>
        <v>310291887.62328011</v>
      </c>
    </row>
    <row r="17" spans="1:7">
      <c r="A17" s="9"/>
      <c r="C17" s="236"/>
      <c r="D17" s="237"/>
      <c r="E17" s="236"/>
      <c r="F17" s="237"/>
    </row>
    <row r="18" spans="1:7">
      <c r="A18" s="9">
        <f>A16+1</f>
        <v>9</v>
      </c>
      <c r="B18" s="86" t="s">
        <v>418</v>
      </c>
      <c r="C18" s="236"/>
      <c r="D18" s="237"/>
      <c r="E18" s="246" t="s">
        <v>243</v>
      </c>
      <c r="F18" s="238">
        <v>0.10389706780395241</v>
      </c>
      <c r="G18" s="347"/>
    </row>
    <row r="19" spans="1:7">
      <c r="A19" s="9">
        <f>A18+1</f>
        <v>10</v>
      </c>
      <c r="B19" s="86" t="s">
        <v>449</v>
      </c>
      <c r="C19" s="236"/>
      <c r="D19" s="237"/>
      <c r="E19" s="246" t="s">
        <v>448</v>
      </c>
      <c r="F19" s="94">
        <f>'A1-ARAM Lead'!H8-'A3-Revenue Adjmts'!D10</f>
        <v>129139475.04309064</v>
      </c>
      <c r="G19" s="347"/>
    </row>
    <row r="20" spans="1:7" ht="13.8" thickBot="1">
      <c r="A20" s="251"/>
      <c r="B20" s="242"/>
      <c r="C20" s="242"/>
      <c r="D20" s="252"/>
      <c r="E20" s="252"/>
      <c r="F20" s="244"/>
    </row>
    <row r="21" spans="1:7" ht="53.4" thickTop="1">
      <c r="A21" s="2" t="s">
        <v>1</v>
      </c>
      <c r="B21" s="247" t="s">
        <v>17</v>
      </c>
      <c r="C21" s="248" t="s">
        <v>462</v>
      </c>
      <c r="D21" s="248" t="s">
        <v>450</v>
      </c>
      <c r="E21" s="248" t="s">
        <v>451</v>
      </c>
      <c r="F21" s="248" t="s">
        <v>465</v>
      </c>
    </row>
    <row r="22" spans="1:7">
      <c r="A22" s="60" t="s">
        <v>2</v>
      </c>
      <c r="B22" s="249" t="s">
        <v>13</v>
      </c>
      <c r="C22" s="250" t="s">
        <v>14</v>
      </c>
      <c r="D22" s="250" t="s">
        <v>15</v>
      </c>
      <c r="E22" s="250" t="s">
        <v>16</v>
      </c>
      <c r="F22" s="250" t="s">
        <v>71</v>
      </c>
    </row>
    <row r="23" spans="1:7">
      <c r="A23" s="9">
        <f>A19+1</f>
        <v>11</v>
      </c>
      <c r="B23" s="86" t="s">
        <v>419</v>
      </c>
      <c r="C23" s="238">
        <v>-0.49719999999999998</v>
      </c>
      <c r="D23" s="246" t="s">
        <v>696</v>
      </c>
      <c r="E23" s="94">
        <f>SUM('A4-Expense Adjmts'!D42:D44)</f>
        <v>4574213.1690381682</v>
      </c>
      <c r="F23" s="94">
        <f>C23*E23</f>
        <v>-2274298.7876457772</v>
      </c>
      <c r="G23" s="347"/>
    </row>
    <row r="24" spans="1:7">
      <c r="A24" s="9">
        <f>A23+1</f>
        <v>12</v>
      </c>
      <c r="B24" s="86" t="s">
        <v>420</v>
      </c>
      <c r="C24" s="238">
        <v>-2.0400000000000001E-2</v>
      </c>
      <c r="D24" s="246" t="s">
        <v>664</v>
      </c>
      <c r="E24" s="94">
        <f>-'A4-Expense Adjmts'!D10</f>
        <v>51850869.060000002</v>
      </c>
      <c r="F24" s="94">
        <f>C24*E24</f>
        <v>-1057757.7288240001</v>
      </c>
      <c r="G24" s="347"/>
    </row>
    <row r="25" spans="1:7">
      <c r="A25" s="9">
        <f>A24+1</f>
        <v>13</v>
      </c>
      <c r="B25" s="86" t="s">
        <v>421</v>
      </c>
      <c r="C25" s="238">
        <v>-5.28E-2</v>
      </c>
      <c r="D25" s="246" t="s">
        <v>663</v>
      </c>
      <c r="E25" s="94">
        <f>F18*F19</f>
        <v>13417212.794718809</v>
      </c>
      <c r="F25" s="94">
        <f>C25*E25</f>
        <v>-708428.83556115313</v>
      </c>
      <c r="G25" s="347"/>
    </row>
    <row r="26" spans="1:7">
      <c r="A26" s="9">
        <f>A25+1</f>
        <v>14</v>
      </c>
      <c r="B26" s="86" t="s">
        <v>422</v>
      </c>
      <c r="C26" s="238">
        <v>-0.1288</v>
      </c>
      <c r="D26" s="246" t="s">
        <v>452</v>
      </c>
      <c r="E26" s="94">
        <f>F15</f>
        <v>7362647.0869168639</v>
      </c>
      <c r="F26" s="94">
        <f>C26*E26</f>
        <v>-948308.9447948921</v>
      </c>
      <c r="G26" s="347"/>
    </row>
    <row r="27" spans="1:7">
      <c r="A27" s="9"/>
      <c r="C27" s="245"/>
      <c r="D27" s="246"/>
      <c r="E27" s="236"/>
      <c r="F27" s="236"/>
    </row>
    <row r="28" spans="1:7">
      <c r="A28" s="9">
        <f>A26+1</f>
        <v>15</v>
      </c>
      <c r="B28" s="86" t="s">
        <v>423</v>
      </c>
      <c r="D28" s="86"/>
      <c r="E28" s="256" t="s">
        <v>243</v>
      </c>
      <c r="F28" s="253">
        <v>-57958.419499239404</v>
      </c>
      <c r="G28" s="347"/>
    </row>
    <row r="29" spans="1:7">
      <c r="A29" s="9">
        <f>A28+1</f>
        <v>16</v>
      </c>
      <c r="B29" s="86" t="s">
        <v>424</v>
      </c>
      <c r="D29" s="86"/>
      <c r="E29" s="256" t="s">
        <v>463</v>
      </c>
      <c r="F29" s="94">
        <f>SUM(F23:F28)</f>
        <v>-5046752.7163250614</v>
      </c>
    </row>
    <row r="30" spans="1:7" ht="13.8" thickBot="1">
      <c r="A30" s="242"/>
      <c r="B30" s="242"/>
      <c r="C30" s="242"/>
      <c r="D30" s="243"/>
      <c r="E30" s="244"/>
      <c r="F30" s="242"/>
    </row>
    <row r="31" spans="1:7" ht="40.200000000000003" thickTop="1">
      <c r="A31" s="2" t="s">
        <v>1</v>
      </c>
      <c r="B31" s="247" t="s">
        <v>425</v>
      </c>
      <c r="C31" s="248" t="s">
        <v>426</v>
      </c>
      <c r="D31" s="248" t="s">
        <v>427</v>
      </c>
      <c r="E31" s="248" t="s">
        <v>428</v>
      </c>
      <c r="F31" s="248" t="s">
        <v>429</v>
      </c>
    </row>
    <row r="32" spans="1:7">
      <c r="A32" s="60" t="s">
        <v>2</v>
      </c>
      <c r="B32" s="249" t="s">
        <v>13</v>
      </c>
      <c r="C32" s="250" t="s">
        <v>14</v>
      </c>
      <c r="D32" s="250" t="s">
        <v>15</v>
      </c>
      <c r="E32" s="250" t="s">
        <v>16</v>
      </c>
      <c r="F32" s="250" t="s">
        <v>71</v>
      </c>
    </row>
    <row r="33" spans="1:8">
      <c r="A33" s="9">
        <f>A29+1</f>
        <v>17</v>
      </c>
      <c r="B33" s="240" t="s">
        <v>765</v>
      </c>
      <c r="C33" s="188">
        <v>2499860</v>
      </c>
      <c r="D33" s="188">
        <v>286876.33</v>
      </c>
      <c r="E33" s="94">
        <f>SUM(C33:D33)</f>
        <v>2786736.33</v>
      </c>
      <c r="F33" s="188">
        <v>266426.2</v>
      </c>
      <c r="G33" s="347"/>
    </row>
    <row r="34" spans="1:8">
      <c r="A34" s="9">
        <f>A33+1</f>
        <v>18</v>
      </c>
      <c r="B34" s="241" t="s">
        <v>436</v>
      </c>
      <c r="C34" s="188">
        <v>2491563.31</v>
      </c>
      <c r="D34" s="188">
        <v>261893.38</v>
      </c>
      <c r="E34" s="94">
        <f t="shared" ref="E34:E45" si="0">SUM(C34:D34)</f>
        <v>2753456.69</v>
      </c>
      <c r="F34" s="188">
        <v>1752122.6500000001</v>
      </c>
      <c r="G34" s="347"/>
    </row>
    <row r="35" spans="1:8">
      <c r="A35" s="9">
        <f t="shared" ref="A35:A46" si="1">A34+1</f>
        <v>19</v>
      </c>
      <c r="B35" s="241" t="s">
        <v>437</v>
      </c>
      <c r="C35" s="188">
        <v>2467035.6999999997</v>
      </c>
      <c r="D35" s="188">
        <v>297011.26</v>
      </c>
      <c r="E35" s="94">
        <f t="shared" si="0"/>
        <v>2764046.96</v>
      </c>
      <c r="F35" s="188">
        <v>1599003.8900000001</v>
      </c>
      <c r="G35" s="347"/>
    </row>
    <row r="36" spans="1:8">
      <c r="A36" s="9">
        <f t="shared" si="1"/>
        <v>20</v>
      </c>
      <c r="B36" s="241" t="s">
        <v>438</v>
      </c>
      <c r="C36" s="188">
        <v>2477104.19</v>
      </c>
      <c r="D36" s="188">
        <v>250365.53000000003</v>
      </c>
      <c r="E36" s="94">
        <f t="shared" si="0"/>
        <v>2727469.7199999997</v>
      </c>
      <c r="F36" s="188">
        <v>1607954.0999999999</v>
      </c>
      <c r="G36" s="347"/>
    </row>
    <row r="37" spans="1:8">
      <c r="A37" s="9">
        <f t="shared" si="1"/>
        <v>21</v>
      </c>
      <c r="B37" s="241" t="s">
        <v>439</v>
      </c>
      <c r="C37" s="188">
        <v>2464845.88</v>
      </c>
      <c r="D37" s="188">
        <v>279094.38000000006</v>
      </c>
      <c r="E37" s="94">
        <f t="shared" si="0"/>
        <v>2743940.26</v>
      </c>
      <c r="F37" s="188">
        <v>1472020.7</v>
      </c>
      <c r="G37" s="347"/>
    </row>
    <row r="38" spans="1:8">
      <c r="A38" s="9">
        <f t="shared" si="1"/>
        <v>22</v>
      </c>
      <c r="B38" s="241" t="s">
        <v>440</v>
      </c>
      <c r="C38" s="188">
        <v>2502159.31</v>
      </c>
      <c r="D38" s="188">
        <v>313899.25</v>
      </c>
      <c r="E38" s="94">
        <f t="shared" si="0"/>
        <v>2816058.56</v>
      </c>
      <c r="F38" s="188">
        <v>1464408.25</v>
      </c>
      <c r="G38" s="347"/>
    </row>
    <row r="39" spans="1:8">
      <c r="A39" s="9">
        <f t="shared" si="1"/>
        <v>23</v>
      </c>
      <c r="B39" s="241" t="s">
        <v>441</v>
      </c>
      <c r="C39" s="188">
        <v>2454259.48</v>
      </c>
      <c r="D39" s="188">
        <v>327038.42000000004</v>
      </c>
      <c r="E39" s="94">
        <f t="shared" si="0"/>
        <v>2781297.9</v>
      </c>
      <c r="F39" s="188">
        <v>1222479.52</v>
      </c>
      <c r="G39" s="347"/>
      <c r="H39" s="240"/>
    </row>
    <row r="40" spans="1:8">
      <c r="A40" s="9">
        <f t="shared" si="1"/>
        <v>24</v>
      </c>
      <c r="B40" s="240" t="s">
        <v>430</v>
      </c>
      <c r="C40" s="188">
        <v>2417461.14</v>
      </c>
      <c r="D40" s="188">
        <v>342556.31000000006</v>
      </c>
      <c r="E40" s="94">
        <f t="shared" si="0"/>
        <v>2760017.45</v>
      </c>
      <c r="F40" s="188">
        <v>984658.63</v>
      </c>
      <c r="G40" s="347"/>
      <c r="H40" s="241"/>
    </row>
    <row r="41" spans="1:8">
      <c r="A41" s="9">
        <f t="shared" si="1"/>
        <v>25</v>
      </c>
      <c r="B41" s="241" t="s">
        <v>431</v>
      </c>
      <c r="C41" s="188">
        <v>2464087.0699999998</v>
      </c>
      <c r="D41" s="188">
        <v>360034.80000000005</v>
      </c>
      <c r="E41" s="94">
        <f t="shared" si="0"/>
        <v>2824121.87</v>
      </c>
      <c r="F41" s="188">
        <v>777494.74000000011</v>
      </c>
      <c r="G41" s="347"/>
      <c r="H41" s="241"/>
    </row>
    <row r="42" spans="1:8">
      <c r="A42" s="9">
        <f t="shared" si="1"/>
        <v>26</v>
      </c>
      <c r="B42" s="241" t="s">
        <v>432</v>
      </c>
      <c r="C42" s="188">
        <v>2458117.7000000002</v>
      </c>
      <c r="D42" s="188">
        <v>373401.11000000004</v>
      </c>
      <c r="E42" s="94">
        <f t="shared" si="0"/>
        <v>2831518.81</v>
      </c>
      <c r="F42" s="188">
        <v>847740.79</v>
      </c>
      <c r="G42" s="347"/>
      <c r="H42" s="241"/>
    </row>
    <row r="43" spans="1:8">
      <c r="A43" s="9">
        <f t="shared" si="1"/>
        <v>27</v>
      </c>
      <c r="B43" s="241" t="s">
        <v>433</v>
      </c>
      <c r="C43" s="188">
        <v>2432831.6</v>
      </c>
      <c r="D43" s="188">
        <v>382610.80000000005</v>
      </c>
      <c r="E43" s="94">
        <f t="shared" si="0"/>
        <v>2815442.4000000004</v>
      </c>
      <c r="F43" s="188">
        <v>669584.53</v>
      </c>
      <c r="G43" s="347"/>
      <c r="H43" s="241"/>
    </row>
    <row r="44" spans="1:8">
      <c r="A44" s="9">
        <f t="shared" si="1"/>
        <v>28</v>
      </c>
      <c r="B44" s="241" t="s">
        <v>434</v>
      </c>
      <c r="C44" s="188">
        <v>2489273.6800000002</v>
      </c>
      <c r="D44" s="188">
        <v>425929.25</v>
      </c>
      <c r="E44" s="94">
        <f t="shared" si="0"/>
        <v>2915202.93</v>
      </c>
      <c r="F44" s="188">
        <v>499550.46</v>
      </c>
      <c r="G44" s="347"/>
      <c r="H44" s="241"/>
    </row>
    <row r="45" spans="1:8">
      <c r="A45" s="9">
        <f t="shared" si="1"/>
        <v>29</v>
      </c>
      <c r="B45" s="241" t="s">
        <v>435</v>
      </c>
      <c r="C45" s="188">
        <v>2525962.84</v>
      </c>
      <c r="D45" s="188">
        <v>441974.19000000006</v>
      </c>
      <c r="E45" s="94">
        <f t="shared" si="0"/>
        <v>2967937.03</v>
      </c>
      <c r="F45" s="188">
        <v>315361.82</v>
      </c>
      <c r="G45" s="347"/>
    </row>
    <row r="46" spans="1:8">
      <c r="A46" s="9">
        <f t="shared" si="1"/>
        <v>30</v>
      </c>
      <c r="B46" s="239" t="s">
        <v>442</v>
      </c>
      <c r="C46" s="257">
        <f>SUM(C33:C45)/13</f>
        <v>2472658.6076923078</v>
      </c>
      <c r="D46" s="257">
        <f>SUM(D33:D45)/13</f>
        <v>334052.69307692314</v>
      </c>
      <c r="E46" s="257">
        <f>SUM(E33:E45)/13</f>
        <v>2806711.3007692304</v>
      </c>
      <c r="F46" s="257">
        <f>SUM(F33:F45)/13</f>
        <v>1036831.2523076925</v>
      </c>
      <c r="G46" s="347"/>
    </row>
    <row r="47" spans="1:8">
      <c r="D47" s="258"/>
      <c r="E47" s="259"/>
    </row>
    <row r="48" spans="1:8" ht="13.8" thickBot="1">
      <c r="A48" s="9">
        <f>A46+1</f>
        <v>31</v>
      </c>
      <c r="B48" s="86" t="s">
        <v>467</v>
      </c>
      <c r="D48" s="256" t="s">
        <v>468</v>
      </c>
      <c r="E48" s="254">
        <f>E46-E45</f>
        <v>-161225.72923076944</v>
      </c>
      <c r="F48" s="254">
        <f>F46-F45</f>
        <v>721469.43230769248</v>
      </c>
    </row>
    <row r="49" spans="1:6" ht="13.8" thickTop="1"/>
    <row r="50" spans="1:6">
      <c r="A50" s="1" t="s">
        <v>272</v>
      </c>
    </row>
    <row r="51" spans="1:6">
      <c r="A51" s="175" t="s">
        <v>7</v>
      </c>
      <c r="B51" s="439" t="s">
        <v>466</v>
      </c>
      <c r="C51" s="439"/>
      <c r="D51" s="439"/>
      <c r="E51" s="439"/>
      <c r="F51" s="439"/>
    </row>
    <row r="52" spans="1:6">
      <c r="B52" s="439"/>
      <c r="C52" s="439"/>
      <c r="D52" s="439"/>
      <c r="E52" s="439"/>
      <c r="F52" s="439"/>
    </row>
    <row r="53" spans="1:6">
      <c r="B53" s="439"/>
      <c r="C53" s="439"/>
      <c r="D53" s="439"/>
      <c r="E53" s="439"/>
      <c r="F53" s="439"/>
    </row>
  </sheetData>
  <protectedRanges>
    <protectedRange sqref="C33:D45" name="A4_1"/>
    <protectedRange sqref="F33:F45" name="A4_2"/>
  </protectedRanges>
  <mergeCells count="1">
    <mergeCell ref="B51:F53"/>
  </mergeCells>
  <pageMargins left="0.5" right="0.5" top="0.5" bottom="0.5" header="0.25" footer="0.5"/>
  <pageSetup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18722-14A8-4A85-984A-823C91AFA016}">
  <sheetPr>
    <tabColor theme="6" tint="0.59999389629810485"/>
    <pageSetUpPr fitToPage="1"/>
  </sheetPr>
  <dimension ref="A1:D22"/>
  <sheetViews>
    <sheetView workbookViewId="0"/>
  </sheetViews>
  <sheetFormatPr defaultRowHeight="15"/>
  <cols>
    <col min="1" max="1" width="4.90625" customWidth="1"/>
    <col min="2" max="2" width="35" customWidth="1"/>
    <col min="3" max="3" width="20.54296875" customWidth="1"/>
    <col min="4" max="4" width="13.453125" bestFit="1" customWidth="1"/>
  </cols>
  <sheetData>
    <row r="1" spans="1:4" s="305" customFormat="1" ht="15.6">
      <c r="A1" s="50"/>
      <c r="C1" s="208"/>
      <c r="D1" s="298"/>
    </row>
    <row r="2" spans="1:4" s="305" customFormat="1" ht="15.6">
      <c r="A2" s="50"/>
      <c r="C2" s="208"/>
      <c r="D2" s="208"/>
    </row>
    <row r="3" spans="1:4" s="305" customFormat="1" ht="15.6">
      <c r="A3" s="50"/>
      <c r="C3" s="208"/>
      <c r="D3" s="208"/>
    </row>
    <row r="4" spans="1:4" s="305" customFormat="1" ht="15.6">
      <c r="A4" s="50"/>
    </row>
    <row r="5" spans="1:4">
      <c r="A5" s="3"/>
    </row>
    <row r="6" spans="1:4">
      <c r="A6" s="272"/>
      <c r="B6" s="272"/>
      <c r="C6" s="272"/>
      <c r="D6" s="272"/>
    </row>
    <row r="7" spans="1:4">
      <c r="A7" s="2"/>
      <c r="B7" s="2"/>
      <c r="C7" s="2"/>
      <c r="D7" s="2"/>
    </row>
    <row r="8" spans="1:4">
      <c r="A8" s="2"/>
      <c r="B8" s="2"/>
      <c r="C8" s="2"/>
      <c r="D8" s="2"/>
    </row>
    <row r="9" spans="1:4">
      <c r="A9" s="353"/>
      <c r="B9" s="3"/>
      <c r="C9" s="3"/>
      <c r="D9" s="270"/>
    </row>
    <row r="10" spans="1:4">
      <c r="A10" s="353"/>
      <c r="B10" s="3"/>
      <c r="C10" s="3"/>
      <c r="D10" s="270"/>
    </row>
    <row r="11" spans="1:4">
      <c r="A11" s="353"/>
      <c r="B11" s="3"/>
      <c r="C11" s="3"/>
      <c r="D11" s="270"/>
    </row>
    <row r="12" spans="1:4">
      <c r="A12" s="353"/>
      <c r="B12" s="3"/>
      <c r="C12" s="3"/>
      <c r="D12" s="3"/>
    </row>
    <row r="13" spans="1:4">
      <c r="A13" s="353"/>
      <c r="B13" s="3"/>
      <c r="C13" s="3"/>
      <c r="D13" s="354"/>
    </row>
    <row r="14" spans="1:4">
      <c r="A14" s="353"/>
      <c r="B14" s="3"/>
      <c r="C14" s="3"/>
      <c r="D14" s="354"/>
    </row>
    <row r="15" spans="1:4">
      <c r="A15" s="353"/>
      <c r="B15" s="3"/>
      <c r="C15" s="3"/>
      <c r="D15" s="354"/>
    </row>
    <row r="16" spans="1:4">
      <c r="A16" s="353"/>
      <c r="B16" s="3"/>
      <c r="C16" s="3"/>
      <c r="D16" s="3"/>
    </row>
    <row r="17" spans="1:4">
      <c r="A17" s="353"/>
      <c r="B17" s="3"/>
      <c r="C17" s="3"/>
      <c r="D17" s="355"/>
    </row>
    <row r="18" spans="1:4">
      <c r="B18" s="3"/>
      <c r="C18" s="3"/>
    </row>
    <row r="20" spans="1:4">
      <c r="A20" s="1"/>
    </row>
    <row r="21" spans="1:4" ht="42" customHeight="1">
      <c r="A21" s="356"/>
      <c r="B21" s="440"/>
      <c r="C21" s="440"/>
      <c r="D21" s="440"/>
    </row>
    <row r="22" spans="1:4" ht="52.5" customHeight="1">
      <c r="A22" s="356"/>
      <c r="B22" s="440"/>
      <c r="C22" s="440"/>
      <c r="D22" s="440"/>
    </row>
  </sheetData>
  <mergeCells count="2">
    <mergeCell ref="B21:D21"/>
    <mergeCell ref="B22:D2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6FA9-0B34-4A93-8DC6-077343E50481}">
  <sheetPr>
    <tabColor theme="6" tint="0.59999389629810485"/>
  </sheetPr>
  <dimension ref="A1:P135"/>
  <sheetViews>
    <sheetView workbookViewId="0"/>
  </sheetViews>
  <sheetFormatPr defaultColWidth="7" defaultRowHeight="13.2"/>
  <cols>
    <col min="1" max="1" width="4.36328125" style="273" bestFit="1" customWidth="1"/>
    <col min="2" max="2" width="7.08984375" style="273" customWidth="1"/>
    <col min="3" max="3" width="11.54296875" style="273" customWidth="1"/>
    <col min="4" max="4" width="12.54296875" style="271" customWidth="1"/>
    <col min="5" max="5" width="15.90625" style="271" customWidth="1"/>
    <col min="6" max="6" width="7.08984375" style="271" bestFit="1" customWidth="1"/>
    <col min="7" max="7" width="9" style="271" bestFit="1" customWidth="1"/>
    <col min="8" max="8" width="10.54296875" style="271" customWidth="1"/>
    <col min="9" max="9" width="15.81640625" style="271" customWidth="1"/>
    <col min="10" max="10" width="13" style="271" customWidth="1"/>
    <col min="11" max="11" width="13.08984375" style="271" bestFit="1" customWidth="1"/>
    <col min="12" max="13" width="12.08984375" style="271" customWidth="1"/>
    <col min="14" max="14" width="11.54296875" style="271" bestFit="1" customWidth="1"/>
    <col min="15" max="15" width="7.08984375" style="271" bestFit="1" customWidth="1"/>
    <col min="16" max="16" width="11.54296875" style="271" bestFit="1" customWidth="1"/>
    <col min="17" max="16384" width="7" style="271"/>
  </cols>
  <sheetData>
    <row r="1" spans="1:16" s="11" customFormat="1">
      <c r="A1" s="50" t="str">
        <f>'A2-Other Inputs'!A1</f>
        <v>UNS Gas, Inc.</v>
      </c>
      <c r="B1" s="50"/>
      <c r="C1" s="50"/>
      <c r="G1" s="72" t="s">
        <v>529</v>
      </c>
      <c r="I1" s="295" t="s">
        <v>697</v>
      </c>
    </row>
    <row r="2" spans="1:16" s="11" customFormat="1">
      <c r="A2" s="50" t="str">
        <f>'A2-Other Inputs'!A2</f>
        <v>Rider 11 - Annual Rate Adjustment Mechanism ("ARAM")</v>
      </c>
      <c r="B2" s="50"/>
      <c r="C2" s="50"/>
      <c r="D2" s="50"/>
      <c r="G2" s="24" t="s">
        <v>660</v>
      </c>
      <c r="I2" s="298" t="str">
        <f>'A1-ARAM Lead'!H2</f>
        <v>4/1/2027-3/31/2028</v>
      </c>
    </row>
    <row r="3" spans="1:16" s="11" customFormat="1">
      <c r="A3" s="50" t="str">
        <f>'A2-Other Inputs'!A3</f>
        <v>Attachment B - Formula Rate Template</v>
      </c>
      <c r="B3" s="50"/>
      <c r="C3" s="50"/>
      <c r="D3" s="50"/>
      <c r="G3" s="208"/>
      <c r="I3" s="298"/>
    </row>
    <row r="4" spans="1:16" s="11" customFormat="1" ht="15.6">
      <c r="A4" s="50" t="s">
        <v>528</v>
      </c>
      <c r="B4" s="50"/>
      <c r="C4" s="50"/>
      <c r="D4" s="50"/>
      <c r="E4" s="305"/>
      <c r="I4" s="306" t="s">
        <v>79</v>
      </c>
    </row>
    <row r="5" spans="1:16">
      <c r="A5" s="272"/>
      <c r="B5" s="272"/>
      <c r="C5" s="272"/>
      <c r="D5" s="272"/>
      <c r="E5" s="272"/>
      <c r="F5" s="272"/>
      <c r="G5" s="272"/>
      <c r="H5" s="272"/>
    </row>
    <row r="6" spans="1:16">
      <c r="A6" s="273" t="s">
        <v>1</v>
      </c>
    </row>
    <row r="7" spans="1:16" ht="13.2" customHeight="1">
      <c r="A7" s="60" t="s">
        <v>2</v>
      </c>
      <c r="B7" s="274"/>
    </row>
    <row r="8" spans="1:16" ht="13.2" customHeight="1">
      <c r="B8" s="271"/>
    </row>
    <row r="9" spans="1:16" ht="13.8" thickBot="1">
      <c r="A9" s="271"/>
      <c r="B9" s="271"/>
      <c r="D9" s="277"/>
      <c r="E9" s="277"/>
      <c r="F9" s="277"/>
      <c r="H9" s="279" t="s">
        <v>490</v>
      </c>
      <c r="I9" s="277"/>
    </row>
    <row r="10" spans="1:16">
      <c r="A10" s="271"/>
      <c r="B10" s="274" t="s">
        <v>504</v>
      </c>
      <c r="D10" s="277"/>
      <c r="E10" s="277"/>
      <c r="F10" s="277"/>
      <c r="H10" s="65" t="s">
        <v>13</v>
      </c>
      <c r="I10" s="277"/>
    </row>
    <row r="11" spans="1:16" ht="13.2" customHeight="1">
      <c r="A11" s="273">
        <f>A8+1</f>
        <v>1</v>
      </c>
      <c r="B11" s="271" t="s">
        <v>506</v>
      </c>
      <c r="F11" s="277" t="s">
        <v>243</v>
      </c>
      <c r="H11" s="323">
        <v>9.4999999999999998E-3</v>
      </c>
      <c r="I11" s="277"/>
      <c r="N11" s="308"/>
      <c r="O11" s="308"/>
      <c r="P11" s="308"/>
    </row>
    <row r="12" spans="1:16" ht="13.2" customHeight="1">
      <c r="A12" s="273">
        <f>A11+1</f>
        <v>2</v>
      </c>
      <c r="B12" s="271" t="s">
        <v>505</v>
      </c>
      <c r="F12" s="271" t="s">
        <v>242</v>
      </c>
      <c r="H12" s="323">
        <v>0.01</v>
      </c>
      <c r="I12" s="277"/>
      <c r="N12" s="309"/>
      <c r="O12" s="309"/>
      <c r="P12" s="309"/>
    </row>
    <row r="13" spans="1:16" ht="13.2" customHeight="1">
      <c r="A13" s="273">
        <f>A12+1</f>
        <v>3</v>
      </c>
      <c r="B13" s="271" t="s">
        <v>507</v>
      </c>
      <c r="F13" s="271" t="s">
        <v>214</v>
      </c>
      <c r="H13" s="218">
        <f>H11-H12</f>
        <v>-5.0000000000000044E-4</v>
      </c>
      <c r="I13" s="277"/>
      <c r="N13" s="309"/>
      <c r="O13" s="309"/>
      <c r="P13" s="309"/>
    </row>
    <row r="14" spans="1:16" ht="13.2" customHeight="1">
      <c r="A14" s="273">
        <f>A13+1</f>
        <v>4</v>
      </c>
      <c r="B14" s="271" t="s">
        <v>508</v>
      </c>
      <c r="F14" s="271" t="s">
        <v>241</v>
      </c>
      <c r="H14" s="269">
        <v>82608519</v>
      </c>
      <c r="I14" s="442"/>
      <c r="J14" s="442"/>
      <c r="N14" s="309"/>
      <c r="O14" s="309"/>
      <c r="P14" s="309"/>
    </row>
    <row r="15" spans="1:16" ht="13.2" customHeight="1">
      <c r="A15" s="273">
        <f t="shared" ref="A15:A62" si="0">A14+1</f>
        <v>5</v>
      </c>
      <c r="B15" s="271" t="s">
        <v>509</v>
      </c>
      <c r="F15" s="271" t="s">
        <v>458</v>
      </c>
      <c r="H15" s="281">
        <f>H13*H14</f>
        <v>-41304.259500000036</v>
      </c>
      <c r="I15" s="277"/>
    </row>
    <row r="16" spans="1:16" ht="13.2" customHeight="1">
      <c r="F16" s="282"/>
      <c r="I16" s="277"/>
    </row>
    <row r="17" spans="1:13" ht="13.2" customHeight="1">
      <c r="B17" s="274" t="s">
        <v>491</v>
      </c>
      <c r="D17" s="277"/>
      <c r="F17" s="277"/>
      <c r="J17" s="310"/>
      <c r="K17" s="277"/>
      <c r="L17" s="277"/>
    </row>
    <row r="18" spans="1:13" ht="13.2" customHeight="1">
      <c r="A18" s="273">
        <f>A15+1</f>
        <v>6</v>
      </c>
      <c r="B18" s="271" t="s">
        <v>510</v>
      </c>
      <c r="F18" s="271" t="s">
        <v>452</v>
      </c>
      <c r="H18" s="270">
        <f>H15</f>
        <v>-41304.259500000036</v>
      </c>
      <c r="J18" s="287"/>
      <c r="K18" s="277"/>
    </row>
    <row r="19" spans="1:13" ht="13.2" customHeight="1">
      <c r="A19" s="273">
        <f t="shared" si="0"/>
        <v>7</v>
      </c>
      <c r="B19" s="271" t="s">
        <v>511</v>
      </c>
      <c r="F19" s="271" t="s">
        <v>532</v>
      </c>
      <c r="H19" s="294">
        <f>G45+G62</f>
        <v>-2276.3691491414593</v>
      </c>
      <c r="I19" s="277"/>
      <c r="J19" s="277"/>
      <c r="K19" s="277"/>
    </row>
    <row r="20" spans="1:13" ht="13.2" customHeight="1">
      <c r="A20" s="273">
        <f t="shared" si="0"/>
        <v>8</v>
      </c>
      <c r="B20" s="276" t="s">
        <v>512</v>
      </c>
      <c r="F20" s="271" t="s">
        <v>514</v>
      </c>
      <c r="G20" s="273"/>
      <c r="H20" s="270">
        <f>SUM(H18:H19)</f>
        <v>-43580.628649141494</v>
      </c>
      <c r="I20" s="277"/>
      <c r="J20" s="277"/>
      <c r="K20" s="277"/>
    </row>
    <row r="21" spans="1:13" ht="13.2" customHeight="1" thickBot="1">
      <c r="A21" s="273">
        <f t="shared" si="0"/>
        <v>9</v>
      </c>
      <c r="B21" s="276" t="s">
        <v>513</v>
      </c>
      <c r="F21" s="271" t="s">
        <v>662</v>
      </c>
      <c r="G21" s="273"/>
      <c r="H21" s="327">
        <f>IFERROR(H20/H14, 0)</f>
        <v>-5.2755610652142904E-4</v>
      </c>
      <c r="I21" s="277"/>
      <c r="J21" s="277"/>
      <c r="K21" s="277"/>
    </row>
    <row r="22" spans="1:13" ht="13.2" customHeight="1" thickTop="1">
      <c r="C22" s="271"/>
      <c r="D22" s="276"/>
      <c r="E22" s="273"/>
      <c r="F22" s="284"/>
      <c r="G22" s="277"/>
      <c r="H22" s="277"/>
      <c r="I22" s="277"/>
      <c r="J22" s="277"/>
      <c r="K22" s="277"/>
      <c r="L22" s="277"/>
    </row>
    <row r="23" spans="1:13" ht="18" customHeight="1" thickBot="1">
      <c r="B23" s="274" t="s">
        <v>536</v>
      </c>
      <c r="C23" s="271"/>
      <c r="E23" s="285"/>
      <c r="F23" s="277"/>
      <c r="H23" s="279" t="s">
        <v>492</v>
      </c>
      <c r="J23" s="283"/>
      <c r="K23" s="277"/>
      <c r="L23" s="277"/>
    </row>
    <row r="24" spans="1:13" ht="13.2" customHeight="1">
      <c r="A24" s="273">
        <f>A21+1</f>
        <v>10</v>
      </c>
      <c r="B24" s="276" t="s">
        <v>516</v>
      </c>
      <c r="C24" s="271"/>
      <c r="E24" s="277"/>
      <c r="F24" s="271" t="s">
        <v>302</v>
      </c>
      <c r="H24" s="323">
        <v>0.05</v>
      </c>
      <c r="J24" s="283"/>
      <c r="K24" s="277"/>
      <c r="L24" s="277"/>
    </row>
    <row r="25" spans="1:13" ht="13.2" customHeight="1">
      <c r="A25" s="273">
        <f>A24+1</f>
        <v>11</v>
      </c>
      <c r="B25" s="276" t="s">
        <v>517</v>
      </c>
      <c r="C25" s="271"/>
      <c r="E25" s="277"/>
      <c r="F25" s="271" t="s">
        <v>302</v>
      </c>
      <c r="H25" s="323">
        <v>0.05</v>
      </c>
      <c r="J25" s="283"/>
      <c r="K25" s="277"/>
      <c r="L25" s="277"/>
    </row>
    <row r="26" spans="1:13" ht="13.2" customHeight="1">
      <c r="A26" s="273">
        <f t="shared" si="0"/>
        <v>12</v>
      </c>
      <c r="B26" s="276" t="s">
        <v>515</v>
      </c>
      <c r="C26" s="271"/>
      <c r="F26" s="271" t="s">
        <v>519</v>
      </c>
      <c r="H26" s="324">
        <f>IF(SUM(H24:H25)=0,0,AVERAGE(H24:H25))</f>
        <v>0.05</v>
      </c>
      <c r="J26" s="287"/>
      <c r="K26" s="286"/>
      <c r="L26" s="286"/>
      <c r="M26" s="286"/>
    </row>
    <row r="27" spans="1:13" ht="13.2" customHeight="1">
      <c r="A27" s="273">
        <f t="shared" si="0"/>
        <v>13</v>
      </c>
      <c r="B27" s="276" t="s">
        <v>493</v>
      </c>
      <c r="C27" s="271"/>
      <c r="F27" s="271" t="s">
        <v>518</v>
      </c>
      <c r="H27" s="325">
        <f>H26/12</f>
        <v>4.1666666666666666E-3</v>
      </c>
      <c r="J27" s="287"/>
      <c r="K27" s="286"/>
      <c r="L27" s="286"/>
      <c r="M27" s="286"/>
    </row>
    <row r="28" spans="1:13" ht="13.2" customHeight="1">
      <c r="B28" s="276"/>
      <c r="E28" s="277"/>
      <c r="F28" s="277"/>
      <c r="H28" s="287"/>
      <c r="J28" s="287"/>
      <c r="K28" s="286"/>
      <c r="L28" s="286"/>
      <c r="M28" s="286"/>
    </row>
    <row r="29" spans="1:13" ht="13.2" customHeight="1">
      <c r="B29" s="6" t="s">
        <v>553</v>
      </c>
      <c r="C29" s="288"/>
      <c r="D29" s="288"/>
      <c r="E29" s="288"/>
      <c r="F29" s="288"/>
      <c r="G29" s="288"/>
      <c r="H29" s="288"/>
    </row>
    <row r="30" spans="1:13" ht="13.2" customHeight="1" thickBot="1">
      <c r="A30" s="313"/>
      <c r="B30" s="314"/>
      <c r="C30" s="315"/>
      <c r="D30" s="315"/>
      <c r="E30" s="315"/>
      <c r="F30" s="315"/>
      <c r="G30" s="315"/>
      <c r="H30" s="315"/>
    </row>
    <row r="31" spans="1:13" ht="40.200000000000003" thickTop="1">
      <c r="A31" s="273" t="s">
        <v>1</v>
      </c>
      <c r="B31" s="273" t="s">
        <v>489</v>
      </c>
      <c r="C31" s="22" t="s">
        <v>425</v>
      </c>
      <c r="D31" s="317" t="s">
        <v>534</v>
      </c>
      <c r="E31" s="317" t="s">
        <v>494</v>
      </c>
      <c r="F31" s="317" t="s">
        <v>495</v>
      </c>
      <c r="G31" s="317" t="s">
        <v>496</v>
      </c>
      <c r="H31" s="317" t="s">
        <v>497</v>
      </c>
    </row>
    <row r="32" spans="1:13">
      <c r="A32" s="292" t="s">
        <v>2</v>
      </c>
      <c r="B32" s="65" t="s">
        <v>13</v>
      </c>
      <c r="C32" s="65" t="s">
        <v>14</v>
      </c>
      <c r="D32" s="61" t="s">
        <v>15</v>
      </c>
      <c r="E32" s="61" t="s">
        <v>16</v>
      </c>
      <c r="F32" s="61" t="s">
        <v>71</v>
      </c>
      <c r="G32" s="61" t="s">
        <v>82</v>
      </c>
      <c r="H32" s="61" t="s">
        <v>236</v>
      </c>
    </row>
    <row r="33" spans="1:12" ht="13.2" customHeight="1">
      <c r="A33" s="273">
        <f>A27+1</f>
        <v>14</v>
      </c>
      <c r="B33" s="307">
        <v>2025</v>
      </c>
      <c r="C33" s="7" t="s">
        <v>433</v>
      </c>
      <c r="D33" s="336">
        <f>H15/12</f>
        <v>-3442.021625000003</v>
      </c>
      <c r="E33" s="326">
        <f>$H$27</f>
        <v>4.1666666666666666E-3</v>
      </c>
      <c r="F33" s="18">
        <v>1</v>
      </c>
      <c r="G33" s="289">
        <f t="shared" ref="G33:G44" si="1">D33*E33*F33</f>
        <v>-14.341756770833346</v>
      </c>
      <c r="H33" s="7"/>
    </row>
    <row r="34" spans="1:12" ht="13.2" customHeight="1">
      <c r="A34" s="273">
        <f t="shared" si="0"/>
        <v>15</v>
      </c>
      <c r="B34" s="273">
        <f>B33</f>
        <v>2025</v>
      </c>
      <c r="C34" s="7" t="s">
        <v>434</v>
      </c>
      <c r="D34" s="336">
        <f>D33</f>
        <v>-3442.021625000003</v>
      </c>
      <c r="E34" s="326">
        <f t="shared" ref="E34:E44" si="2">$H$27</f>
        <v>4.1666666666666666E-3</v>
      </c>
      <c r="F34" s="18">
        <f>F33+1</f>
        <v>2</v>
      </c>
      <c r="G34" s="289">
        <f t="shared" si="1"/>
        <v>-28.683513541666692</v>
      </c>
      <c r="H34" s="7"/>
    </row>
    <row r="35" spans="1:12" ht="13.2" customHeight="1">
      <c r="A35" s="273">
        <f t="shared" si="0"/>
        <v>16</v>
      </c>
      <c r="B35" s="273">
        <f>B34</f>
        <v>2025</v>
      </c>
      <c r="C35" s="7" t="s">
        <v>435</v>
      </c>
      <c r="D35" s="336">
        <f>D34</f>
        <v>-3442.021625000003</v>
      </c>
      <c r="E35" s="326">
        <f t="shared" si="2"/>
        <v>4.1666666666666666E-3</v>
      </c>
      <c r="F35" s="18">
        <f t="shared" ref="F35:F44" si="3">F34+1</f>
        <v>3</v>
      </c>
      <c r="G35" s="289">
        <f t="shared" si="1"/>
        <v>-43.025270312500041</v>
      </c>
      <c r="H35" s="7"/>
    </row>
    <row r="36" spans="1:12" ht="13.2" customHeight="1">
      <c r="A36" s="273">
        <f t="shared" si="0"/>
        <v>17</v>
      </c>
      <c r="B36" s="273">
        <f t="shared" ref="B36:B44" si="4">B35</f>
        <v>2025</v>
      </c>
      <c r="C36" s="7" t="s">
        <v>436</v>
      </c>
      <c r="D36" s="336">
        <f t="shared" ref="D36:D44" si="5">D35</f>
        <v>-3442.021625000003</v>
      </c>
      <c r="E36" s="326">
        <f t="shared" si="2"/>
        <v>4.1666666666666666E-3</v>
      </c>
      <c r="F36" s="18">
        <f t="shared" si="3"/>
        <v>4</v>
      </c>
      <c r="G36" s="289">
        <f t="shared" si="1"/>
        <v>-57.367027083333383</v>
      </c>
      <c r="H36" s="7"/>
    </row>
    <row r="37" spans="1:12" ht="13.2" customHeight="1">
      <c r="A37" s="273">
        <f t="shared" si="0"/>
        <v>18</v>
      </c>
      <c r="B37" s="273">
        <f t="shared" si="4"/>
        <v>2025</v>
      </c>
      <c r="C37" s="7" t="s">
        <v>499</v>
      </c>
      <c r="D37" s="336">
        <f t="shared" si="5"/>
        <v>-3442.021625000003</v>
      </c>
      <c r="E37" s="326">
        <f t="shared" si="2"/>
        <v>4.1666666666666666E-3</v>
      </c>
      <c r="F37" s="18">
        <f t="shared" si="3"/>
        <v>5</v>
      </c>
      <c r="G37" s="289">
        <f t="shared" si="1"/>
        <v>-71.708783854166725</v>
      </c>
      <c r="H37" s="7"/>
    </row>
    <row r="38" spans="1:12" ht="13.2" customHeight="1">
      <c r="A38" s="273">
        <f t="shared" si="0"/>
        <v>19</v>
      </c>
      <c r="B38" s="273">
        <f t="shared" si="4"/>
        <v>2025</v>
      </c>
      <c r="C38" s="7" t="s">
        <v>438</v>
      </c>
      <c r="D38" s="336">
        <f t="shared" si="5"/>
        <v>-3442.021625000003</v>
      </c>
      <c r="E38" s="326">
        <f t="shared" si="2"/>
        <v>4.1666666666666666E-3</v>
      </c>
      <c r="F38" s="18">
        <f t="shared" si="3"/>
        <v>6</v>
      </c>
      <c r="G38" s="289">
        <f t="shared" si="1"/>
        <v>-86.050540625000082</v>
      </c>
      <c r="H38" s="7"/>
    </row>
    <row r="39" spans="1:12" ht="13.2" customHeight="1">
      <c r="A39" s="273">
        <f t="shared" si="0"/>
        <v>20</v>
      </c>
      <c r="B39" s="273">
        <f t="shared" si="4"/>
        <v>2025</v>
      </c>
      <c r="C39" s="7" t="s">
        <v>439</v>
      </c>
      <c r="D39" s="336">
        <f t="shared" si="5"/>
        <v>-3442.021625000003</v>
      </c>
      <c r="E39" s="326">
        <f t="shared" si="2"/>
        <v>4.1666666666666666E-3</v>
      </c>
      <c r="F39" s="18">
        <f t="shared" si="3"/>
        <v>7</v>
      </c>
      <c r="G39" s="289">
        <f t="shared" si="1"/>
        <v>-100.39229739583342</v>
      </c>
      <c r="H39" s="7"/>
    </row>
    <row r="40" spans="1:12" ht="13.2" customHeight="1">
      <c r="A40" s="273">
        <f t="shared" si="0"/>
        <v>21</v>
      </c>
      <c r="B40" s="273">
        <f t="shared" si="4"/>
        <v>2025</v>
      </c>
      <c r="C40" s="7" t="s">
        <v>440</v>
      </c>
      <c r="D40" s="336">
        <f t="shared" si="5"/>
        <v>-3442.021625000003</v>
      </c>
      <c r="E40" s="326">
        <f t="shared" si="2"/>
        <v>4.1666666666666666E-3</v>
      </c>
      <c r="F40" s="18">
        <f t="shared" si="3"/>
        <v>8</v>
      </c>
      <c r="G40" s="289">
        <f t="shared" si="1"/>
        <v>-114.73405416666677</v>
      </c>
      <c r="H40" s="311"/>
    </row>
    <row r="41" spans="1:12" ht="13.2" customHeight="1">
      <c r="A41" s="273">
        <f t="shared" si="0"/>
        <v>22</v>
      </c>
      <c r="B41" s="273">
        <f t="shared" si="4"/>
        <v>2025</v>
      </c>
      <c r="C41" s="7" t="s">
        <v>500</v>
      </c>
      <c r="D41" s="336">
        <f t="shared" si="5"/>
        <v>-3442.021625000003</v>
      </c>
      <c r="E41" s="326">
        <f t="shared" si="2"/>
        <v>4.1666666666666666E-3</v>
      </c>
      <c r="F41" s="18">
        <f t="shared" si="3"/>
        <v>9</v>
      </c>
      <c r="G41" s="289">
        <f t="shared" si="1"/>
        <v>-129.07581093750011</v>
      </c>
      <c r="H41" s="7"/>
    </row>
    <row r="42" spans="1:12" ht="13.2" customHeight="1">
      <c r="A42" s="273">
        <f t="shared" si="0"/>
        <v>23</v>
      </c>
      <c r="B42" s="307">
        <v>2026</v>
      </c>
      <c r="C42" s="7" t="s">
        <v>430</v>
      </c>
      <c r="D42" s="336">
        <f t="shared" si="5"/>
        <v>-3442.021625000003</v>
      </c>
      <c r="E42" s="326">
        <f t="shared" si="2"/>
        <v>4.1666666666666666E-3</v>
      </c>
      <c r="F42" s="18">
        <f t="shared" si="3"/>
        <v>10</v>
      </c>
      <c r="G42" s="289">
        <f t="shared" si="1"/>
        <v>-143.41756770833345</v>
      </c>
      <c r="H42" s="290"/>
    </row>
    <row r="43" spans="1:12" ht="13.2" customHeight="1">
      <c r="A43" s="273">
        <f t="shared" si="0"/>
        <v>24</v>
      </c>
      <c r="B43" s="273">
        <f t="shared" si="4"/>
        <v>2026</v>
      </c>
      <c r="C43" s="7" t="s">
        <v>431</v>
      </c>
      <c r="D43" s="336">
        <f t="shared" si="5"/>
        <v>-3442.021625000003</v>
      </c>
      <c r="E43" s="326">
        <f t="shared" si="2"/>
        <v>4.1666666666666666E-3</v>
      </c>
      <c r="F43" s="18">
        <f t="shared" si="3"/>
        <v>11</v>
      </c>
      <c r="G43" s="289">
        <f t="shared" si="1"/>
        <v>-157.75932447916679</v>
      </c>
      <c r="H43" s="7"/>
    </row>
    <row r="44" spans="1:12" ht="13.2" customHeight="1">
      <c r="A44" s="273">
        <f t="shared" si="0"/>
        <v>25</v>
      </c>
      <c r="B44" s="273">
        <f t="shared" si="4"/>
        <v>2026</v>
      </c>
      <c r="C44" s="7" t="s">
        <v>498</v>
      </c>
      <c r="D44" s="336">
        <f t="shared" si="5"/>
        <v>-3442.021625000003</v>
      </c>
      <c r="E44" s="326">
        <f t="shared" si="2"/>
        <v>4.1666666666666666E-3</v>
      </c>
      <c r="F44" s="18">
        <f t="shared" si="3"/>
        <v>12</v>
      </c>
      <c r="G44" s="291">
        <f t="shared" si="1"/>
        <v>-172.10108125000016</v>
      </c>
      <c r="H44" s="7"/>
    </row>
    <row r="45" spans="1:12" ht="13.2" customHeight="1">
      <c r="A45" s="273">
        <f t="shared" si="0"/>
        <v>26</v>
      </c>
      <c r="B45" s="273" t="s">
        <v>386</v>
      </c>
      <c r="C45" s="7"/>
      <c r="D45" s="337">
        <f>SUM(D33:D44)</f>
        <v>-41304.259500000022</v>
      </c>
      <c r="E45" s="22"/>
      <c r="F45" s="22"/>
      <c r="G45" s="289">
        <f>SUM(G33:G44)</f>
        <v>-1118.657028125001</v>
      </c>
      <c r="H45" s="289">
        <f>D45+G45</f>
        <v>-42422.916528125024</v>
      </c>
    </row>
    <row r="46" spans="1:12" ht="13.2" customHeight="1">
      <c r="C46" s="7"/>
      <c r="D46" s="7"/>
      <c r="E46" s="22"/>
      <c r="F46" s="22"/>
      <c r="G46" s="7"/>
      <c r="H46" s="7"/>
      <c r="I46" s="7"/>
      <c r="J46" s="7"/>
      <c r="K46" s="7"/>
      <c r="L46" s="7"/>
    </row>
    <row r="47" spans="1:12" ht="13.8" thickBot="1">
      <c r="A47" s="316"/>
      <c r="B47" s="80"/>
      <c r="C47" s="80"/>
      <c r="D47" s="80"/>
      <c r="E47" s="80"/>
      <c r="F47" s="80"/>
      <c r="G47" s="80"/>
      <c r="H47" s="80"/>
      <c r="I47" s="316"/>
    </row>
    <row r="48" spans="1:12" ht="27" thickTop="1">
      <c r="A48" s="2" t="s">
        <v>2</v>
      </c>
      <c r="B48" s="273" t="s">
        <v>489</v>
      </c>
      <c r="C48" s="22" t="s">
        <v>425</v>
      </c>
      <c r="D48" s="317" t="s">
        <v>497</v>
      </c>
      <c r="E48" s="317" t="s">
        <v>494</v>
      </c>
      <c r="G48" s="317" t="s">
        <v>501</v>
      </c>
      <c r="H48" s="317" t="s">
        <v>554</v>
      </c>
      <c r="I48" s="317" t="s">
        <v>502</v>
      </c>
    </row>
    <row r="49" spans="1:9">
      <c r="A49" s="60"/>
      <c r="B49" s="65" t="s">
        <v>13</v>
      </c>
      <c r="C49" s="65" t="s">
        <v>14</v>
      </c>
      <c r="D49" s="61" t="s">
        <v>15</v>
      </c>
      <c r="E49" s="61" t="s">
        <v>16</v>
      </c>
      <c r="F49" s="61"/>
      <c r="G49" s="61" t="s">
        <v>71</v>
      </c>
      <c r="H49" s="61" t="s">
        <v>82</v>
      </c>
      <c r="I49" s="61" t="s">
        <v>236</v>
      </c>
    </row>
    <row r="50" spans="1:9" ht="13.2" customHeight="1">
      <c r="A50" s="273">
        <f>A45+1</f>
        <v>27</v>
      </c>
      <c r="B50" s="273">
        <f>B44</f>
        <v>2026</v>
      </c>
      <c r="C50" s="7" t="s">
        <v>433</v>
      </c>
      <c r="D50" s="289">
        <f>H45</f>
        <v>-42422.916528125024</v>
      </c>
      <c r="E50" s="326">
        <f t="shared" ref="E50:E61" si="6">$H$27</f>
        <v>4.1666666666666666E-3</v>
      </c>
      <c r="G50" s="289">
        <f t="shared" ref="G50:G61" si="7">D50*E50</f>
        <v>-176.76215220052094</v>
      </c>
      <c r="H50" s="289">
        <f>-PMT(H27,12,D50)</f>
        <v>-3631.7190540951237</v>
      </c>
      <c r="I50" s="289">
        <f t="shared" ref="I50:I61" si="8">D50+G50-H50</f>
        <v>-38967.959626230419</v>
      </c>
    </row>
    <row r="51" spans="1:9" ht="13.2" customHeight="1">
      <c r="A51" s="273">
        <f t="shared" si="0"/>
        <v>28</v>
      </c>
      <c r="B51" s="273">
        <f>B50</f>
        <v>2026</v>
      </c>
      <c r="C51" s="7" t="s">
        <v>434</v>
      </c>
      <c r="D51" s="289">
        <f t="shared" ref="D51:D61" si="9">I50</f>
        <v>-38967.959626230419</v>
      </c>
      <c r="E51" s="326">
        <f t="shared" si="6"/>
        <v>4.1666666666666666E-3</v>
      </c>
      <c r="G51" s="289">
        <f t="shared" si="7"/>
        <v>-162.36649844262675</v>
      </c>
      <c r="H51" s="289">
        <f t="shared" ref="H51:H61" si="10">H50</f>
        <v>-3631.7190540951237</v>
      </c>
      <c r="I51" s="289">
        <f t="shared" si="8"/>
        <v>-35498.60707057792</v>
      </c>
    </row>
    <row r="52" spans="1:9" ht="13.2" customHeight="1">
      <c r="A52" s="273">
        <f t="shared" si="0"/>
        <v>29</v>
      </c>
      <c r="B52" s="273">
        <f t="shared" ref="B52:B61" si="11">B51</f>
        <v>2026</v>
      </c>
      <c r="C52" s="7" t="s">
        <v>435</v>
      </c>
      <c r="D52" s="289">
        <f t="shared" si="9"/>
        <v>-35498.60707057792</v>
      </c>
      <c r="E52" s="326">
        <f t="shared" si="6"/>
        <v>4.1666666666666666E-3</v>
      </c>
      <c r="G52" s="289">
        <f t="shared" si="7"/>
        <v>-147.91086279407466</v>
      </c>
      <c r="H52" s="289">
        <f t="shared" si="10"/>
        <v>-3631.7190540951237</v>
      </c>
      <c r="I52" s="289">
        <f t="shared" si="8"/>
        <v>-32014.79887927687</v>
      </c>
    </row>
    <row r="53" spans="1:9">
      <c r="A53" s="273">
        <f t="shared" si="0"/>
        <v>30</v>
      </c>
      <c r="B53" s="273">
        <f t="shared" si="11"/>
        <v>2026</v>
      </c>
      <c r="C53" s="7" t="s">
        <v>436</v>
      </c>
      <c r="D53" s="289">
        <f t="shared" si="9"/>
        <v>-32014.79887927687</v>
      </c>
      <c r="E53" s="326">
        <f t="shared" si="6"/>
        <v>4.1666666666666666E-3</v>
      </c>
      <c r="G53" s="289">
        <f t="shared" si="7"/>
        <v>-133.39499533032028</v>
      </c>
      <c r="H53" s="289">
        <f t="shared" si="10"/>
        <v>-3631.7190540951237</v>
      </c>
      <c r="I53" s="289">
        <f t="shared" si="8"/>
        <v>-28516.474820512067</v>
      </c>
    </row>
    <row r="54" spans="1:9" ht="13.2" customHeight="1">
      <c r="A54" s="273">
        <f t="shared" si="0"/>
        <v>31</v>
      </c>
      <c r="B54" s="273">
        <f t="shared" si="11"/>
        <v>2026</v>
      </c>
      <c r="C54" s="7" t="s">
        <v>499</v>
      </c>
      <c r="D54" s="289">
        <f t="shared" si="9"/>
        <v>-28516.474820512067</v>
      </c>
      <c r="E54" s="326">
        <f t="shared" si="6"/>
        <v>4.1666666666666666E-3</v>
      </c>
      <c r="G54" s="289">
        <f t="shared" si="7"/>
        <v>-118.81864508546694</v>
      </c>
      <c r="H54" s="289">
        <f t="shared" si="10"/>
        <v>-3631.7190540951237</v>
      </c>
      <c r="I54" s="289">
        <f t="shared" si="8"/>
        <v>-25003.57441150241</v>
      </c>
    </row>
    <row r="55" spans="1:9" ht="13.2" customHeight="1">
      <c r="A55" s="273">
        <f t="shared" si="0"/>
        <v>32</v>
      </c>
      <c r="B55" s="273">
        <f t="shared" si="11"/>
        <v>2026</v>
      </c>
      <c r="C55" s="7" t="s">
        <v>438</v>
      </c>
      <c r="D55" s="289">
        <f t="shared" si="9"/>
        <v>-25003.57441150241</v>
      </c>
      <c r="E55" s="326">
        <f t="shared" si="6"/>
        <v>4.1666666666666666E-3</v>
      </c>
      <c r="G55" s="289">
        <f t="shared" si="7"/>
        <v>-104.18156004792671</v>
      </c>
      <c r="H55" s="289">
        <f t="shared" si="10"/>
        <v>-3631.7190540951237</v>
      </c>
      <c r="I55" s="289">
        <f t="shared" si="8"/>
        <v>-21476.036917455214</v>
      </c>
    </row>
    <row r="56" spans="1:9" ht="13.2" customHeight="1">
      <c r="A56" s="273">
        <f t="shared" si="0"/>
        <v>33</v>
      </c>
      <c r="B56" s="273">
        <f t="shared" si="11"/>
        <v>2026</v>
      </c>
      <c r="C56" s="7" t="s">
        <v>439</v>
      </c>
      <c r="D56" s="289">
        <f t="shared" si="9"/>
        <v>-21476.036917455214</v>
      </c>
      <c r="E56" s="326">
        <f t="shared" si="6"/>
        <v>4.1666666666666666E-3</v>
      </c>
      <c r="G56" s="289">
        <f t="shared" si="7"/>
        <v>-89.48348715606339</v>
      </c>
      <c r="H56" s="289">
        <f t="shared" si="10"/>
        <v>-3631.7190540951237</v>
      </c>
      <c r="I56" s="289">
        <f t="shared" si="8"/>
        <v>-17933.801350516154</v>
      </c>
    </row>
    <row r="57" spans="1:9" ht="13.2" customHeight="1">
      <c r="A57" s="273">
        <f t="shared" si="0"/>
        <v>34</v>
      </c>
      <c r="B57" s="273">
        <f t="shared" si="11"/>
        <v>2026</v>
      </c>
      <c r="C57" s="7" t="s">
        <v>440</v>
      </c>
      <c r="D57" s="289">
        <f t="shared" si="9"/>
        <v>-17933.801350516154</v>
      </c>
      <c r="E57" s="326">
        <f t="shared" si="6"/>
        <v>4.1666666666666666E-3</v>
      </c>
      <c r="G57" s="289">
        <f t="shared" si="7"/>
        <v>-74.724172293817304</v>
      </c>
      <c r="H57" s="289">
        <f t="shared" si="10"/>
        <v>-3631.7190540951237</v>
      </c>
      <c r="I57" s="289">
        <f t="shared" si="8"/>
        <v>-14376.806468714847</v>
      </c>
    </row>
    <row r="58" spans="1:9" ht="13.2" customHeight="1">
      <c r="A58" s="273">
        <f t="shared" si="0"/>
        <v>35</v>
      </c>
      <c r="B58" s="273">
        <f t="shared" si="11"/>
        <v>2026</v>
      </c>
      <c r="C58" s="7" t="s">
        <v>500</v>
      </c>
      <c r="D58" s="289">
        <f t="shared" si="9"/>
        <v>-14376.806468714847</v>
      </c>
      <c r="E58" s="326">
        <f t="shared" si="6"/>
        <v>4.1666666666666666E-3</v>
      </c>
      <c r="G58" s="289">
        <f t="shared" si="7"/>
        <v>-59.903360286311859</v>
      </c>
      <c r="H58" s="289">
        <f t="shared" si="10"/>
        <v>-3631.7190540951237</v>
      </c>
      <c r="I58" s="289">
        <f t="shared" si="8"/>
        <v>-10804.990774906035</v>
      </c>
    </row>
    <row r="59" spans="1:9" ht="13.2" customHeight="1">
      <c r="A59" s="273">
        <f t="shared" si="0"/>
        <v>36</v>
      </c>
      <c r="B59" s="307">
        <v>2027</v>
      </c>
      <c r="C59" s="7" t="s">
        <v>430</v>
      </c>
      <c r="D59" s="289">
        <f t="shared" si="9"/>
        <v>-10804.990774906035</v>
      </c>
      <c r="E59" s="326">
        <f t="shared" si="6"/>
        <v>4.1666666666666666E-3</v>
      </c>
      <c r="G59" s="289">
        <f t="shared" si="7"/>
        <v>-45.02079489544181</v>
      </c>
      <c r="H59" s="289">
        <f t="shared" si="10"/>
        <v>-3631.7190540951237</v>
      </c>
      <c r="I59" s="289">
        <f t="shared" si="8"/>
        <v>-7218.2925157063528</v>
      </c>
    </row>
    <row r="60" spans="1:9" ht="13.2" customHeight="1">
      <c r="A60" s="273">
        <f t="shared" si="0"/>
        <v>37</v>
      </c>
      <c r="B60" s="273">
        <f t="shared" si="11"/>
        <v>2027</v>
      </c>
      <c r="C60" s="7" t="s">
        <v>431</v>
      </c>
      <c r="D60" s="289">
        <f t="shared" si="9"/>
        <v>-7218.2925157063528</v>
      </c>
      <c r="E60" s="326">
        <f t="shared" si="6"/>
        <v>4.1666666666666666E-3</v>
      </c>
      <c r="G60" s="289">
        <f t="shared" si="7"/>
        <v>-30.076218815443138</v>
      </c>
      <c r="H60" s="289">
        <f t="shared" si="10"/>
        <v>-3631.7190540951237</v>
      </c>
      <c r="I60" s="289">
        <f t="shared" si="8"/>
        <v>-3616.6496804266721</v>
      </c>
    </row>
    <row r="61" spans="1:9" ht="13.2" customHeight="1">
      <c r="A61" s="273">
        <f t="shared" si="0"/>
        <v>38</v>
      </c>
      <c r="B61" s="273">
        <f t="shared" si="11"/>
        <v>2027</v>
      </c>
      <c r="C61" s="7" t="s">
        <v>498</v>
      </c>
      <c r="D61" s="289">
        <f t="shared" si="9"/>
        <v>-3616.6496804266721</v>
      </c>
      <c r="E61" s="326">
        <f t="shared" si="6"/>
        <v>4.1666666666666666E-3</v>
      </c>
      <c r="G61" s="293">
        <f t="shared" si="7"/>
        <v>-15.069373668444467</v>
      </c>
      <c r="H61" s="289">
        <f t="shared" si="10"/>
        <v>-3631.7190540951237</v>
      </c>
      <c r="I61" s="289">
        <f t="shared" si="8"/>
        <v>7.2759576141834259E-12</v>
      </c>
    </row>
    <row r="62" spans="1:9" ht="13.2" customHeight="1">
      <c r="A62" s="273">
        <f t="shared" si="0"/>
        <v>39</v>
      </c>
      <c r="B62" s="276"/>
      <c r="C62" s="7"/>
      <c r="D62" s="7"/>
      <c r="E62" s="7"/>
      <c r="G62" s="289">
        <f>SUM(G50:G61)</f>
        <v>-1157.7121210164585</v>
      </c>
      <c r="H62" s="289"/>
      <c r="I62" s="289"/>
    </row>
    <row r="63" spans="1:9" ht="13.2" customHeight="1">
      <c r="B63" s="276"/>
      <c r="D63" s="273"/>
      <c r="F63" s="280"/>
    </row>
    <row r="64" spans="1:9" ht="13.2" customHeight="1">
      <c r="A64" s="275" t="s">
        <v>503</v>
      </c>
    </row>
    <row r="65" spans="1:9" ht="13.2" customHeight="1">
      <c r="A65" s="278" t="s">
        <v>7</v>
      </c>
      <c r="B65" s="276" t="s">
        <v>530</v>
      </c>
    </row>
    <row r="66" spans="1:9" ht="12.75" customHeight="1">
      <c r="A66" s="278" t="s">
        <v>8</v>
      </c>
      <c r="B66" s="276" t="s">
        <v>531</v>
      </c>
      <c r="C66" s="276"/>
      <c r="D66" s="276"/>
      <c r="E66" s="276"/>
      <c r="F66" s="276"/>
      <c r="G66" s="276"/>
      <c r="H66" s="276"/>
      <c r="I66" s="276"/>
    </row>
    <row r="67" spans="1:9">
      <c r="A67" s="278" t="s">
        <v>9</v>
      </c>
      <c r="B67" s="441" t="s">
        <v>555</v>
      </c>
      <c r="C67" s="441"/>
      <c r="D67" s="441"/>
      <c r="E67" s="441"/>
      <c r="F67" s="441"/>
      <c r="G67" s="441"/>
      <c r="H67" s="441"/>
      <c r="I67" s="441"/>
    </row>
    <row r="68" spans="1:9" ht="29.25" customHeight="1">
      <c r="A68" s="278" t="s">
        <v>10</v>
      </c>
      <c r="B68" s="441" t="s">
        <v>533</v>
      </c>
      <c r="C68" s="441"/>
      <c r="D68" s="441"/>
      <c r="E68" s="441"/>
      <c r="F68" s="441"/>
      <c r="G68" s="441"/>
      <c r="H68" s="441"/>
      <c r="I68" s="441"/>
    </row>
    <row r="69" spans="1:9" ht="13.2" customHeight="1"/>
    <row r="70" spans="1:9" ht="13.2" customHeight="1"/>
    <row r="71" spans="1:9" ht="13.2" customHeight="1"/>
    <row r="72" spans="1:9" ht="13.2" customHeight="1"/>
    <row r="73" spans="1:9" ht="13.2" customHeight="1"/>
    <row r="74" spans="1:9" ht="13.2" customHeight="1"/>
    <row r="75" spans="1:9" ht="13.2" customHeight="1"/>
    <row r="76" spans="1:9" ht="13.2" customHeight="1"/>
    <row r="77" spans="1:9" ht="13.2" customHeight="1"/>
    <row r="78" spans="1:9" ht="13.2" customHeight="1"/>
    <row r="79" spans="1:9" ht="13.2" customHeight="1"/>
    <row r="80" spans="1:9" ht="13.2" customHeight="1"/>
    <row r="81" ht="13.2" customHeight="1"/>
    <row r="82" ht="13.2" customHeight="1"/>
    <row r="83" ht="13.2" customHeight="1"/>
    <row r="84" ht="13.2" customHeight="1"/>
    <row r="85" ht="13.2" customHeight="1"/>
    <row r="86" ht="13.2" customHeight="1"/>
    <row r="87" ht="13.2" customHeight="1"/>
    <row r="88" ht="13.2" customHeight="1"/>
    <row r="89" ht="13.2" customHeight="1"/>
    <row r="90" ht="13.2" customHeight="1"/>
    <row r="91" ht="13.2" customHeight="1"/>
    <row r="92" ht="13.2" customHeight="1"/>
    <row r="93" ht="13.2" customHeight="1"/>
    <row r="94" ht="13.2" customHeight="1"/>
    <row r="95" ht="13.2" customHeight="1"/>
    <row r="96" ht="13.2" customHeight="1"/>
    <row r="97" ht="13.2" customHeight="1"/>
    <row r="98" ht="13.2" customHeight="1"/>
    <row r="99" ht="13.2" customHeight="1"/>
    <row r="100" ht="13.2" customHeight="1"/>
    <row r="101" ht="13.2" customHeight="1"/>
    <row r="102" ht="13.2" customHeight="1"/>
    <row r="103" ht="13.2" customHeight="1"/>
    <row r="104" ht="13.2" customHeight="1"/>
    <row r="105" ht="13.2" customHeight="1"/>
    <row r="106" ht="13.2" customHeight="1"/>
    <row r="107" ht="13.2" customHeight="1"/>
    <row r="108" ht="13.2" customHeight="1"/>
    <row r="109" ht="13.2" customHeight="1"/>
    <row r="110" ht="13.2" customHeight="1"/>
    <row r="111" ht="13.2" customHeight="1"/>
    <row r="112" ht="13.2" customHeight="1"/>
    <row r="113" ht="13.2" customHeight="1"/>
    <row r="114" ht="13.2" customHeight="1"/>
    <row r="115" ht="13.2" customHeight="1"/>
    <row r="116" ht="13.2" customHeight="1"/>
    <row r="117" ht="13.2" customHeight="1"/>
    <row r="118" ht="13.2" customHeight="1"/>
    <row r="119" ht="13.2" customHeight="1"/>
    <row r="120" ht="13.2" customHeight="1"/>
    <row r="121" ht="13.2" customHeight="1"/>
    <row r="122" ht="13.2" customHeight="1"/>
    <row r="123" ht="13.2" customHeight="1"/>
    <row r="124" ht="13.2" customHeight="1"/>
    <row r="125" ht="13.2" customHeight="1"/>
    <row r="126" ht="13.2" customHeight="1"/>
    <row r="127" ht="13.2" customHeight="1"/>
    <row r="128" ht="13.2" customHeight="1"/>
    <row r="129" ht="13.2" customHeight="1"/>
    <row r="130" ht="13.2" customHeight="1"/>
    <row r="131" ht="13.2" customHeight="1"/>
    <row r="132" ht="13.2" customHeight="1"/>
    <row r="133" ht="13.2" customHeight="1"/>
    <row r="134" ht="13.2" customHeight="1"/>
    <row r="135" ht="13.2" customHeight="1"/>
  </sheetData>
  <protectedRanges>
    <protectedRange sqref="H13 B33 D33:D44 B50" name="TU"/>
    <protectedRange sqref="H11:H12" name="TU_1"/>
    <protectedRange sqref="H14" name="TU_2"/>
    <protectedRange sqref="H24:H25" name="TU_3"/>
  </protectedRanges>
  <mergeCells count="3">
    <mergeCell ref="B67:I67"/>
    <mergeCell ref="B68:I68"/>
    <mergeCell ref="I14:J14"/>
  </mergeCells>
  <pageMargins left="0.7" right="0.7" top="0.75" bottom="0.75" header="0.3" footer="0.3"/>
  <pageSetup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070DA-4130-43F8-BD28-940EAC3CA311}">
  <sheetPr>
    <tabColor rgb="FFFFFFCC"/>
  </sheetPr>
  <dimension ref="A1:F40"/>
  <sheetViews>
    <sheetView view="pageBreakPreview" zoomScale="60" zoomScaleNormal="100" workbookViewId="0">
      <selection activeCell="E11" sqref="E11"/>
    </sheetView>
  </sheetViews>
  <sheetFormatPr defaultRowHeight="13.2"/>
  <cols>
    <col min="1" max="1" width="4.6328125" style="147" customWidth="1"/>
    <col min="2" max="2" width="31.6328125" style="147" customWidth="1"/>
    <col min="3" max="3" width="20.90625" style="147" customWidth="1"/>
    <col min="4" max="4" width="18" style="147" bestFit="1" customWidth="1"/>
    <col min="5" max="246" width="8.90625" style="147"/>
    <col min="247" max="247" width="3.36328125" style="147" customWidth="1"/>
    <col min="248" max="248" width="2.08984375" style="147" customWidth="1"/>
    <col min="249" max="249" width="27.1796875" style="147" customWidth="1"/>
    <col min="250" max="250" width="3.36328125" style="147" customWidth="1"/>
    <col min="251" max="251" width="9.54296875" style="147" customWidth="1"/>
    <col min="252" max="253" width="3.36328125" style="147" customWidth="1"/>
    <col min="254" max="254" width="3.6328125" style="147" customWidth="1"/>
    <col min="255" max="255" width="4.90625" style="147" customWidth="1"/>
    <col min="256" max="256" width="8" style="147" customWidth="1"/>
    <col min="257" max="257" width="1" style="147" customWidth="1"/>
    <col min="258" max="502" width="8.90625" style="147"/>
    <col min="503" max="503" width="3.36328125" style="147" customWidth="1"/>
    <col min="504" max="504" width="2.08984375" style="147" customWidth="1"/>
    <col min="505" max="505" width="27.1796875" style="147" customWidth="1"/>
    <col min="506" max="506" width="3.36328125" style="147" customWidth="1"/>
    <col min="507" max="507" width="9.54296875" style="147" customWidth="1"/>
    <col min="508" max="509" width="3.36328125" style="147" customWidth="1"/>
    <col min="510" max="510" width="3.6328125" style="147" customWidth="1"/>
    <col min="511" max="511" width="4.90625" style="147" customWidth="1"/>
    <col min="512" max="512" width="8" style="147" customWidth="1"/>
    <col min="513" max="513" width="1" style="147" customWidth="1"/>
    <col min="514" max="758" width="8.90625" style="147"/>
    <col min="759" max="759" width="3.36328125" style="147" customWidth="1"/>
    <col min="760" max="760" width="2.08984375" style="147" customWidth="1"/>
    <col min="761" max="761" width="27.1796875" style="147" customWidth="1"/>
    <col min="762" max="762" width="3.36328125" style="147" customWidth="1"/>
    <col min="763" max="763" width="9.54296875" style="147" customWidth="1"/>
    <col min="764" max="765" width="3.36328125" style="147" customWidth="1"/>
    <col min="766" max="766" width="3.6328125" style="147" customWidth="1"/>
    <col min="767" max="767" width="4.90625" style="147" customWidth="1"/>
    <col min="768" max="768" width="8" style="147" customWidth="1"/>
    <col min="769" max="769" width="1" style="147" customWidth="1"/>
    <col min="770" max="1014" width="8.90625" style="147"/>
    <col min="1015" max="1015" width="3.36328125" style="147" customWidth="1"/>
    <col min="1016" max="1016" width="2.08984375" style="147" customWidth="1"/>
    <col min="1017" max="1017" width="27.1796875" style="147" customWidth="1"/>
    <col min="1018" max="1018" width="3.36328125" style="147" customWidth="1"/>
    <col min="1019" max="1019" width="9.54296875" style="147" customWidth="1"/>
    <col min="1020" max="1021" width="3.36328125" style="147" customWidth="1"/>
    <col min="1022" max="1022" width="3.6328125" style="147" customWidth="1"/>
    <col min="1023" max="1023" width="4.90625" style="147" customWidth="1"/>
    <col min="1024" max="1024" width="8" style="147" customWidth="1"/>
    <col min="1025" max="1025" width="1" style="147" customWidth="1"/>
    <col min="1026" max="1270" width="8.90625" style="147"/>
    <col min="1271" max="1271" width="3.36328125" style="147" customWidth="1"/>
    <col min="1272" max="1272" width="2.08984375" style="147" customWidth="1"/>
    <col min="1273" max="1273" width="27.1796875" style="147" customWidth="1"/>
    <col min="1274" max="1274" width="3.36328125" style="147" customWidth="1"/>
    <col min="1275" max="1275" width="9.54296875" style="147" customWidth="1"/>
    <col min="1276" max="1277" width="3.36328125" style="147" customWidth="1"/>
    <col min="1278" max="1278" width="3.6328125" style="147" customWidth="1"/>
    <col min="1279" max="1279" width="4.90625" style="147" customWidth="1"/>
    <col min="1280" max="1280" width="8" style="147" customWidth="1"/>
    <col min="1281" max="1281" width="1" style="147" customWidth="1"/>
    <col min="1282" max="1526" width="8.90625" style="147"/>
    <col min="1527" max="1527" width="3.36328125" style="147" customWidth="1"/>
    <col min="1528" max="1528" width="2.08984375" style="147" customWidth="1"/>
    <col min="1529" max="1529" width="27.1796875" style="147" customWidth="1"/>
    <col min="1530" max="1530" width="3.36328125" style="147" customWidth="1"/>
    <col min="1531" max="1531" width="9.54296875" style="147" customWidth="1"/>
    <col min="1532" max="1533" width="3.36328125" style="147" customWidth="1"/>
    <col min="1534" max="1534" width="3.6328125" style="147" customWidth="1"/>
    <col min="1535" max="1535" width="4.90625" style="147" customWidth="1"/>
    <col min="1536" max="1536" width="8" style="147" customWidth="1"/>
    <col min="1537" max="1537" width="1" style="147" customWidth="1"/>
    <col min="1538" max="1782" width="8.90625" style="147"/>
    <col min="1783" max="1783" width="3.36328125" style="147" customWidth="1"/>
    <col min="1784" max="1784" width="2.08984375" style="147" customWidth="1"/>
    <col min="1785" max="1785" width="27.1796875" style="147" customWidth="1"/>
    <col min="1786" max="1786" width="3.36328125" style="147" customWidth="1"/>
    <col min="1787" max="1787" width="9.54296875" style="147" customWidth="1"/>
    <col min="1788" max="1789" width="3.36328125" style="147" customWidth="1"/>
    <col min="1790" max="1790" width="3.6328125" style="147" customWidth="1"/>
    <col min="1791" max="1791" width="4.90625" style="147" customWidth="1"/>
    <col min="1792" max="1792" width="8" style="147" customWidth="1"/>
    <col min="1793" max="1793" width="1" style="147" customWidth="1"/>
    <col min="1794" max="2038" width="8.90625" style="147"/>
    <col min="2039" max="2039" width="3.36328125" style="147" customWidth="1"/>
    <col min="2040" max="2040" width="2.08984375" style="147" customWidth="1"/>
    <col min="2041" max="2041" width="27.1796875" style="147" customWidth="1"/>
    <col min="2042" max="2042" width="3.36328125" style="147" customWidth="1"/>
    <col min="2043" max="2043" width="9.54296875" style="147" customWidth="1"/>
    <col min="2044" max="2045" width="3.36328125" style="147" customWidth="1"/>
    <col min="2046" max="2046" width="3.6328125" style="147" customWidth="1"/>
    <col min="2047" max="2047" width="4.90625" style="147" customWidth="1"/>
    <col min="2048" max="2048" width="8" style="147" customWidth="1"/>
    <col min="2049" max="2049" width="1" style="147" customWidth="1"/>
    <col min="2050" max="2294" width="8.90625" style="147"/>
    <col min="2295" max="2295" width="3.36328125" style="147" customWidth="1"/>
    <col min="2296" max="2296" width="2.08984375" style="147" customWidth="1"/>
    <col min="2297" max="2297" width="27.1796875" style="147" customWidth="1"/>
    <col min="2298" max="2298" width="3.36328125" style="147" customWidth="1"/>
    <col min="2299" max="2299" width="9.54296875" style="147" customWidth="1"/>
    <col min="2300" max="2301" width="3.36328125" style="147" customWidth="1"/>
    <col min="2302" max="2302" width="3.6328125" style="147" customWidth="1"/>
    <col min="2303" max="2303" width="4.90625" style="147" customWidth="1"/>
    <col min="2304" max="2304" width="8" style="147" customWidth="1"/>
    <col min="2305" max="2305" width="1" style="147" customWidth="1"/>
    <col min="2306" max="2550" width="8.90625" style="147"/>
    <col min="2551" max="2551" width="3.36328125" style="147" customWidth="1"/>
    <col min="2552" max="2552" width="2.08984375" style="147" customWidth="1"/>
    <col min="2553" max="2553" width="27.1796875" style="147" customWidth="1"/>
    <col min="2554" max="2554" width="3.36328125" style="147" customWidth="1"/>
    <col min="2555" max="2555" width="9.54296875" style="147" customWidth="1"/>
    <col min="2556" max="2557" width="3.36328125" style="147" customWidth="1"/>
    <col min="2558" max="2558" width="3.6328125" style="147" customWidth="1"/>
    <col min="2559" max="2559" width="4.90625" style="147" customWidth="1"/>
    <col min="2560" max="2560" width="8" style="147" customWidth="1"/>
    <col min="2561" max="2561" width="1" style="147" customWidth="1"/>
    <col min="2562" max="2806" width="8.90625" style="147"/>
    <col min="2807" max="2807" width="3.36328125" style="147" customWidth="1"/>
    <col min="2808" max="2808" width="2.08984375" style="147" customWidth="1"/>
    <col min="2809" max="2809" width="27.1796875" style="147" customWidth="1"/>
    <col min="2810" max="2810" width="3.36328125" style="147" customWidth="1"/>
    <col min="2811" max="2811" width="9.54296875" style="147" customWidth="1"/>
    <col min="2812" max="2813" width="3.36328125" style="147" customWidth="1"/>
    <col min="2814" max="2814" width="3.6328125" style="147" customWidth="1"/>
    <col min="2815" max="2815" width="4.90625" style="147" customWidth="1"/>
    <col min="2816" max="2816" width="8" style="147" customWidth="1"/>
    <col min="2817" max="2817" width="1" style="147" customWidth="1"/>
    <col min="2818" max="3062" width="8.90625" style="147"/>
    <col min="3063" max="3063" width="3.36328125" style="147" customWidth="1"/>
    <col min="3064" max="3064" width="2.08984375" style="147" customWidth="1"/>
    <col min="3065" max="3065" width="27.1796875" style="147" customWidth="1"/>
    <col min="3066" max="3066" width="3.36328125" style="147" customWidth="1"/>
    <col min="3067" max="3067" width="9.54296875" style="147" customWidth="1"/>
    <col min="3068" max="3069" width="3.36328125" style="147" customWidth="1"/>
    <col min="3070" max="3070" width="3.6328125" style="147" customWidth="1"/>
    <col min="3071" max="3071" width="4.90625" style="147" customWidth="1"/>
    <col min="3072" max="3072" width="8" style="147" customWidth="1"/>
    <col min="3073" max="3073" width="1" style="147" customWidth="1"/>
    <col min="3074" max="3318" width="8.90625" style="147"/>
    <col min="3319" max="3319" width="3.36328125" style="147" customWidth="1"/>
    <col min="3320" max="3320" width="2.08984375" style="147" customWidth="1"/>
    <col min="3321" max="3321" width="27.1796875" style="147" customWidth="1"/>
    <col min="3322" max="3322" width="3.36328125" style="147" customWidth="1"/>
    <col min="3323" max="3323" width="9.54296875" style="147" customWidth="1"/>
    <col min="3324" max="3325" width="3.36328125" style="147" customWidth="1"/>
    <col min="3326" max="3326" width="3.6328125" style="147" customWidth="1"/>
    <col min="3327" max="3327" width="4.90625" style="147" customWidth="1"/>
    <col min="3328" max="3328" width="8" style="147" customWidth="1"/>
    <col min="3329" max="3329" width="1" style="147" customWidth="1"/>
    <col min="3330" max="3574" width="8.90625" style="147"/>
    <col min="3575" max="3575" width="3.36328125" style="147" customWidth="1"/>
    <col min="3576" max="3576" width="2.08984375" style="147" customWidth="1"/>
    <col min="3577" max="3577" width="27.1796875" style="147" customWidth="1"/>
    <col min="3578" max="3578" width="3.36328125" style="147" customWidth="1"/>
    <col min="3579" max="3579" width="9.54296875" style="147" customWidth="1"/>
    <col min="3580" max="3581" width="3.36328125" style="147" customWidth="1"/>
    <col min="3582" max="3582" width="3.6328125" style="147" customWidth="1"/>
    <col min="3583" max="3583" width="4.90625" style="147" customWidth="1"/>
    <col min="3584" max="3584" width="8" style="147" customWidth="1"/>
    <col min="3585" max="3585" width="1" style="147" customWidth="1"/>
    <col min="3586" max="3830" width="8.90625" style="147"/>
    <col min="3831" max="3831" width="3.36328125" style="147" customWidth="1"/>
    <col min="3832" max="3832" width="2.08984375" style="147" customWidth="1"/>
    <col min="3833" max="3833" width="27.1796875" style="147" customWidth="1"/>
    <col min="3834" max="3834" width="3.36328125" style="147" customWidth="1"/>
    <col min="3835" max="3835" width="9.54296875" style="147" customWidth="1"/>
    <col min="3836" max="3837" width="3.36328125" style="147" customWidth="1"/>
    <col min="3838" max="3838" width="3.6328125" style="147" customWidth="1"/>
    <col min="3839" max="3839" width="4.90625" style="147" customWidth="1"/>
    <col min="3840" max="3840" width="8" style="147" customWidth="1"/>
    <col min="3841" max="3841" width="1" style="147" customWidth="1"/>
    <col min="3842" max="4086" width="8.90625" style="147"/>
    <col min="4087" max="4087" width="3.36328125" style="147" customWidth="1"/>
    <col min="4088" max="4088" width="2.08984375" style="147" customWidth="1"/>
    <col min="4089" max="4089" width="27.1796875" style="147" customWidth="1"/>
    <col min="4090" max="4090" width="3.36328125" style="147" customWidth="1"/>
    <col min="4091" max="4091" width="9.54296875" style="147" customWidth="1"/>
    <col min="4092" max="4093" width="3.36328125" style="147" customWidth="1"/>
    <col min="4094" max="4094" width="3.6328125" style="147" customWidth="1"/>
    <col min="4095" max="4095" width="4.90625" style="147" customWidth="1"/>
    <col min="4096" max="4096" width="8" style="147" customWidth="1"/>
    <col min="4097" max="4097" width="1" style="147" customWidth="1"/>
    <col min="4098" max="4342" width="8.90625" style="147"/>
    <col min="4343" max="4343" width="3.36328125" style="147" customWidth="1"/>
    <col min="4344" max="4344" width="2.08984375" style="147" customWidth="1"/>
    <col min="4345" max="4345" width="27.1796875" style="147" customWidth="1"/>
    <col min="4346" max="4346" width="3.36328125" style="147" customWidth="1"/>
    <col min="4347" max="4347" width="9.54296875" style="147" customWidth="1"/>
    <col min="4348" max="4349" width="3.36328125" style="147" customWidth="1"/>
    <col min="4350" max="4350" width="3.6328125" style="147" customWidth="1"/>
    <col min="4351" max="4351" width="4.90625" style="147" customWidth="1"/>
    <col min="4352" max="4352" width="8" style="147" customWidth="1"/>
    <col min="4353" max="4353" width="1" style="147" customWidth="1"/>
    <col min="4354" max="4598" width="8.90625" style="147"/>
    <col min="4599" max="4599" width="3.36328125" style="147" customWidth="1"/>
    <col min="4600" max="4600" width="2.08984375" style="147" customWidth="1"/>
    <col min="4601" max="4601" width="27.1796875" style="147" customWidth="1"/>
    <col min="4602" max="4602" width="3.36328125" style="147" customWidth="1"/>
    <col min="4603" max="4603" width="9.54296875" style="147" customWidth="1"/>
    <col min="4604" max="4605" width="3.36328125" style="147" customWidth="1"/>
    <col min="4606" max="4606" width="3.6328125" style="147" customWidth="1"/>
    <col min="4607" max="4607" width="4.90625" style="147" customWidth="1"/>
    <col min="4608" max="4608" width="8" style="147" customWidth="1"/>
    <col min="4609" max="4609" width="1" style="147" customWidth="1"/>
    <col min="4610" max="4854" width="8.90625" style="147"/>
    <col min="4855" max="4855" width="3.36328125" style="147" customWidth="1"/>
    <col min="4856" max="4856" width="2.08984375" style="147" customWidth="1"/>
    <col min="4857" max="4857" width="27.1796875" style="147" customWidth="1"/>
    <col min="4858" max="4858" width="3.36328125" style="147" customWidth="1"/>
    <col min="4859" max="4859" width="9.54296875" style="147" customWidth="1"/>
    <col min="4860" max="4861" width="3.36328125" style="147" customWidth="1"/>
    <col min="4862" max="4862" width="3.6328125" style="147" customWidth="1"/>
    <col min="4863" max="4863" width="4.90625" style="147" customWidth="1"/>
    <col min="4864" max="4864" width="8" style="147" customWidth="1"/>
    <col min="4865" max="4865" width="1" style="147" customWidth="1"/>
    <col min="4866" max="5110" width="8.90625" style="147"/>
    <col min="5111" max="5111" width="3.36328125" style="147" customWidth="1"/>
    <col min="5112" max="5112" width="2.08984375" style="147" customWidth="1"/>
    <col min="5113" max="5113" width="27.1796875" style="147" customWidth="1"/>
    <col min="5114" max="5114" width="3.36328125" style="147" customWidth="1"/>
    <col min="5115" max="5115" width="9.54296875" style="147" customWidth="1"/>
    <col min="5116" max="5117" width="3.36328125" style="147" customWidth="1"/>
    <col min="5118" max="5118" width="3.6328125" style="147" customWidth="1"/>
    <col min="5119" max="5119" width="4.90625" style="147" customWidth="1"/>
    <col min="5120" max="5120" width="8" style="147" customWidth="1"/>
    <col min="5121" max="5121" width="1" style="147" customWidth="1"/>
    <col min="5122" max="5366" width="8.90625" style="147"/>
    <col min="5367" max="5367" width="3.36328125" style="147" customWidth="1"/>
    <col min="5368" max="5368" width="2.08984375" style="147" customWidth="1"/>
    <col min="5369" max="5369" width="27.1796875" style="147" customWidth="1"/>
    <col min="5370" max="5370" width="3.36328125" style="147" customWidth="1"/>
    <col min="5371" max="5371" width="9.54296875" style="147" customWidth="1"/>
    <col min="5372" max="5373" width="3.36328125" style="147" customWidth="1"/>
    <col min="5374" max="5374" width="3.6328125" style="147" customWidth="1"/>
    <col min="5375" max="5375" width="4.90625" style="147" customWidth="1"/>
    <col min="5376" max="5376" width="8" style="147" customWidth="1"/>
    <col min="5377" max="5377" width="1" style="147" customWidth="1"/>
    <col min="5378" max="5622" width="8.90625" style="147"/>
    <col min="5623" max="5623" width="3.36328125" style="147" customWidth="1"/>
    <col min="5624" max="5624" width="2.08984375" style="147" customWidth="1"/>
    <col min="5625" max="5625" width="27.1796875" style="147" customWidth="1"/>
    <col min="5626" max="5626" width="3.36328125" style="147" customWidth="1"/>
    <col min="5627" max="5627" width="9.54296875" style="147" customWidth="1"/>
    <col min="5628" max="5629" width="3.36328125" style="147" customWidth="1"/>
    <col min="5630" max="5630" width="3.6328125" style="147" customWidth="1"/>
    <col min="5631" max="5631" width="4.90625" style="147" customWidth="1"/>
    <col min="5632" max="5632" width="8" style="147" customWidth="1"/>
    <col min="5633" max="5633" width="1" style="147" customWidth="1"/>
    <col min="5634" max="5878" width="8.90625" style="147"/>
    <col min="5879" max="5879" width="3.36328125" style="147" customWidth="1"/>
    <col min="5880" max="5880" width="2.08984375" style="147" customWidth="1"/>
    <col min="5881" max="5881" width="27.1796875" style="147" customWidth="1"/>
    <col min="5882" max="5882" width="3.36328125" style="147" customWidth="1"/>
    <col min="5883" max="5883" width="9.54296875" style="147" customWidth="1"/>
    <col min="5884" max="5885" width="3.36328125" style="147" customWidth="1"/>
    <col min="5886" max="5886" width="3.6328125" style="147" customWidth="1"/>
    <col min="5887" max="5887" width="4.90625" style="147" customWidth="1"/>
    <col min="5888" max="5888" width="8" style="147" customWidth="1"/>
    <col min="5889" max="5889" width="1" style="147" customWidth="1"/>
    <col min="5890" max="6134" width="8.90625" style="147"/>
    <col min="6135" max="6135" width="3.36328125" style="147" customWidth="1"/>
    <col min="6136" max="6136" width="2.08984375" style="147" customWidth="1"/>
    <col min="6137" max="6137" width="27.1796875" style="147" customWidth="1"/>
    <col min="6138" max="6138" width="3.36328125" style="147" customWidth="1"/>
    <col min="6139" max="6139" width="9.54296875" style="147" customWidth="1"/>
    <col min="6140" max="6141" width="3.36328125" style="147" customWidth="1"/>
    <col min="6142" max="6142" width="3.6328125" style="147" customWidth="1"/>
    <col min="6143" max="6143" width="4.90625" style="147" customWidth="1"/>
    <col min="6144" max="6144" width="8" style="147" customWidth="1"/>
    <col min="6145" max="6145" width="1" style="147" customWidth="1"/>
    <col min="6146" max="6390" width="8.90625" style="147"/>
    <col min="6391" max="6391" width="3.36328125" style="147" customWidth="1"/>
    <col min="6392" max="6392" width="2.08984375" style="147" customWidth="1"/>
    <col min="6393" max="6393" width="27.1796875" style="147" customWidth="1"/>
    <col min="6394" max="6394" width="3.36328125" style="147" customWidth="1"/>
    <col min="6395" max="6395" width="9.54296875" style="147" customWidth="1"/>
    <col min="6396" max="6397" width="3.36328125" style="147" customWidth="1"/>
    <col min="6398" max="6398" width="3.6328125" style="147" customWidth="1"/>
    <col min="6399" max="6399" width="4.90625" style="147" customWidth="1"/>
    <col min="6400" max="6400" width="8" style="147" customWidth="1"/>
    <col min="6401" max="6401" width="1" style="147" customWidth="1"/>
    <col min="6402" max="6646" width="8.90625" style="147"/>
    <col min="6647" max="6647" width="3.36328125" style="147" customWidth="1"/>
    <col min="6648" max="6648" width="2.08984375" style="147" customWidth="1"/>
    <col min="6649" max="6649" width="27.1796875" style="147" customWidth="1"/>
    <col min="6650" max="6650" width="3.36328125" style="147" customWidth="1"/>
    <col min="6651" max="6651" width="9.54296875" style="147" customWidth="1"/>
    <col min="6652" max="6653" width="3.36328125" style="147" customWidth="1"/>
    <col min="6654" max="6654" width="3.6328125" style="147" customWidth="1"/>
    <col min="6655" max="6655" width="4.90625" style="147" customWidth="1"/>
    <col min="6656" max="6656" width="8" style="147" customWidth="1"/>
    <col min="6657" max="6657" width="1" style="147" customWidth="1"/>
    <col min="6658" max="6902" width="8.90625" style="147"/>
    <col min="6903" max="6903" width="3.36328125" style="147" customWidth="1"/>
    <col min="6904" max="6904" width="2.08984375" style="147" customWidth="1"/>
    <col min="6905" max="6905" width="27.1796875" style="147" customWidth="1"/>
    <col min="6906" max="6906" width="3.36328125" style="147" customWidth="1"/>
    <col min="6907" max="6907" width="9.54296875" style="147" customWidth="1"/>
    <col min="6908" max="6909" width="3.36328125" style="147" customWidth="1"/>
    <col min="6910" max="6910" width="3.6328125" style="147" customWidth="1"/>
    <col min="6911" max="6911" width="4.90625" style="147" customWidth="1"/>
    <col min="6912" max="6912" width="8" style="147" customWidth="1"/>
    <col min="6913" max="6913" width="1" style="147" customWidth="1"/>
    <col min="6914" max="7158" width="8.90625" style="147"/>
    <col min="7159" max="7159" width="3.36328125" style="147" customWidth="1"/>
    <col min="7160" max="7160" width="2.08984375" style="147" customWidth="1"/>
    <col min="7161" max="7161" width="27.1796875" style="147" customWidth="1"/>
    <col min="7162" max="7162" width="3.36328125" style="147" customWidth="1"/>
    <col min="7163" max="7163" width="9.54296875" style="147" customWidth="1"/>
    <col min="7164" max="7165" width="3.36328125" style="147" customWidth="1"/>
    <col min="7166" max="7166" width="3.6328125" style="147" customWidth="1"/>
    <col min="7167" max="7167" width="4.90625" style="147" customWidth="1"/>
    <col min="7168" max="7168" width="8" style="147" customWidth="1"/>
    <col min="7169" max="7169" width="1" style="147" customWidth="1"/>
    <col min="7170" max="7414" width="8.90625" style="147"/>
    <col min="7415" max="7415" width="3.36328125" style="147" customWidth="1"/>
    <col min="7416" max="7416" width="2.08984375" style="147" customWidth="1"/>
    <col min="7417" max="7417" width="27.1796875" style="147" customWidth="1"/>
    <col min="7418" max="7418" width="3.36328125" style="147" customWidth="1"/>
    <col min="7419" max="7419" width="9.54296875" style="147" customWidth="1"/>
    <col min="7420" max="7421" width="3.36328125" style="147" customWidth="1"/>
    <col min="7422" max="7422" width="3.6328125" style="147" customWidth="1"/>
    <col min="7423" max="7423" width="4.90625" style="147" customWidth="1"/>
    <col min="7424" max="7424" width="8" style="147" customWidth="1"/>
    <col min="7425" max="7425" width="1" style="147" customWidth="1"/>
    <col min="7426" max="7670" width="8.90625" style="147"/>
    <col min="7671" max="7671" width="3.36328125" style="147" customWidth="1"/>
    <col min="7672" max="7672" width="2.08984375" style="147" customWidth="1"/>
    <col min="7673" max="7673" width="27.1796875" style="147" customWidth="1"/>
    <col min="7674" max="7674" width="3.36328125" style="147" customWidth="1"/>
    <col min="7675" max="7675" width="9.54296875" style="147" customWidth="1"/>
    <col min="7676" max="7677" width="3.36328125" style="147" customWidth="1"/>
    <col min="7678" max="7678" width="3.6328125" style="147" customWidth="1"/>
    <col min="7679" max="7679" width="4.90625" style="147" customWidth="1"/>
    <col min="7680" max="7680" width="8" style="147" customWidth="1"/>
    <col min="7681" max="7681" width="1" style="147" customWidth="1"/>
    <col min="7682" max="7926" width="8.90625" style="147"/>
    <col min="7927" max="7927" width="3.36328125" style="147" customWidth="1"/>
    <col min="7928" max="7928" width="2.08984375" style="147" customWidth="1"/>
    <col min="7929" max="7929" width="27.1796875" style="147" customWidth="1"/>
    <col min="7930" max="7930" width="3.36328125" style="147" customWidth="1"/>
    <col min="7931" max="7931" width="9.54296875" style="147" customWidth="1"/>
    <col min="7932" max="7933" width="3.36328125" style="147" customWidth="1"/>
    <col min="7934" max="7934" width="3.6328125" style="147" customWidth="1"/>
    <col min="7935" max="7935" width="4.90625" style="147" customWidth="1"/>
    <col min="7936" max="7936" width="8" style="147" customWidth="1"/>
    <col min="7937" max="7937" width="1" style="147" customWidth="1"/>
    <col min="7938" max="8182" width="8.90625" style="147"/>
    <col min="8183" max="8183" width="3.36328125" style="147" customWidth="1"/>
    <col min="8184" max="8184" width="2.08984375" style="147" customWidth="1"/>
    <col min="8185" max="8185" width="27.1796875" style="147" customWidth="1"/>
    <col min="8186" max="8186" width="3.36328125" style="147" customWidth="1"/>
    <col min="8187" max="8187" width="9.54296875" style="147" customWidth="1"/>
    <col min="8188" max="8189" width="3.36328125" style="147" customWidth="1"/>
    <col min="8190" max="8190" width="3.6328125" style="147" customWidth="1"/>
    <col min="8191" max="8191" width="4.90625" style="147" customWidth="1"/>
    <col min="8192" max="8192" width="8" style="147" customWidth="1"/>
    <col min="8193" max="8193" width="1" style="147" customWidth="1"/>
    <col min="8194" max="8438" width="8.90625" style="147"/>
    <col min="8439" max="8439" width="3.36328125" style="147" customWidth="1"/>
    <col min="8440" max="8440" width="2.08984375" style="147" customWidth="1"/>
    <col min="8441" max="8441" width="27.1796875" style="147" customWidth="1"/>
    <col min="8442" max="8442" width="3.36328125" style="147" customWidth="1"/>
    <col min="8443" max="8443" width="9.54296875" style="147" customWidth="1"/>
    <col min="8444" max="8445" width="3.36328125" style="147" customWidth="1"/>
    <col min="8446" max="8446" width="3.6328125" style="147" customWidth="1"/>
    <col min="8447" max="8447" width="4.90625" style="147" customWidth="1"/>
    <col min="8448" max="8448" width="8" style="147" customWidth="1"/>
    <col min="8449" max="8449" width="1" style="147" customWidth="1"/>
    <col min="8450" max="8694" width="8.90625" style="147"/>
    <col min="8695" max="8695" width="3.36328125" style="147" customWidth="1"/>
    <col min="8696" max="8696" width="2.08984375" style="147" customWidth="1"/>
    <col min="8697" max="8697" width="27.1796875" style="147" customWidth="1"/>
    <col min="8698" max="8698" width="3.36328125" style="147" customWidth="1"/>
    <col min="8699" max="8699" width="9.54296875" style="147" customWidth="1"/>
    <col min="8700" max="8701" width="3.36328125" style="147" customWidth="1"/>
    <col min="8702" max="8702" width="3.6328125" style="147" customWidth="1"/>
    <col min="8703" max="8703" width="4.90625" style="147" customWidth="1"/>
    <col min="8704" max="8704" width="8" style="147" customWidth="1"/>
    <col min="8705" max="8705" width="1" style="147" customWidth="1"/>
    <col min="8706" max="8950" width="8.90625" style="147"/>
    <col min="8951" max="8951" width="3.36328125" style="147" customWidth="1"/>
    <col min="8952" max="8952" width="2.08984375" style="147" customWidth="1"/>
    <col min="8953" max="8953" width="27.1796875" style="147" customWidth="1"/>
    <col min="8954" max="8954" width="3.36328125" style="147" customWidth="1"/>
    <col min="8955" max="8955" width="9.54296875" style="147" customWidth="1"/>
    <col min="8956" max="8957" width="3.36328125" style="147" customWidth="1"/>
    <col min="8958" max="8958" width="3.6328125" style="147" customWidth="1"/>
    <col min="8959" max="8959" width="4.90625" style="147" customWidth="1"/>
    <col min="8960" max="8960" width="8" style="147" customWidth="1"/>
    <col min="8961" max="8961" width="1" style="147" customWidth="1"/>
    <col min="8962" max="9206" width="8.90625" style="147"/>
    <col min="9207" max="9207" width="3.36328125" style="147" customWidth="1"/>
    <col min="9208" max="9208" width="2.08984375" style="147" customWidth="1"/>
    <col min="9209" max="9209" width="27.1796875" style="147" customWidth="1"/>
    <col min="9210" max="9210" width="3.36328125" style="147" customWidth="1"/>
    <col min="9211" max="9211" width="9.54296875" style="147" customWidth="1"/>
    <col min="9212" max="9213" width="3.36328125" style="147" customWidth="1"/>
    <col min="9214" max="9214" width="3.6328125" style="147" customWidth="1"/>
    <col min="9215" max="9215" width="4.90625" style="147" customWidth="1"/>
    <col min="9216" max="9216" width="8" style="147" customWidth="1"/>
    <col min="9217" max="9217" width="1" style="147" customWidth="1"/>
    <col min="9218" max="9462" width="8.90625" style="147"/>
    <col min="9463" max="9463" width="3.36328125" style="147" customWidth="1"/>
    <col min="9464" max="9464" width="2.08984375" style="147" customWidth="1"/>
    <col min="9465" max="9465" width="27.1796875" style="147" customWidth="1"/>
    <col min="9466" max="9466" width="3.36328125" style="147" customWidth="1"/>
    <col min="9467" max="9467" width="9.54296875" style="147" customWidth="1"/>
    <col min="9468" max="9469" width="3.36328125" style="147" customWidth="1"/>
    <col min="9470" max="9470" width="3.6328125" style="147" customWidth="1"/>
    <col min="9471" max="9471" width="4.90625" style="147" customWidth="1"/>
    <col min="9472" max="9472" width="8" style="147" customWidth="1"/>
    <col min="9473" max="9473" width="1" style="147" customWidth="1"/>
    <col min="9474" max="9718" width="8.90625" style="147"/>
    <col min="9719" max="9719" width="3.36328125" style="147" customWidth="1"/>
    <col min="9720" max="9720" width="2.08984375" style="147" customWidth="1"/>
    <col min="9721" max="9721" width="27.1796875" style="147" customWidth="1"/>
    <col min="9722" max="9722" width="3.36328125" style="147" customWidth="1"/>
    <col min="9723" max="9723" width="9.54296875" style="147" customWidth="1"/>
    <col min="9724" max="9725" width="3.36328125" style="147" customWidth="1"/>
    <col min="9726" max="9726" width="3.6328125" style="147" customWidth="1"/>
    <col min="9727" max="9727" width="4.90625" style="147" customWidth="1"/>
    <col min="9728" max="9728" width="8" style="147" customWidth="1"/>
    <col min="9729" max="9729" width="1" style="147" customWidth="1"/>
    <col min="9730" max="9974" width="8.90625" style="147"/>
    <col min="9975" max="9975" width="3.36328125" style="147" customWidth="1"/>
    <col min="9976" max="9976" width="2.08984375" style="147" customWidth="1"/>
    <col min="9977" max="9977" width="27.1796875" style="147" customWidth="1"/>
    <col min="9978" max="9978" width="3.36328125" style="147" customWidth="1"/>
    <col min="9979" max="9979" width="9.54296875" style="147" customWidth="1"/>
    <col min="9980" max="9981" width="3.36328125" style="147" customWidth="1"/>
    <col min="9982" max="9982" width="3.6328125" style="147" customWidth="1"/>
    <col min="9983" max="9983" width="4.90625" style="147" customWidth="1"/>
    <col min="9984" max="9984" width="8" style="147" customWidth="1"/>
    <col min="9985" max="9985" width="1" style="147" customWidth="1"/>
    <col min="9986" max="10230" width="8.90625" style="147"/>
    <col min="10231" max="10231" width="3.36328125" style="147" customWidth="1"/>
    <col min="10232" max="10232" width="2.08984375" style="147" customWidth="1"/>
    <col min="10233" max="10233" width="27.1796875" style="147" customWidth="1"/>
    <col min="10234" max="10234" width="3.36328125" style="147" customWidth="1"/>
    <col min="10235" max="10235" width="9.54296875" style="147" customWidth="1"/>
    <col min="10236" max="10237" width="3.36328125" style="147" customWidth="1"/>
    <col min="10238" max="10238" width="3.6328125" style="147" customWidth="1"/>
    <col min="10239" max="10239" width="4.90625" style="147" customWidth="1"/>
    <col min="10240" max="10240" width="8" style="147" customWidth="1"/>
    <col min="10241" max="10241" width="1" style="147" customWidth="1"/>
    <col min="10242" max="10486" width="8.90625" style="147"/>
    <col min="10487" max="10487" width="3.36328125" style="147" customWidth="1"/>
    <col min="10488" max="10488" width="2.08984375" style="147" customWidth="1"/>
    <col min="10489" max="10489" width="27.1796875" style="147" customWidth="1"/>
    <col min="10490" max="10490" width="3.36328125" style="147" customWidth="1"/>
    <col min="10491" max="10491" width="9.54296875" style="147" customWidth="1"/>
    <col min="10492" max="10493" width="3.36328125" style="147" customWidth="1"/>
    <col min="10494" max="10494" width="3.6328125" style="147" customWidth="1"/>
    <col min="10495" max="10495" width="4.90625" style="147" customWidth="1"/>
    <col min="10496" max="10496" width="8" style="147" customWidth="1"/>
    <col min="10497" max="10497" width="1" style="147" customWidth="1"/>
    <col min="10498" max="10742" width="8.90625" style="147"/>
    <col min="10743" max="10743" width="3.36328125" style="147" customWidth="1"/>
    <col min="10744" max="10744" width="2.08984375" style="147" customWidth="1"/>
    <col min="10745" max="10745" width="27.1796875" style="147" customWidth="1"/>
    <col min="10746" max="10746" width="3.36328125" style="147" customWidth="1"/>
    <col min="10747" max="10747" width="9.54296875" style="147" customWidth="1"/>
    <col min="10748" max="10749" width="3.36328125" style="147" customWidth="1"/>
    <col min="10750" max="10750" width="3.6328125" style="147" customWidth="1"/>
    <col min="10751" max="10751" width="4.90625" style="147" customWidth="1"/>
    <col min="10752" max="10752" width="8" style="147" customWidth="1"/>
    <col min="10753" max="10753" width="1" style="147" customWidth="1"/>
    <col min="10754" max="10998" width="8.90625" style="147"/>
    <col min="10999" max="10999" width="3.36328125" style="147" customWidth="1"/>
    <col min="11000" max="11000" width="2.08984375" style="147" customWidth="1"/>
    <col min="11001" max="11001" width="27.1796875" style="147" customWidth="1"/>
    <col min="11002" max="11002" width="3.36328125" style="147" customWidth="1"/>
    <col min="11003" max="11003" width="9.54296875" style="147" customWidth="1"/>
    <col min="11004" max="11005" width="3.36328125" style="147" customWidth="1"/>
    <col min="11006" max="11006" width="3.6328125" style="147" customWidth="1"/>
    <col min="11007" max="11007" width="4.90625" style="147" customWidth="1"/>
    <col min="11008" max="11008" width="8" style="147" customWidth="1"/>
    <col min="11009" max="11009" width="1" style="147" customWidth="1"/>
    <col min="11010" max="11254" width="8.90625" style="147"/>
    <col min="11255" max="11255" width="3.36328125" style="147" customWidth="1"/>
    <col min="11256" max="11256" width="2.08984375" style="147" customWidth="1"/>
    <col min="11257" max="11257" width="27.1796875" style="147" customWidth="1"/>
    <col min="11258" max="11258" width="3.36328125" style="147" customWidth="1"/>
    <col min="11259" max="11259" width="9.54296875" style="147" customWidth="1"/>
    <col min="11260" max="11261" width="3.36328125" style="147" customWidth="1"/>
    <col min="11262" max="11262" width="3.6328125" style="147" customWidth="1"/>
    <col min="11263" max="11263" width="4.90625" style="147" customWidth="1"/>
    <col min="11264" max="11264" width="8" style="147" customWidth="1"/>
    <col min="11265" max="11265" width="1" style="147" customWidth="1"/>
    <col min="11266" max="11510" width="8.90625" style="147"/>
    <col min="11511" max="11511" width="3.36328125" style="147" customWidth="1"/>
    <col min="11512" max="11512" width="2.08984375" style="147" customWidth="1"/>
    <col min="11513" max="11513" width="27.1796875" style="147" customWidth="1"/>
    <col min="11514" max="11514" width="3.36328125" style="147" customWidth="1"/>
    <col min="11515" max="11515" width="9.54296875" style="147" customWidth="1"/>
    <col min="11516" max="11517" width="3.36328125" style="147" customWidth="1"/>
    <col min="11518" max="11518" width="3.6328125" style="147" customWidth="1"/>
    <col min="11519" max="11519" width="4.90625" style="147" customWidth="1"/>
    <col min="11520" max="11520" width="8" style="147" customWidth="1"/>
    <col min="11521" max="11521" width="1" style="147" customWidth="1"/>
    <col min="11522" max="11766" width="8.90625" style="147"/>
    <col min="11767" max="11767" width="3.36328125" style="147" customWidth="1"/>
    <col min="11768" max="11768" width="2.08984375" style="147" customWidth="1"/>
    <col min="11769" max="11769" width="27.1796875" style="147" customWidth="1"/>
    <col min="11770" max="11770" width="3.36328125" style="147" customWidth="1"/>
    <col min="11771" max="11771" width="9.54296875" style="147" customWidth="1"/>
    <col min="11772" max="11773" width="3.36328125" style="147" customWidth="1"/>
    <col min="11774" max="11774" width="3.6328125" style="147" customWidth="1"/>
    <col min="11775" max="11775" width="4.90625" style="147" customWidth="1"/>
    <col min="11776" max="11776" width="8" style="147" customWidth="1"/>
    <col min="11777" max="11777" width="1" style="147" customWidth="1"/>
    <col min="11778" max="12022" width="8.90625" style="147"/>
    <col min="12023" max="12023" width="3.36328125" style="147" customWidth="1"/>
    <col min="12024" max="12024" width="2.08984375" style="147" customWidth="1"/>
    <col min="12025" max="12025" width="27.1796875" style="147" customWidth="1"/>
    <col min="12026" max="12026" width="3.36328125" style="147" customWidth="1"/>
    <col min="12027" max="12027" width="9.54296875" style="147" customWidth="1"/>
    <col min="12028" max="12029" width="3.36328125" style="147" customWidth="1"/>
    <col min="12030" max="12030" width="3.6328125" style="147" customWidth="1"/>
    <col min="12031" max="12031" width="4.90625" style="147" customWidth="1"/>
    <col min="12032" max="12032" width="8" style="147" customWidth="1"/>
    <col min="12033" max="12033" width="1" style="147" customWidth="1"/>
    <col min="12034" max="12278" width="8.90625" style="147"/>
    <col min="12279" max="12279" width="3.36328125" style="147" customWidth="1"/>
    <col min="12280" max="12280" width="2.08984375" style="147" customWidth="1"/>
    <col min="12281" max="12281" width="27.1796875" style="147" customWidth="1"/>
    <col min="12282" max="12282" width="3.36328125" style="147" customWidth="1"/>
    <col min="12283" max="12283" width="9.54296875" style="147" customWidth="1"/>
    <col min="12284" max="12285" width="3.36328125" style="147" customWidth="1"/>
    <col min="12286" max="12286" width="3.6328125" style="147" customWidth="1"/>
    <col min="12287" max="12287" width="4.90625" style="147" customWidth="1"/>
    <col min="12288" max="12288" width="8" style="147" customWidth="1"/>
    <col min="12289" max="12289" width="1" style="147" customWidth="1"/>
    <col min="12290" max="12534" width="8.90625" style="147"/>
    <col min="12535" max="12535" width="3.36328125" style="147" customWidth="1"/>
    <col min="12536" max="12536" width="2.08984375" style="147" customWidth="1"/>
    <col min="12537" max="12537" width="27.1796875" style="147" customWidth="1"/>
    <col min="12538" max="12538" width="3.36328125" style="147" customWidth="1"/>
    <col min="12539" max="12539" width="9.54296875" style="147" customWidth="1"/>
    <col min="12540" max="12541" width="3.36328125" style="147" customWidth="1"/>
    <col min="12542" max="12542" width="3.6328125" style="147" customWidth="1"/>
    <col min="12543" max="12543" width="4.90625" style="147" customWidth="1"/>
    <col min="12544" max="12544" width="8" style="147" customWidth="1"/>
    <col min="12545" max="12545" width="1" style="147" customWidth="1"/>
    <col min="12546" max="12790" width="8.90625" style="147"/>
    <col min="12791" max="12791" width="3.36328125" style="147" customWidth="1"/>
    <col min="12792" max="12792" width="2.08984375" style="147" customWidth="1"/>
    <col min="12793" max="12793" width="27.1796875" style="147" customWidth="1"/>
    <col min="12794" max="12794" width="3.36328125" style="147" customWidth="1"/>
    <col min="12795" max="12795" width="9.54296875" style="147" customWidth="1"/>
    <col min="12796" max="12797" width="3.36328125" style="147" customWidth="1"/>
    <col min="12798" max="12798" width="3.6328125" style="147" customWidth="1"/>
    <col min="12799" max="12799" width="4.90625" style="147" customWidth="1"/>
    <col min="12800" max="12800" width="8" style="147" customWidth="1"/>
    <col min="12801" max="12801" width="1" style="147" customWidth="1"/>
    <col min="12802" max="13046" width="8.90625" style="147"/>
    <col min="13047" max="13047" width="3.36328125" style="147" customWidth="1"/>
    <col min="13048" max="13048" width="2.08984375" style="147" customWidth="1"/>
    <col min="13049" max="13049" width="27.1796875" style="147" customWidth="1"/>
    <col min="13050" max="13050" width="3.36328125" style="147" customWidth="1"/>
    <col min="13051" max="13051" width="9.54296875" style="147" customWidth="1"/>
    <col min="13052" max="13053" width="3.36328125" style="147" customWidth="1"/>
    <col min="13054" max="13054" width="3.6328125" style="147" customWidth="1"/>
    <col min="13055" max="13055" width="4.90625" style="147" customWidth="1"/>
    <col min="13056" max="13056" width="8" style="147" customWidth="1"/>
    <col min="13057" max="13057" width="1" style="147" customWidth="1"/>
    <col min="13058" max="13302" width="8.90625" style="147"/>
    <col min="13303" max="13303" width="3.36328125" style="147" customWidth="1"/>
    <col min="13304" max="13304" width="2.08984375" style="147" customWidth="1"/>
    <col min="13305" max="13305" width="27.1796875" style="147" customWidth="1"/>
    <col min="13306" max="13306" width="3.36328125" style="147" customWidth="1"/>
    <col min="13307" max="13307" width="9.54296875" style="147" customWidth="1"/>
    <col min="13308" max="13309" width="3.36328125" style="147" customWidth="1"/>
    <col min="13310" max="13310" width="3.6328125" style="147" customWidth="1"/>
    <col min="13311" max="13311" width="4.90625" style="147" customWidth="1"/>
    <col min="13312" max="13312" width="8" style="147" customWidth="1"/>
    <col min="13313" max="13313" width="1" style="147" customWidth="1"/>
    <col min="13314" max="13558" width="8.90625" style="147"/>
    <col min="13559" max="13559" width="3.36328125" style="147" customWidth="1"/>
    <col min="13560" max="13560" width="2.08984375" style="147" customWidth="1"/>
    <col min="13561" max="13561" width="27.1796875" style="147" customWidth="1"/>
    <col min="13562" max="13562" width="3.36328125" style="147" customWidth="1"/>
    <col min="13563" max="13563" width="9.54296875" style="147" customWidth="1"/>
    <col min="13564" max="13565" width="3.36328125" style="147" customWidth="1"/>
    <col min="13566" max="13566" width="3.6328125" style="147" customWidth="1"/>
    <col min="13567" max="13567" width="4.90625" style="147" customWidth="1"/>
    <col min="13568" max="13568" width="8" style="147" customWidth="1"/>
    <col min="13569" max="13569" width="1" style="147" customWidth="1"/>
    <col min="13570" max="13814" width="8.90625" style="147"/>
    <col min="13815" max="13815" width="3.36328125" style="147" customWidth="1"/>
    <col min="13816" max="13816" width="2.08984375" style="147" customWidth="1"/>
    <col min="13817" max="13817" width="27.1796875" style="147" customWidth="1"/>
    <col min="13818" max="13818" width="3.36328125" style="147" customWidth="1"/>
    <col min="13819" max="13819" width="9.54296875" style="147" customWidth="1"/>
    <col min="13820" max="13821" width="3.36328125" style="147" customWidth="1"/>
    <col min="13822" max="13822" width="3.6328125" style="147" customWidth="1"/>
    <col min="13823" max="13823" width="4.90625" style="147" customWidth="1"/>
    <col min="13824" max="13824" width="8" style="147" customWidth="1"/>
    <col min="13825" max="13825" width="1" style="147" customWidth="1"/>
    <col min="13826" max="14070" width="8.90625" style="147"/>
    <col min="14071" max="14071" width="3.36328125" style="147" customWidth="1"/>
    <col min="14072" max="14072" width="2.08984375" style="147" customWidth="1"/>
    <col min="14073" max="14073" width="27.1796875" style="147" customWidth="1"/>
    <col min="14074" max="14074" width="3.36328125" style="147" customWidth="1"/>
    <col min="14075" max="14075" width="9.54296875" style="147" customWidth="1"/>
    <col min="14076" max="14077" width="3.36328125" style="147" customWidth="1"/>
    <col min="14078" max="14078" width="3.6328125" style="147" customWidth="1"/>
    <col min="14079" max="14079" width="4.90625" style="147" customWidth="1"/>
    <col min="14080" max="14080" width="8" style="147" customWidth="1"/>
    <col min="14081" max="14081" width="1" style="147" customWidth="1"/>
    <col min="14082" max="14326" width="8.90625" style="147"/>
    <col min="14327" max="14327" width="3.36328125" style="147" customWidth="1"/>
    <col min="14328" max="14328" width="2.08984375" style="147" customWidth="1"/>
    <col min="14329" max="14329" width="27.1796875" style="147" customWidth="1"/>
    <col min="14330" max="14330" width="3.36328125" style="147" customWidth="1"/>
    <col min="14331" max="14331" width="9.54296875" style="147" customWidth="1"/>
    <col min="14332" max="14333" width="3.36328125" style="147" customWidth="1"/>
    <col min="14334" max="14334" width="3.6328125" style="147" customWidth="1"/>
    <col min="14335" max="14335" width="4.90625" style="147" customWidth="1"/>
    <col min="14336" max="14336" width="8" style="147" customWidth="1"/>
    <col min="14337" max="14337" width="1" style="147" customWidth="1"/>
    <col min="14338" max="14582" width="8.90625" style="147"/>
    <col min="14583" max="14583" width="3.36328125" style="147" customWidth="1"/>
    <col min="14584" max="14584" width="2.08984375" style="147" customWidth="1"/>
    <col min="14585" max="14585" width="27.1796875" style="147" customWidth="1"/>
    <col min="14586" max="14586" width="3.36328125" style="147" customWidth="1"/>
    <col min="14587" max="14587" width="9.54296875" style="147" customWidth="1"/>
    <col min="14588" max="14589" width="3.36328125" style="147" customWidth="1"/>
    <col min="14590" max="14590" width="3.6328125" style="147" customWidth="1"/>
    <col min="14591" max="14591" width="4.90625" style="147" customWidth="1"/>
    <col min="14592" max="14592" width="8" style="147" customWidth="1"/>
    <col min="14593" max="14593" width="1" style="147" customWidth="1"/>
    <col min="14594" max="14838" width="8.90625" style="147"/>
    <col min="14839" max="14839" width="3.36328125" style="147" customWidth="1"/>
    <col min="14840" max="14840" width="2.08984375" style="147" customWidth="1"/>
    <col min="14841" max="14841" width="27.1796875" style="147" customWidth="1"/>
    <col min="14842" max="14842" width="3.36328125" style="147" customWidth="1"/>
    <col min="14843" max="14843" width="9.54296875" style="147" customWidth="1"/>
    <col min="14844" max="14845" width="3.36328125" style="147" customWidth="1"/>
    <col min="14846" max="14846" width="3.6328125" style="147" customWidth="1"/>
    <col min="14847" max="14847" width="4.90625" style="147" customWidth="1"/>
    <col min="14848" max="14848" width="8" style="147" customWidth="1"/>
    <col min="14849" max="14849" width="1" style="147" customWidth="1"/>
    <col min="14850" max="15094" width="8.90625" style="147"/>
    <col min="15095" max="15095" width="3.36328125" style="147" customWidth="1"/>
    <col min="15096" max="15096" width="2.08984375" style="147" customWidth="1"/>
    <col min="15097" max="15097" width="27.1796875" style="147" customWidth="1"/>
    <col min="15098" max="15098" width="3.36328125" style="147" customWidth="1"/>
    <col min="15099" max="15099" width="9.54296875" style="147" customWidth="1"/>
    <col min="15100" max="15101" width="3.36328125" style="147" customWidth="1"/>
    <col min="15102" max="15102" width="3.6328125" style="147" customWidth="1"/>
    <col min="15103" max="15103" width="4.90625" style="147" customWidth="1"/>
    <col min="15104" max="15104" width="8" style="147" customWidth="1"/>
    <col min="15105" max="15105" width="1" style="147" customWidth="1"/>
    <col min="15106" max="15350" width="8.90625" style="147"/>
    <col min="15351" max="15351" width="3.36328125" style="147" customWidth="1"/>
    <col min="15352" max="15352" width="2.08984375" style="147" customWidth="1"/>
    <col min="15353" max="15353" width="27.1796875" style="147" customWidth="1"/>
    <col min="15354" max="15354" width="3.36328125" style="147" customWidth="1"/>
    <col min="15355" max="15355" width="9.54296875" style="147" customWidth="1"/>
    <col min="15356" max="15357" width="3.36328125" style="147" customWidth="1"/>
    <col min="15358" max="15358" width="3.6328125" style="147" customWidth="1"/>
    <col min="15359" max="15359" width="4.90625" style="147" customWidth="1"/>
    <col min="15360" max="15360" width="8" style="147" customWidth="1"/>
    <col min="15361" max="15361" width="1" style="147" customWidth="1"/>
    <col min="15362" max="15606" width="8.90625" style="147"/>
    <col min="15607" max="15607" width="3.36328125" style="147" customWidth="1"/>
    <col min="15608" max="15608" width="2.08984375" style="147" customWidth="1"/>
    <col min="15609" max="15609" width="27.1796875" style="147" customWidth="1"/>
    <col min="15610" max="15610" width="3.36328125" style="147" customWidth="1"/>
    <col min="15611" max="15611" width="9.54296875" style="147" customWidth="1"/>
    <col min="15612" max="15613" width="3.36328125" style="147" customWidth="1"/>
    <col min="15614" max="15614" width="3.6328125" style="147" customWidth="1"/>
    <col min="15615" max="15615" width="4.90625" style="147" customWidth="1"/>
    <col min="15616" max="15616" width="8" style="147" customWidth="1"/>
    <col min="15617" max="15617" width="1" style="147" customWidth="1"/>
    <col min="15618" max="15862" width="8.90625" style="147"/>
    <col min="15863" max="15863" width="3.36328125" style="147" customWidth="1"/>
    <col min="15864" max="15864" width="2.08984375" style="147" customWidth="1"/>
    <col min="15865" max="15865" width="27.1796875" style="147" customWidth="1"/>
    <col min="15866" max="15866" width="3.36328125" style="147" customWidth="1"/>
    <col min="15867" max="15867" width="9.54296875" style="147" customWidth="1"/>
    <col min="15868" max="15869" width="3.36328125" style="147" customWidth="1"/>
    <col min="15870" max="15870" width="3.6328125" style="147" customWidth="1"/>
    <col min="15871" max="15871" width="4.90625" style="147" customWidth="1"/>
    <col min="15872" max="15872" width="8" style="147" customWidth="1"/>
    <col min="15873" max="15873" width="1" style="147" customWidth="1"/>
    <col min="15874" max="16118" width="8.90625" style="147"/>
    <col min="16119" max="16119" width="3.36328125" style="147" customWidth="1"/>
    <col min="16120" max="16120" width="2.08984375" style="147" customWidth="1"/>
    <col min="16121" max="16121" width="27.1796875" style="147" customWidth="1"/>
    <col min="16122" max="16122" width="3.36328125" style="147" customWidth="1"/>
    <col min="16123" max="16123" width="9.54296875" style="147" customWidth="1"/>
    <col min="16124" max="16125" width="3.36328125" style="147" customWidth="1"/>
    <col min="16126" max="16126" width="3.6328125" style="147" customWidth="1"/>
    <col min="16127" max="16127" width="4.90625" style="147" customWidth="1"/>
    <col min="16128" max="16128" width="8" style="147" customWidth="1"/>
    <col min="16129" max="16129" width="1" style="147" customWidth="1"/>
    <col min="16130" max="16384" width="8.90625" style="147"/>
  </cols>
  <sheetData>
    <row r="1" spans="1:6" s="146" customFormat="1">
      <c r="A1" s="146" t="str">
        <f>'A2-Other Inputs'!A1</f>
        <v>UNS Gas, Inc.</v>
      </c>
      <c r="C1" s="208" t="s">
        <v>520</v>
      </c>
      <c r="D1" s="298">
        <f>'A1-ARAM Lead'!H1</f>
        <v>46203</v>
      </c>
      <c r="E1" s="148"/>
      <c r="F1" s="148"/>
    </row>
    <row r="2" spans="1:6" s="146" customFormat="1">
      <c r="A2" s="318" t="s">
        <v>190</v>
      </c>
      <c r="B2" s="318"/>
      <c r="C2" s="208" t="s">
        <v>521</v>
      </c>
      <c r="D2" s="208" t="str">
        <f>'A1-ARAM Lead'!H2</f>
        <v>4/1/2027-3/31/2028</v>
      </c>
      <c r="E2" s="148"/>
      <c r="F2" s="148"/>
    </row>
    <row r="3" spans="1:6" s="146" customFormat="1">
      <c r="A3" s="319" t="s">
        <v>543</v>
      </c>
      <c r="B3" s="320"/>
      <c r="C3" s="320"/>
      <c r="D3" s="320"/>
    </row>
    <row r="4" spans="1:6">
      <c r="A4" s="149"/>
      <c r="B4" s="149"/>
      <c r="C4" s="149"/>
      <c r="D4" s="149"/>
    </row>
    <row r="5" spans="1:6" ht="13.8" thickBot="1">
      <c r="A5" s="128"/>
      <c r="B5" s="128"/>
      <c r="C5" s="80"/>
      <c r="D5" s="80"/>
    </row>
    <row r="6" spans="1:6" ht="40.200000000000003" thickTop="1">
      <c r="A6" s="18" t="s">
        <v>1</v>
      </c>
      <c r="B6" s="116" t="s">
        <v>17</v>
      </c>
      <c r="C6" s="18" t="s">
        <v>63</v>
      </c>
      <c r="D6" s="194" t="s">
        <v>230</v>
      </c>
    </row>
    <row r="7" spans="1:6">
      <c r="A7" s="65" t="s">
        <v>2</v>
      </c>
      <c r="B7" s="65" t="s">
        <v>13</v>
      </c>
      <c r="C7" s="65" t="s">
        <v>14</v>
      </c>
      <c r="D7" s="65" t="s">
        <v>15</v>
      </c>
    </row>
    <row r="9" spans="1:6">
      <c r="A9" s="151" t="s">
        <v>191</v>
      </c>
      <c r="B9" s="149" t="s">
        <v>192</v>
      </c>
      <c r="C9" s="149"/>
      <c r="D9" s="152">
        <v>1</v>
      </c>
    </row>
    <row r="10" spans="1:6">
      <c r="A10" s="151" t="s">
        <v>193</v>
      </c>
      <c r="B10" s="147" t="s">
        <v>194</v>
      </c>
      <c r="D10" s="211">
        <v>2.3894685863390117E-3</v>
      </c>
      <c r="E10" s="399"/>
    </row>
    <row r="11" spans="1:6">
      <c r="A11" s="151">
        <v>3</v>
      </c>
      <c r="B11" s="153" t="s">
        <v>195</v>
      </c>
      <c r="C11" s="153"/>
      <c r="D11" s="154">
        <f>D9-D10</f>
        <v>0.99761053141366096</v>
      </c>
    </row>
    <row r="12" spans="1:6">
      <c r="A12" s="151">
        <v>4</v>
      </c>
      <c r="B12" s="147" t="s">
        <v>196</v>
      </c>
      <c r="C12" s="147" t="s">
        <v>239</v>
      </c>
      <c r="D12" s="155">
        <f>D11*D18</f>
        <v>0.24807833480127955</v>
      </c>
    </row>
    <row r="13" spans="1:6">
      <c r="A13" s="151">
        <v>5</v>
      </c>
      <c r="B13" s="147" t="s">
        <v>197</v>
      </c>
      <c r="C13" s="147" t="s">
        <v>335</v>
      </c>
      <c r="D13" s="154">
        <f>D11-D12</f>
        <v>0.74953219661238135</v>
      </c>
    </row>
    <row r="14" spans="1:6" ht="13.8" thickBot="1">
      <c r="A14" s="151">
        <v>6</v>
      </c>
      <c r="B14" s="149" t="s">
        <v>198</v>
      </c>
      <c r="C14" s="147" t="s">
        <v>336</v>
      </c>
      <c r="D14" s="406">
        <f>D9/D13</f>
        <v>1.3341655028558399</v>
      </c>
    </row>
    <row r="15" spans="1:6" ht="13.8" thickTop="1">
      <c r="A15" s="151"/>
      <c r="D15" s="156"/>
    </row>
    <row r="16" spans="1:6">
      <c r="A16" s="151">
        <f>A14+1</f>
        <v>7</v>
      </c>
      <c r="B16" s="122" t="s">
        <v>232</v>
      </c>
      <c r="C16" s="122" t="s">
        <v>354</v>
      </c>
      <c r="D16" s="157">
        <f>'A7-Income Tax'!D21</f>
        <v>0.19971996</v>
      </c>
    </row>
    <row r="17" spans="1:4">
      <c r="A17" s="151">
        <f>A16+1</f>
        <v>8</v>
      </c>
      <c r="B17" s="122" t="s">
        <v>233</v>
      </c>
      <c r="C17" s="122" t="s">
        <v>355</v>
      </c>
      <c r="D17" s="157">
        <f>'A7-Income Tax'!D22</f>
        <v>4.8952570000000001E-2</v>
      </c>
    </row>
    <row r="18" spans="1:4">
      <c r="A18" s="151">
        <f>A17+1</f>
        <v>9</v>
      </c>
      <c r="B18" s="122" t="s">
        <v>45</v>
      </c>
      <c r="C18" s="122" t="s">
        <v>240</v>
      </c>
      <c r="D18" s="405">
        <f>SUM(D16:D17)</f>
        <v>0.24867253</v>
      </c>
    </row>
    <row r="19" spans="1:4">
      <c r="B19" s="150"/>
      <c r="C19" s="150"/>
      <c r="D19" s="158"/>
    </row>
    <row r="20" spans="1:4">
      <c r="A20" s="150"/>
    </row>
    <row r="21" spans="1:4">
      <c r="A21" s="151"/>
    </row>
    <row r="22" spans="1:4" s="160" customFormat="1">
      <c r="A22" s="159"/>
    </row>
    <row r="23" spans="1:4">
      <c r="A23" s="151"/>
      <c r="D23" s="150"/>
    </row>
    <row r="26" spans="1:4">
      <c r="D26" s="161"/>
    </row>
    <row r="27" spans="1:4">
      <c r="D27" s="161"/>
    </row>
    <row r="28" spans="1:4">
      <c r="D28" s="161"/>
    </row>
    <row r="29" spans="1:4">
      <c r="D29" s="161"/>
    </row>
    <row r="30" spans="1:4">
      <c r="D30" s="162"/>
    </row>
    <row r="31" spans="1:4">
      <c r="D31" s="162"/>
    </row>
    <row r="32" spans="1:4">
      <c r="D32" s="161"/>
    </row>
    <row r="33" spans="4:4">
      <c r="D33" s="162"/>
    </row>
    <row r="34" spans="4:4">
      <c r="D34" s="162"/>
    </row>
    <row r="35" spans="4:4">
      <c r="D35" s="162"/>
    </row>
    <row r="36" spans="4:4">
      <c r="D36" s="162"/>
    </row>
    <row r="37" spans="4:4">
      <c r="D37" s="162"/>
    </row>
    <row r="38" spans="4:4">
      <c r="D38" s="162"/>
    </row>
    <row r="39" spans="4:4">
      <c r="D39" s="162"/>
    </row>
    <row r="40" spans="4:4">
      <c r="D40" s="16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AFE2-8736-4F0B-A0AA-F7C828BE4F4F}">
  <sheetPr>
    <tabColor rgb="FFFFFFCC"/>
    <pageSetUpPr fitToPage="1"/>
  </sheetPr>
  <dimension ref="A1:L38"/>
  <sheetViews>
    <sheetView view="pageBreakPreview" zoomScale="60" zoomScaleNormal="100" workbookViewId="0">
      <selection activeCell="P48" sqref="P48"/>
    </sheetView>
  </sheetViews>
  <sheetFormatPr defaultColWidth="9.1796875" defaultRowHeight="13.2"/>
  <cols>
    <col min="1" max="1" width="4.6328125" style="1" customWidth="1"/>
    <col min="2" max="2" width="41.90625" style="1" customWidth="1"/>
    <col min="3" max="3" width="11.1796875" style="1" bestFit="1" customWidth="1"/>
    <col min="4" max="5" width="10.6328125" style="1" customWidth="1"/>
    <col min="6" max="6" width="2.36328125" style="1" customWidth="1"/>
    <col min="7" max="7" width="11.453125" style="1" bestFit="1" customWidth="1"/>
    <col min="8" max="8" width="10.6328125" style="1" customWidth="1"/>
    <col min="9" max="9" width="18" style="1" bestFit="1" customWidth="1"/>
    <col min="10" max="10" width="2.81640625" style="1" bestFit="1" customWidth="1"/>
    <col min="11" max="11" width="9.26953125" style="1" bestFit="1" customWidth="1"/>
    <col min="12" max="16384" width="9.1796875" style="1"/>
  </cols>
  <sheetData>
    <row r="1" spans="1:12" s="11" customFormat="1">
      <c r="A1" s="50" t="str">
        <f>'A2-Other Inputs'!A1</f>
        <v>UNS Gas, Inc.</v>
      </c>
      <c r="F1" s="208"/>
      <c r="G1" s="208" t="s">
        <v>520</v>
      </c>
      <c r="I1" s="298">
        <f>'Sch. C3 Conv. Factor'!D1</f>
        <v>46203</v>
      </c>
      <c r="K1" s="404">
        <v>1000</v>
      </c>
    </row>
    <row r="2" spans="1:12" s="11" customFormat="1">
      <c r="A2" s="50" t="s">
        <v>267</v>
      </c>
      <c r="F2" s="208"/>
      <c r="G2" s="208" t="s">
        <v>521</v>
      </c>
      <c r="I2" s="298" t="str">
        <f>'Sch. C3 Conv. Factor'!D2</f>
        <v>4/1/2027-3/31/2028</v>
      </c>
    </row>
    <row r="3" spans="1:12" s="11" customFormat="1">
      <c r="A3" s="50" t="s">
        <v>542</v>
      </c>
    </row>
    <row r="5" spans="1:12" ht="13.8" thickBot="1">
      <c r="A5" s="56"/>
      <c r="B5" s="56"/>
      <c r="C5" s="56"/>
      <c r="D5" s="56"/>
      <c r="E5" s="56"/>
      <c r="F5" s="56"/>
      <c r="G5" s="56"/>
      <c r="H5" s="56"/>
      <c r="I5" s="56"/>
    </row>
    <row r="6" spans="1:12" ht="13.8" thickTop="1">
      <c r="A6" s="18"/>
      <c r="B6" s="116"/>
      <c r="C6" s="443" t="s">
        <v>766</v>
      </c>
      <c r="D6" s="443"/>
      <c r="E6" s="443"/>
      <c r="F6" s="410"/>
      <c r="G6" s="443" t="s">
        <v>768</v>
      </c>
      <c r="H6" s="443"/>
      <c r="I6" s="443"/>
      <c r="J6" s="347"/>
    </row>
    <row r="7" spans="1:12">
      <c r="A7" s="18" t="s">
        <v>1</v>
      </c>
      <c r="B7" s="116" t="s">
        <v>17</v>
      </c>
      <c r="C7" s="57" t="s">
        <v>246</v>
      </c>
      <c r="D7" s="57" t="s">
        <v>247</v>
      </c>
      <c r="E7" s="57" t="s">
        <v>248</v>
      </c>
      <c r="F7" s="116"/>
      <c r="G7" s="57" t="s">
        <v>246</v>
      </c>
      <c r="H7" s="57" t="s">
        <v>247</v>
      </c>
      <c r="I7" s="57" t="s">
        <v>248</v>
      </c>
    </row>
    <row r="8" spans="1:12">
      <c r="A8" s="65" t="s">
        <v>2</v>
      </c>
      <c r="B8" s="65" t="s">
        <v>13</v>
      </c>
      <c r="C8" s="65" t="s">
        <v>14</v>
      </c>
      <c r="D8" s="65" t="s">
        <v>15</v>
      </c>
      <c r="E8" s="65" t="s">
        <v>16</v>
      </c>
      <c r="F8" s="65"/>
      <c r="G8" s="65" t="s">
        <v>71</v>
      </c>
      <c r="H8" s="65" t="s">
        <v>82</v>
      </c>
      <c r="I8" s="65" t="s">
        <v>236</v>
      </c>
    </row>
    <row r="9" spans="1:12">
      <c r="B9" s="3"/>
      <c r="C9" s="165"/>
      <c r="D9" s="165"/>
      <c r="E9" s="165"/>
      <c r="F9" s="165"/>
      <c r="G9" s="165"/>
      <c r="H9" s="165"/>
      <c r="I9" s="165"/>
    </row>
    <row r="10" spans="1:12">
      <c r="A10" s="18"/>
      <c r="B10" s="3" t="s">
        <v>249</v>
      </c>
      <c r="C10" s="52"/>
      <c r="D10" s="52"/>
      <c r="E10" s="167"/>
      <c r="F10" s="52"/>
      <c r="G10" s="52"/>
      <c r="H10" s="167"/>
      <c r="I10" s="52"/>
    </row>
    <row r="11" spans="1:12">
      <c r="A11" s="18">
        <f t="shared" ref="A11:A15" si="0">A10+1</f>
        <v>1</v>
      </c>
      <c r="B11" s="3" t="s">
        <v>250</v>
      </c>
      <c r="C11" s="166">
        <v>50000000</v>
      </c>
      <c r="D11" s="166">
        <v>2695000</v>
      </c>
      <c r="E11" s="166"/>
      <c r="F11" s="166"/>
      <c r="G11" s="166">
        <v>0</v>
      </c>
      <c r="H11" s="166">
        <v>0</v>
      </c>
      <c r="I11" s="166"/>
      <c r="K11" s="381"/>
      <c r="L11" s="192"/>
    </row>
    <row r="12" spans="1:12">
      <c r="A12" s="18">
        <f t="shared" si="0"/>
        <v>2</v>
      </c>
      <c r="B12" s="3" t="s">
        <v>251</v>
      </c>
      <c r="C12" s="166">
        <v>45000000</v>
      </c>
      <c r="D12" s="166">
        <v>1800000</v>
      </c>
      <c r="E12" s="166"/>
      <c r="F12" s="166"/>
      <c r="G12" s="166">
        <v>45000000</v>
      </c>
      <c r="H12" s="166">
        <v>1800000</v>
      </c>
      <c r="I12" s="166"/>
      <c r="K12" s="381"/>
      <c r="L12" s="192"/>
    </row>
    <row r="13" spans="1:12">
      <c r="A13" s="18">
        <f t="shared" si="0"/>
        <v>3</v>
      </c>
      <c r="B13" s="3" t="s">
        <v>252</v>
      </c>
      <c r="C13" s="166">
        <v>30000000</v>
      </c>
      <c r="D13" s="166">
        <v>1680000</v>
      </c>
      <c r="E13" s="166"/>
      <c r="F13" s="166"/>
      <c r="G13" s="166">
        <v>30000000</v>
      </c>
      <c r="H13" s="166">
        <v>1680000</v>
      </c>
      <c r="I13" s="166"/>
      <c r="K13" s="381"/>
      <c r="L13" s="192"/>
    </row>
    <row r="14" spans="1:12">
      <c r="A14" s="18">
        <f t="shared" si="0"/>
        <v>4</v>
      </c>
      <c r="B14" s="3" t="s">
        <v>757</v>
      </c>
      <c r="C14" s="166">
        <v>0</v>
      </c>
      <c r="D14" s="166">
        <v>0</v>
      </c>
      <c r="E14" s="166"/>
      <c r="F14" s="166"/>
      <c r="G14" s="166">
        <v>60000000</v>
      </c>
      <c r="H14" s="166">
        <v>3444000</v>
      </c>
      <c r="I14" s="166"/>
      <c r="J14" s="402">
        <v>-2</v>
      </c>
      <c r="K14" s="381"/>
      <c r="L14" s="192"/>
    </row>
    <row r="15" spans="1:12">
      <c r="A15" s="18">
        <f t="shared" si="0"/>
        <v>5</v>
      </c>
      <c r="B15" s="3" t="s">
        <v>253</v>
      </c>
      <c r="C15" s="168">
        <f>SUM(C11:C14)</f>
        <v>125000000</v>
      </c>
      <c r="D15" s="168">
        <f>SUM(D11:D14)</f>
        <v>6175000</v>
      </c>
      <c r="E15" s="169">
        <f>IFERROR(+D15/C15, 0)</f>
        <v>4.9399999999999999E-2</v>
      </c>
      <c r="F15" s="166"/>
      <c r="G15" s="168">
        <v>135000000</v>
      </c>
      <c r="H15" s="168">
        <v>6924000</v>
      </c>
      <c r="I15" s="169">
        <f>IFERROR(+H15/G15, 0)</f>
        <v>5.1288888888888891E-2</v>
      </c>
      <c r="K15" s="381"/>
    </row>
    <row r="16" spans="1:12">
      <c r="B16" s="165"/>
      <c r="C16" s="52"/>
      <c r="D16" s="52"/>
      <c r="E16" s="167"/>
      <c r="F16" s="52"/>
      <c r="G16" s="52"/>
      <c r="H16" s="167"/>
      <c r="I16" s="52"/>
    </row>
    <row r="17" spans="1:11">
      <c r="A17" s="18"/>
      <c r="B17" s="3" t="s">
        <v>254</v>
      </c>
      <c r="C17" s="52"/>
      <c r="D17" s="52"/>
      <c r="E17" s="3"/>
      <c r="F17" s="52"/>
      <c r="G17" s="52"/>
      <c r="H17" s="3"/>
      <c r="I17" s="52"/>
    </row>
    <row r="18" spans="1:11">
      <c r="A18" s="18">
        <f>A15+1</f>
        <v>6</v>
      </c>
      <c r="B18" s="3" t="s">
        <v>255</v>
      </c>
      <c r="C18" s="166">
        <v>0</v>
      </c>
      <c r="D18" s="166">
        <v>0</v>
      </c>
      <c r="E18" s="170"/>
      <c r="F18" s="166"/>
      <c r="G18" s="166">
        <v>0</v>
      </c>
      <c r="H18" s="166">
        <v>0</v>
      </c>
      <c r="I18" s="166"/>
      <c r="K18" s="381"/>
    </row>
    <row r="19" spans="1:11">
      <c r="A19" s="18">
        <f t="shared" ref="A19" si="1">A18+1</f>
        <v>7</v>
      </c>
      <c r="B19" s="3" t="s">
        <v>256</v>
      </c>
      <c r="C19" s="168">
        <f>SUM(C18:C18)</f>
        <v>0</v>
      </c>
      <c r="D19" s="168">
        <f>SUM(D18:D18)</f>
        <v>0</v>
      </c>
      <c r="E19" s="171" t="s">
        <v>257</v>
      </c>
      <c r="F19" s="166"/>
      <c r="G19" s="168">
        <v>0</v>
      </c>
      <c r="H19" s="171">
        <v>0</v>
      </c>
      <c r="I19" s="171" t="s">
        <v>257</v>
      </c>
      <c r="K19" s="381"/>
    </row>
    <row r="20" spans="1:11">
      <c r="B20" s="3"/>
      <c r="C20" s="164"/>
      <c r="D20" s="3"/>
      <c r="E20" s="3"/>
      <c r="F20" s="3"/>
      <c r="G20" s="3"/>
      <c r="H20" s="3"/>
      <c r="I20" s="164"/>
    </row>
    <row r="21" spans="1:11">
      <c r="A21" s="18">
        <f>A19+1</f>
        <v>8</v>
      </c>
      <c r="B21" s="3" t="s">
        <v>258</v>
      </c>
      <c r="C21" s="168">
        <f>C15+C19</f>
        <v>125000000</v>
      </c>
      <c r="D21" s="168">
        <f>D15+D19</f>
        <v>6175000</v>
      </c>
      <c r="E21" s="169">
        <f>IFERROR(+D21/C21, 0)</f>
        <v>4.9399999999999999E-2</v>
      </c>
      <c r="F21" s="166"/>
      <c r="G21" s="168">
        <f>G15+G19</f>
        <v>135000000</v>
      </c>
      <c r="H21" s="168">
        <f>H15+H19</f>
        <v>6924000</v>
      </c>
      <c r="I21" s="169">
        <f>IFERROR(+H21/G21, 0)</f>
        <v>5.1288888888888891E-2</v>
      </c>
      <c r="K21" s="381"/>
    </row>
    <row r="22" spans="1:11">
      <c r="B22" s="3"/>
      <c r="C22" s="3"/>
      <c r="D22" s="3"/>
      <c r="E22" s="3"/>
      <c r="F22" s="3"/>
      <c r="G22" s="3"/>
      <c r="H22" s="3"/>
      <c r="I22" s="3"/>
    </row>
    <row r="23" spans="1:11">
      <c r="A23" s="18"/>
      <c r="B23" s="3" t="s">
        <v>259</v>
      </c>
      <c r="C23" s="52"/>
      <c r="D23" s="52"/>
      <c r="E23" s="52"/>
      <c r="F23" s="52"/>
      <c r="G23" s="52"/>
      <c r="H23" s="52"/>
      <c r="I23" s="52"/>
    </row>
    <row r="24" spans="1:11">
      <c r="A24" s="18">
        <f>A21+1</f>
        <v>9</v>
      </c>
      <c r="B24" s="3" t="s">
        <v>260</v>
      </c>
      <c r="C24" s="166">
        <v>-712866</v>
      </c>
      <c r="D24" s="52"/>
      <c r="E24" s="170"/>
      <c r="F24" s="166"/>
      <c r="G24" s="166">
        <v>-1106658</v>
      </c>
      <c r="H24" s="170"/>
      <c r="I24" s="166"/>
      <c r="K24" s="381"/>
    </row>
    <row r="25" spans="1:11">
      <c r="A25" s="18"/>
      <c r="B25" s="3" t="s">
        <v>261</v>
      </c>
      <c r="C25" s="52"/>
      <c r="D25" s="52"/>
      <c r="E25" s="170"/>
      <c r="F25" s="52"/>
      <c r="G25" s="52"/>
      <c r="H25" s="170"/>
      <c r="I25" s="52"/>
    </row>
    <row r="26" spans="1:11">
      <c r="A26" s="18">
        <f>A24+1</f>
        <v>10</v>
      </c>
      <c r="B26" s="3" t="s">
        <v>262</v>
      </c>
      <c r="C26" s="52"/>
      <c r="D26" s="166">
        <v>139276</v>
      </c>
      <c r="E26" s="170"/>
      <c r="F26" s="52"/>
      <c r="G26" s="166"/>
      <c r="H26" s="166">
        <v>145781</v>
      </c>
      <c r="I26" s="52"/>
      <c r="K26" s="381"/>
    </row>
    <row r="27" spans="1:11">
      <c r="A27" s="18">
        <f t="shared" ref="A27" si="2">A26+1</f>
        <v>11</v>
      </c>
      <c r="B27" s="3" t="s">
        <v>263</v>
      </c>
      <c r="C27" s="401"/>
      <c r="D27" s="166">
        <v>69550</v>
      </c>
      <c r="E27" s="401"/>
      <c r="F27" s="170"/>
      <c r="G27" s="166"/>
      <c r="H27" s="411">
        <v>78125</v>
      </c>
      <c r="I27" s="401"/>
      <c r="J27" s="402">
        <v>-3</v>
      </c>
      <c r="K27" s="381"/>
    </row>
    <row r="28" spans="1:11">
      <c r="B28" s="3"/>
      <c r="C28" s="3"/>
      <c r="D28" s="408"/>
      <c r="E28" s="3"/>
      <c r="F28" s="3"/>
      <c r="G28" s="408"/>
      <c r="H28" s="3"/>
      <c r="I28" s="3"/>
    </row>
    <row r="29" spans="1:11">
      <c r="A29" s="18">
        <f>A27+1</f>
        <v>12</v>
      </c>
      <c r="B29" s="3" t="s">
        <v>264</v>
      </c>
      <c r="C29" s="168">
        <f>SUM(C21:C27)</f>
        <v>124287134</v>
      </c>
      <c r="D29" s="168">
        <f>SUM(D21:D27)</f>
        <v>6383826</v>
      </c>
      <c r="E29" s="169">
        <f>IFERROR(+D29/C29, 0)</f>
        <v>5.1363530516360605E-2</v>
      </c>
      <c r="F29" s="166"/>
      <c r="G29" s="168">
        <f>SUM(G21:G27)</f>
        <v>133893342</v>
      </c>
      <c r="H29" s="168">
        <f>SUM(H21:H27)</f>
        <v>7147906</v>
      </c>
      <c r="I29" s="169">
        <f>IFERROR(+H29/G29, 0)</f>
        <v>5.338507421825351E-2</v>
      </c>
      <c r="K29" s="381"/>
    </row>
    <row r="30" spans="1:11">
      <c r="B30" s="3"/>
      <c r="C30" s="3"/>
      <c r="D30" s="3"/>
      <c r="E30" s="3"/>
      <c r="F30" s="3"/>
      <c r="G30" s="3"/>
      <c r="H30" s="3"/>
      <c r="I30" s="3"/>
    </row>
    <row r="31" spans="1:11">
      <c r="A31" s="18">
        <f>A29+1</f>
        <v>13</v>
      </c>
      <c r="B31" s="3" t="s">
        <v>265</v>
      </c>
      <c r="C31" s="172">
        <v>15000000</v>
      </c>
      <c r="D31" s="172">
        <v>712766.99999999988</v>
      </c>
      <c r="E31" s="169">
        <f>IFERROR(+D31/C31, 0)</f>
        <v>4.7517799999999992E-2</v>
      </c>
      <c r="F31" s="402">
        <v>-1</v>
      </c>
      <c r="G31" s="172">
        <v>0</v>
      </c>
      <c r="H31" s="171">
        <v>0</v>
      </c>
      <c r="I31" s="169">
        <f>IFERROR(+H31/G31, 0)</f>
        <v>0</v>
      </c>
      <c r="K31" s="402"/>
    </row>
    <row r="32" spans="1:11">
      <c r="B32" s="3"/>
      <c r="C32" s="3"/>
      <c r="D32" s="3"/>
      <c r="E32" s="3"/>
      <c r="F32" s="3"/>
      <c r="G32" s="3"/>
      <c r="H32" s="3"/>
      <c r="I32" s="3"/>
    </row>
    <row r="33" spans="1:11" ht="13.8" thickBot="1">
      <c r="A33" s="18">
        <f>A31+1</f>
        <v>14</v>
      </c>
      <c r="B33" s="3" t="s">
        <v>266</v>
      </c>
      <c r="C33" s="173">
        <f>C29+C31</f>
        <v>139287134</v>
      </c>
      <c r="D33" s="173">
        <f>D29+D31</f>
        <v>7096593</v>
      </c>
      <c r="E33" s="174">
        <f>IFERROR(D33/C33, 0)</f>
        <v>5.0949379143661613E-2</v>
      </c>
      <c r="F33" s="270"/>
      <c r="G33" s="173">
        <f>G29+G31</f>
        <v>133893342</v>
      </c>
      <c r="H33" s="173">
        <f>H29+H31</f>
        <v>7147906</v>
      </c>
      <c r="I33" s="174">
        <f>IFERROR(+H33/G33, 0)</f>
        <v>5.338507421825351E-2</v>
      </c>
      <c r="K33" s="381"/>
    </row>
    <row r="34" spans="1:11" ht="13.8" thickTop="1"/>
    <row r="36" spans="1:11">
      <c r="B36" s="403" t="s">
        <v>758</v>
      </c>
    </row>
    <row r="37" spans="1:11">
      <c r="B37" s="403" t="s">
        <v>759</v>
      </c>
    </row>
    <row r="38" spans="1:11">
      <c r="B38" s="403" t="s">
        <v>760</v>
      </c>
    </row>
  </sheetData>
  <mergeCells count="2">
    <mergeCell ref="C6:E6"/>
    <mergeCell ref="G6:I6"/>
  </mergeCells>
  <pageMargins left="0.7" right="0.7" top="0.75" bottom="0.75" header="0.3" footer="0.3"/>
  <pageSetup scale="8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40CF0-6B3F-472C-A85B-C50789424C5F}">
  <sheetPr>
    <tabColor rgb="FFFFFFCC"/>
  </sheetPr>
  <dimension ref="A1:F69"/>
  <sheetViews>
    <sheetView view="pageBreakPreview" topLeftCell="A38" zoomScale="60" zoomScaleNormal="100" workbookViewId="0">
      <selection activeCell="F80" sqref="F80"/>
    </sheetView>
  </sheetViews>
  <sheetFormatPr defaultColWidth="7.08984375" defaultRowHeight="13.2"/>
  <cols>
    <col min="1" max="1" width="20.54296875" style="114" customWidth="1"/>
    <col min="2" max="2" width="35.81640625" style="114" customWidth="1"/>
    <col min="3" max="3" width="18" style="114" bestFit="1" customWidth="1"/>
    <col min="4" max="16384" width="7.08984375" style="114"/>
  </cols>
  <sheetData>
    <row r="1" spans="1:6" s="131" customFormat="1">
      <c r="A1" s="321" t="str">
        <f>'A2-Other Inputs'!A1</f>
        <v>UNS Gas, Inc.</v>
      </c>
      <c r="B1" s="208" t="s">
        <v>520</v>
      </c>
      <c r="C1" s="322">
        <f>'Sch. D2 Cost of Debt'!I1</f>
        <v>46203</v>
      </c>
    </row>
    <row r="2" spans="1:6" s="131" customFormat="1">
      <c r="A2" s="321" t="s">
        <v>226</v>
      </c>
      <c r="B2" s="208" t="s">
        <v>521</v>
      </c>
      <c r="C2" s="322" t="str">
        <f>'Sch. D2 Cost of Debt'!I2</f>
        <v>4/1/2027-3/31/2028</v>
      </c>
    </row>
    <row r="3" spans="1:6" s="131" customFormat="1">
      <c r="A3" s="321" t="s">
        <v>129</v>
      </c>
    </row>
    <row r="4" spans="1:6" ht="13.8" thickBot="1">
      <c r="A4" s="128"/>
      <c r="B4" s="128"/>
      <c r="C4" s="128"/>
    </row>
    <row r="5" spans="1:6" ht="13.8" thickTop="1">
      <c r="A5" s="18" t="s">
        <v>1</v>
      </c>
      <c r="B5" s="116" t="s">
        <v>17</v>
      </c>
      <c r="C5" s="129" t="s">
        <v>3</v>
      </c>
    </row>
    <row r="6" spans="1:6">
      <c r="A6" s="65" t="s">
        <v>2</v>
      </c>
      <c r="B6" s="65" t="s">
        <v>13</v>
      </c>
      <c r="C6" s="65" t="s">
        <v>14</v>
      </c>
    </row>
    <row r="7" spans="1:6">
      <c r="B7" s="114" t="s">
        <v>130</v>
      </c>
      <c r="E7" s="347"/>
    </row>
    <row r="8" spans="1:6">
      <c r="A8" s="18">
        <v>1</v>
      </c>
      <c r="B8" s="114" t="s">
        <v>131</v>
      </c>
      <c r="C8" s="117">
        <v>658550662</v>
      </c>
      <c r="D8" s="381"/>
      <c r="E8" s="381"/>
      <c r="F8" s="348"/>
    </row>
    <row r="9" spans="1:6">
      <c r="A9" s="18">
        <f>A8+1</f>
        <v>2</v>
      </c>
      <c r="B9" s="114" t="s">
        <v>132</v>
      </c>
      <c r="C9" s="117">
        <v>3044259</v>
      </c>
      <c r="D9" s="381"/>
    </row>
    <row r="10" spans="1:6">
      <c r="A10" s="18">
        <f t="shared" ref="A10:A18" si="0">A9+1</f>
        <v>3</v>
      </c>
      <c r="B10" s="114" t="s">
        <v>133</v>
      </c>
      <c r="C10" s="117">
        <v>994275</v>
      </c>
      <c r="D10" s="381"/>
    </row>
    <row r="11" spans="1:6">
      <c r="A11" s="18">
        <f t="shared" si="0"/>
        <v>4</v>
      </c>
      <c r="B11" s="114" t="s">
        <v>134</v>
      </c>
      <c r="C11" s="118">
        <v>1484429</v>
      </c>
      <c r="D11" s="381"/>
    </row>
    <row r="12" spans="1:6">
      <c r="A12" s="18">
        <f t="shared" si="0"/>
        <v>5</v>
      </c>
      <c r="B12" s="114" t="s">
        <v>130</v>
      </c>
      <c r="C12" s="117">
        <v>664073625</v>
      </c>
      <c r="D12" s="381"/>
    </row>
    <row r="13" spans="1:6">
      <c r="A13" s="18">
        <f t="shared" si="0"/>
        <v>6</v>
      </c>
      <c r="B13" s="114" t="s">
        <v>135</v>
      </c>
      <c r="C13" s="117">
        <v>-288875126</v>
      </c>
      <c r="D13" s="381"/>
    </row>
    <row r="14" spans="1:6">
      <c r="A14" s="18">
        <f t="shared" si="0"/>
        <v>7</v>
      </c>
      <c r="B14" s="114" t="s">
        <v>136</v>
      </c>
      <c r="C14" s="119">
        <v>375198499</v>
      </c>
      <c r="D14" s="381"/>
    </row>
    <row r="15" spans="1:6">
      <c r="A15" s="18"/>
      <c r="C15" s="117"/>
    </row>
    <row r="16" spans="1:6">
      <c r="A16" s="18">
        <f>A14+1</f>
        <v>8</v>
      </c>
      <c r="B16" s="114" t="s">
        <v>137</v>
      </c>
      <c r="C16" s="117"/>
    </row>
    <row r="17" spans="1:4">
      <c r="A17" s="18">
        <f t="shared" si="0"/>
        <v>9</v>
      </c>
      <c r="B17" s="114" t="s">
        <v>34</v>
      </c>
      <c r="C17" s="117">
        <v>1236455</v>
      </c>
      <c r="D17" s="381"/>
    </row>
    <row r="18" spans="1:4">
      <c r="A18" s="18">
        <f t="shared" si="0"/>
        <v>10</v>
      </c>
      <c r="B18" s="114" t="s">
        <v>138</v>
      </c>
      <c r="C18" s="119">
        <v>1236455</v>
      </c>
      <c r="D18" s="381"/>
    </row>
    <row r="19" spans="1:4">
      <c r="A19" s="18"/>
      <c r="C19" s="117"/>
    </row>
    <row r="20" spans="1:4">
      <c r="A20" s="18">
        <f>A18+1</f>
        <v>11</v>
      </c>
      <c r="B20" s="114" t="s">
        <v>139</v>
      </c>
      <c r="C20" s="117"/>
    </row>
    <row r="21" spans="1:4">
      <c r="A21" s="18">
        <f t="shared" ref="A21:A31" si="1">A20+1</f>
        <v>12</v>
      </c>
      <c r="B21" s="114" t="s">
        <v>140</v>
      </c>
      <c r="C21" s="189">
        <v>4633002</v>
      </c>
      <c r="D21" s="381"/>
    </row>
    <row r="22" spans="1:4">
      <c r="A22" s="18">
        <f t="shared" si="1"/>
        <v>13</v>
      </c>
      <c r="B22" s="114" t="s">
        <v>141</v>
      </c>
      <c r="C22" s="189">
        <v>312598</v>
      </c>
      <c r="D22" s="381"/>
    </row>
    <row r="23" spans="1:4">
      <c r="A23" s="18">
        <f t="shared" si="1"/>
        <v>14</v>
      </c>
      <c r="B23" s="114" t="s">
        <v>142</v>
      </c>
      <c r="C23" s="189">
        <v>5475197</v>
      </c>
      <c r="D23" s="381"/>
    </row>
    <row r="24" spans="1:4">
      <c r="A24" s="18">
        <f t="shared" si="1"/>
        <v>15</v>
      </c>
      <c r="B24" s="114" t="s">
        <v>143</v>
      </c>
      <c r="C24" s="189">
        <v>638619</v>
      </c>
      <c r="D24" s="381"/>
    </row>
    <row r="25" spans="1:4">
      <c r="A25" s="18">
        <f t="shared" si="1"/>
        <v>16</v>
      </c>
      <c r="B25" s="114" t="s">
        <v>144</v>
      </c>
      <c r="C25" s="189">
        <v>-304017</v>
      </c>
      <c r="D25" s="381"/>
    </row>
    <row r="26" spans="1:4">
      <c r="A26" s="18">
        <f t="shared" si="1"/>
        <v>17</v>
      </c>
      <c r="B26" s="114" t="s">
        <v>145</v>
      </c>
      <c r="C26" s="189">
        <v>4343200</v>
      </c>
      <c r="D26" s="381"/>
    </row>
    <row r="27" spans="1:4">
      <c r="A27" s="18">
        <f t="shared" si="1"/>
        <v>18</v>
      </c>
      <c r="B27" s="114" t="s">
        <v>146</v>
      </c>
      <c r="C27" s="189">
        <v>792441</v>
      </c>
      <c r="D27" s="381"/>
    </row>
    <row r="28" spans="1:4">
      <c r="A28" s="18">
        <f t="shared" si="1"/>
        <v>19</v>
      </c>
      <c r="B28" s="114" t="s">
        <v>68</v>
      </c>
      <c r="C28" s="189">
        <v>2967937</v>
      </c>
      <c r="D28" s="381"/>
    </row>
    <row r="29" spans="1:4">
      <c r="A29" s="18">
        <f t="shared" si="1"/>
        <v>20</v>
      </c>
      <c r="B29" s="114" t="s">
        <v>69</v>
      </c>
      <c r="C29" s="189">
        <v>315362</v>
      </c>
      <c r="D29" s="381"/>
    </row>
    <row r="30" spans="1:4">
      <c r="A30" s="18">
        <f t="shared" si="1"/>
        <v>21</v>
      </c>
      <c r="B30" s="114" t="s">
        <v>34</v>
      </c>
      <c r="C30" s="117">
        <v>907308</v>
      </c>
      <c r="D30" s="381"/>
    </row>
    <row r="31" spans="1:4">
      <c r="A31" s="18">
        <f t="shared" si="1"/>
        <v>22</v>
      </c>
      <c r="B31" s="114" t="s">
        <v>139</v>
      </c>
      <c r="C31" s="119">
        <v>20081647</v>
      </c>
      <c r="D31" s="381"/>
    </row>
    <row r="32" spans="1:4">
      <c r="A32" s="18"/>
      <c r="C32" s="117"/>
    </row>
    <row r="33" spans="1:4">
      <c r="A33" s="18">
        <f>A31+1</f>
        <v>23</v>
      </c>
      <c r="B33" s="114" t="s">
        <v>147</v>
      </c>
      <c r="C33" s="117"/>
    </row>
    <row r="34" spans="1:4">
      <c r="A34" s="18">
        <f t="shared" ref="A34:A38" si="2">A33+1</f>
        <v>24</v>
      </c>
      <c r="B34" s="114" t="s">
        <v>148</v>
      </c>
      <c r="C34" s="117">
        <v>899758</v>
      </c>
      <c r="D34" s="381"/>
    </row>
    <row r="35" spans="1:4">
      <c r="A35" s="18">
        <f t="shared" si="2"/>
        <v>25</v>
      </c>
      <c r="B35" s="114" t="s">
        <v>149</v>
      </c>
      <c r="C35" s="189">
        <v>710516</v>
      </c>
      <c r="D35" s="381"/>
    </row>
    <row r="36" spans="1:4">
      <c r="A36" s="18">
        <f t="shared" si="2"/>
        <v>26</v>
      </c>
      <c r="B36" s="114" t="s">
        <v>62</v>
      </c>
      <c r="C36" s="189">
        <v>21627143</v>
      </c>
      <c r="D36" s="381"/>
    </row>
    <row r="37" spans="1:4">
      <c r="A37" s="18">
        <f t="shared" si="2"/>
        <v>27</v>
      </c>
      <c r="B37" s="114" t="s">
        <v>34</v>
      </c>
      <c r="C37" s="189">
        <v>18538976</v>
      </c>
      <c r="D37" s="381"/>
    </row>
    <row r="38" spans="1:4">
      <c r="A38" s="18">
        <f t="shared" si="2"/>
        <v>28</v>
      </c>
      <c r="B38" s="114" t="s">
        <v>147</v>
      </c>
      <c r="C38" s="190">
        <v>41776393</v>
      </c>
      <c r="D38" s="381"/>
    </row>
    <row r="39" spans="1:4">
      <c r="A39" s="18"/>
      <c r="C39" s="117"/>
    </row>
    <row r="40" spans="1:4" ht="13.8" thickBot="1">
      <c r="A40" s="18">
        <f>A38+1</f>
        <v>29</v>
      </c>
      <c r="B40" s="114" t="s">
        <v>150</v>
      </c>
      <c r="C40" s="120">
        <v>438292994</v>
      </c>
      <c r="D40" s="381"/>
    </row>
    <row r="41" spans="1:4" ht="13.8" thickTop="1">
      <c r="A41" s="18"/>
      <c r="C41" s="189"/>
    </row>
    <row r="42" spans="1:4">
      <c r="A42" s="18">
        <f>A40+1</f>
        <v>30</v>
      </c>
      <c r="B42" s="114" t="s">
        <v>151</v>
      </c>
      <c r="C42" s="189"/>
    </row>
    <row r="43" spans="1:4">
      <c r="A43" s="18">
        <f t="shared" ref="A43:A48" si="3">A42+1</f>
        <v>31</v>
      </c>
      <c r="B43" s="114" t="s">
        <v>152</v>
      </c>
      <c r="C43" s="189">
        <v>82978216</v>
      </c>
      <c r="D43" s="381"/>
    </row>
    <row r="44" spans="1:4">
      <c r="A44" s="18">
        <f t="shared" si="3"/>
        <v>32</v>
      </c>
      <c r="B44" s="114" t="s">
        <v>153</v>
      </c>
      <c r="C44" s="191">
        <v>84370267</v>
      </c>
      <c r="D44" s="381"/>
    </row>
    <row r="45" spans="1:4">
      <c r="A45" s="18">
        <f t="shared" si="3"/>
        <v>33</v>
      </c>
      <c r="B45" s="114" t="s">
        <v>154</v>
      </c>
      <c r="C45" s="189">
        <v>167348483</v>
      </c>
      <c r="D45" s="381"/>
    </row>
    <row r="46" spans="1:4">
      <c r="A46" s="18">
        <f t="shared" si="3"/>
        <v>34</v>
      </c>
      <c r="B46" s="114" t="s">
        <v>155</v>
      </c>
      <c r="C46" s="189">
        <v>1072459</v>
      </c>
      <c r="D46" s="381"/>
    </row>
    <row r="47" spans="1:4">
      <c r="A47" s="18">
        <f t="shared" si="3"/>
        <v>35</v>
      </c>
      <c r="B47" s="114" t="s">
        <v>156</v>
      </c>
      <c r="C47" s="189">
        <v>125000000</v>
      </c>
      <c r="D47" s="381"/>
    </row>
    <row r="48" spans="1:4">
      <c r="A48" s="18">
        <f t="shared" si="3"/>
        <v>36</v>
      </c>
      <c r="B48" s="114" t="s">
        <v>151</v>
      </c>
      <c r="C48" s="190">
        <v>293420942</v>
      </c>
      <c r="D48" s="381"/>
    </row>
    <row r="49" spans="1:4">
      <c r="A49" s="18"/>
      <c r="C49" s="189"/>
    </row>
    <row r="50" spans="1:4">
      <c r="A50" s="18">
        <f>A48+1</f>
        <v>37</v>
      </c>
      <c r="B50" s="114" t="s">
        <v>157</v>
      </c>
      <c r="C50" s="189"/>
    </row>
    <row r="51" spans="1:4">
      <c r="A51" s="18">
        <f t="shared" ref="A51:A59" si="4">A50+1</f>
        <v>38</v>
      </c>
      <c r="B51" s="114" t="s">
        <v>158</v>
      </c>
      <c r="C51" s="189">
        <v>505377</v>
      </c>
      <c r="D51" s="381"/>
    </row>
    <row r="52" spans="1:4">
      <c r="A52" s="18">
        <f t="shared" si="4"/>
        <v>39</v>
      </c>
      <c r="B52" s="114" t="s">
        <v>159</v>
      </c>
      <c r="C52" s="189">
        <v>4257072</v>
      </c>
      <c r="D52" s="381"/>
    </row>
    <row r="53" spans="1:4">
      <c r="A53" s="18">
        <f t="shared" si="4"/>
        <v>40</v>
      </c>
      <c r="B53" s="114" t="s">
        <v>160</v>
      </c>
      <c r="C53" s="189">
        <v>2055272</v>
      </c>
      <c r="D53" s="381"/>
    </row>
    <row r="54" spans="1:4">
      <c r="A54" s="18">
        <f t="shared" si="4"/>
        <v>41</v>
      </c>
      <c r="B54" s="114" t="s">
        <v>161</v>
      </c>
      <c r="C54" s="189">
        <v>15000000</v>
      </c>
      <c r="D54" s="381"/>
    </row>
    <row r="55" spans="1:4">
      <c r="A55" s="18">
        <f t="shared" si="4"/>
        <v>42</v>
      </c>
      <c r="B55" s="114" t="s">
        <v>162</v>
      </c>
      <c r="C55" s="189">
        <v>1838966</v>
      </c>
      <c r="D55" s="381"/>
    </row>
    <row r="56" spans="1:4">
      <c r="A56" s="18">
        <f t="shared" si="4"/>
        <v>43</v>
      </c>
      <c r="B56" s="114" t="s">
        <v>163</v>
      </c>
      <c r="C56" s="189">
        <v>2437644</v>
      </c>
      <c r="D56" s="381"/>
    </row>
    <row r="57" spans="1:4">
      <c r="A57" s="18">
        <f t="shared" si="4"/>
        <v>44</v>
      </c>
      <c r="B57" s="114" t="s">
        <v>164</v>
      </c>
      <c r="C57" s="189">
        <v>1249835</v>
      </c>
      <c r="D57" s="381"/>
    </row>
    <row r="58" spans="1:4">
      <c r="A58" s="18">
        <f t="shared" si="4"/>
        <v>45</v>
      </c>
      <c r="B58" s="114" t="s">
        <v>34</v>
      </c>
      <c r="C58" s="189">
        <v>16990608</v>
      </c>
      <c r="D58" s="381"/>
    </row>
    <row r="59" spans="1:4">
      <c r="A59" s="18">
        <f t="shared" si="4"/>
        <v>46</v>
      </c>
      <c r="B59" s="114" t="s">
        <v>157</v>
      </c>
      <c r="C59" s="190">
        <v>44334774</v>
      </c>
      <c r="D59" s="381"/>
    </row>
    <row r="60" spans="1:4">
      <c r="A60" s="18"/>
      <c r="C60" s="189"/>
    </row>
    <row r="61" spans="1:4">
      <c r="A61" s="18">
        <f>A59+1</f>
        <v>47</v>
      </c>
      <c r="B61" s="114" t="s">
        <v>165</v>
      </c>
      <c r="C61" s="189"/>
    </row>
    <row r="62" spans="1:4">
      <c r="A62" s="18">
        <f t="shared" ref="A62:A65" si="5">A61+1</f>
        <v>48</v>
      </c>
      <c r="B62" s="114" t="s">
        <v>166</v>
      </c>
      <c r="C62" s="189">
        <v>7000434</v>
      </c>
      <c r="D62" s="381"/>
    </row>
    <row r="63" spans="1:4">
      <c r="A63" s="18">
        <f t="shared" si="5"/>
        <v>49</v>
      </c>
      <c r="B63" s="114" t="s">
        <v>62</v>
      </c>
      <c r="C63" s="189">
        <v>61092775</v>
      </c>
      <c r="D63" s="381"/>
    </row>
    <row r="64" spans="1:4">
      <c r="A64" s="18">
        <f t="shared" si="5"/>
        <v>50</v>
      </c>
      <c r="B64" s="114" t="s">
        <v>34</v>
      </c>
      <c r="C64" s="189">
        <v>32444069</v>
      </c>
      <c r="D64" s="381"/>
    </row>
    <row r="65" spans="1:4">
      <c r="A65" s="18">
        <f t="shared" si="5"/>
        <v>51</v>
      </c>
      <c r="B65" s="114" t="s">
        <v>165</v>
      </c>
      <c r="C65" s="119">
        <v>100537278</v>
      </c>
      <c r="D65" s="381"/>
    </row>
    <row r="66" spans="1:4">
      <c r="A66" s="18"/>
      <c r="C66" s="117"/>
    </row>
    <row r="67" spans="1:4" ht="13.8" thickBot="1">
      <c r="A67" s="18">
        <f>A65+1</f>
        <v>52</v>
      </c>
      <c r="B67" s="114" t="s">
        <v>167</v>
      </c>
      <c r="C67" s="120">
        <v>438292994</v>
      </c>
      <c r="D67" s="381"/>
    </row>
    <row r="68" spans="1:4" ht="13.8" thickTop="1"/>
    <row r="69" spans="1:4">
      <c r="C69" s="348"/>
    </row>
  </sheetData>
  <pageMargins left="0.5" right="0.5" top="0.5" bottom="0.5" header="0.25" footer="0.5"/>
  <pageSetup scale="8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D094-BB0F-4384-B6D8-BB8DD8743864}">
  <sheetPr>
    <tabColor rgb="FFFFFFCC"/>
  </sheetPr>
  <dimension ref="A1:E39"/>
  <sheetViews>
    <sheetView view="pageBreakPreview" zoomScale="60" zoomScaleNormal="100" workbookViewId="0">
      <selection activeCell="D39" sqref="D39"/>
    </sheetView>
  </sheetViews>
  <sheetFormatPr defaultColWidth="7.08984375" defaultRowHeight="13.2"/>
  <cols>
    <col min="1" max="1" width="20.54296875" style="114" customWidth="1"/>
    <col min="2" max="2" width="35.81640625" style="114" customWidth="1"/>
    <col min="3" max="3" width="18" style="114" bestFit="1" customWidth="1"/>
    <col min="4" max="16384" width="7.08984375" style="114"/>
  </cols>
  <sheetData>
    <row r="1" spans="1:5" s="131" customFormat="1">
      <c r="A1" s="131" t="str">
        <f>'A2-Other Inputs'!A1</f>
        <v>UNS Gas, Inc.</v>
      </c>
      <c r="B1" s="208" t="s">
        <v>520</v>
      </c>
      <c r="C1" s="322">
        <f>'Sch. D2 Cost of Debt'!I1</f>
        <v>46203</v>
      </c>
    </row>
    <row r="2" spans="1:5" s="131" customFormat="1">
      <c r="A2" s="131" t="s">
        <v>227</v>
      </c>
      <c r="B2" s="208" t="s">
        <v>521</v>
      </c>
      <c r="C2" s="322" t="str">
        <f>'Sch. D2 Cost of Debt'!I2</f>
        <v>4/1/2027-3/31/2028</v>
      </c>
    </row>
    <row r="3" spans="1:5" s="131" customFormat="1">
      <c r="A3" s="131" t="s">
        <v>168</v>
      </c>
    </row>
    <row r="4" spans="1:5" ht="13.8" thickBot="1">
      <c r="A4" s="128"/>
      <c r="B4" s="128"/>
      <c r="C4" s="128"/>
    </row>
    <row r="5" spans="1:5" ht="13.8" thickTop="1">
      <c r="A5" s="18" t="s">
        <v>1</v>
      </c>
      <c r="B5" s="116" t="s">
        <v>17</v>
      </c>
      <c r="C5" s="129" t="s">
        <v>3</v>
      </c>
    </row>
    <row r="6" spans="1:5">
      <c r="A6" s="65" t="s">
        <v>2</v>
      </c>
      <c r="B6" s="65" t="s">
        <v>13</v>
      </c>
      <c r="C6" s="65" t="s">
        <v>14</v>
      </c>
    </row>
    <row r="7" spans="1:5">
      <c r="E7" s="347"/>
    </row>
    <row r="8" spans="1:5">
      <c r="A8" s="18"/>
      <c r="B8" s="114" t="s">
        <v>216</v>
      </c>
      <c r="E8" s="382"/>
    </row>
    <row r="9" spans="1:5">
      <c r="A9" s="18">
        <v>1</v>
      </c>
      <c r="B9" s="114" t="s">
        <v>169</v>
      </c>
      <c r="C9" s="117">
        <v>107327965</v>
      </c>
      <c r="D9" s="381"/>
    </row>
    <row r="10" spans="1:5">
      <c r="A10" s="18">
        <f t="shared" ref="A10:A20" si="0">A9+1</f>
        <v>2</v>
      </c>
      <c r="B10" s="114" t="s">
        <v>29</v>
      </c>
      <c r="C10" s="117">
        <v>150170</v>
      </c>
      <c r="D10" s="381"/>
    </row>
    <row r="11" spans="1:5">
      <c r="A11" s="18">
        <f t="shared" si="0"/>
        <v>3</v>
      </c>
      <c r="B11" s="114" t="s">
        <v>170</v>
      </c>
      <c r="C11" s="117">
        <v>9322175</v>
      </c>
      <c r="D11" s="381"/>
    </row>
    <row r="12" spans="1:5">
      <c r="A12" s="18">
        <f t="shared" si="0"/>
        <v>4</v>
      </c>
      <c r="B12" s="114" t="s">
        <v>171</v>
      </c>
      <c r="C12" s="119">
        <v>116800310</v>
      </c>
      <c r="D12" s="381"/>
    </row>
    <row r="13" spans="1:5">
      <c r="A13" s="18"/>
      <c r="C13" s="117"/>
      <c r="D13" s="381"/>
    </row>
    <row r="14" spans="1:5">
      <c r="A14" s="18"/>
      <c r="B14" s="114" t="s">
        <v>217</v>
      </c>
      <c r="C14" s="117"/>
      <c r="D14" s="381"/>
    </row>
    <row r="15" spans="1:5">
      <c r="A15" s="18">
        <f>A12+1</f>
        <v>5</v>
      </c>
      <c r="B15" s="114" t="s">
        <v>172</v>
      </c>
      <c r="C15" s="117">
        <v>52004471</v>
      </c>
      <c r="D15" s="381"/>
    </row>
    <row r="16" spans="1:5">
      <c r="A16" s="18">
        <f t="shared" si="0"/>
        <v>6</v>
      </c>
      <c r="B16" s="114" t="s">
        <v>173</v>
      </c>
      <c r="C16" s="117">
        <v>33142955</v>
      </c>
      <c r="D16" s="381"/>
    </row>
    <row r="17" spans="1:4">
      <c r="A17" s="18">
        <f t="shared" si="0"/>
        <v>7</v>
      </c>
      <c r="B17" s="114" t="s">
        <v>174</v>
      </c>
      <c r="C17" s="117">
        <v>18547257</v>
      </c>
      <c r="D17" s="381"/>
    </row>
    <row r="18" spans="1:4">
      <c r="A18" s="18">
        <f t="shared" si="0"/>
        <v>8</v>
      </c>
      <c r="B18" s="114" t="s">
        <v>175</v>
      </c>
      <c r="C18" s="117">
        <v>5284276</v>
      </c>
      <c r="D18" s="381"/>
    </row>
    <row r="19" spans="1:4">
      <c r="A19" s="18">
        <f t="shared" si="0"/>
        <v>9</v>
      </c>
      <c r="B19" s="114" t="s">
        <v>176</v>
      </c>
      <c r="C19" s="117">
        <v>358499</v>
      </c>
      <c r="D19" s="381"/>
    </row>
    <row r="20" spans="1:4">
      <c r="A20" s="18">
        <f t="shared" si="0"/>
        <v>10</v>
      </c>
      <c r="B20" s="114" t="s">
        <v>177</v>
      </c>
      <c r="C20" s="119">
        <v>109337458</v>
      </c>
      <c r="D20" s="381"/>
    </row>
    <row r="21" spans="1:4">
      <c r="C21" s="117"/>
    </row>
    <row r="22" spans="1:4">
      <c r="A22" s="18">
        <f>A20+1</f>
        <v>11</v>
      </c>
      <c r="B22" s="114" t="s">
        <v>178</v>
      </c>
      <c r="C22" s="118">
        <v>7462852</v>
      </c>
      <c r="D22" s="381"/>
    </row>
    <row r="23" spans="1:4">
      <c r="C23" s="117"/>
    </row>
    <row r="24" spans="1:4">
      <c r="A24" s="18"/>
      <c r="B24" s="114" t="s">
        <v>179</v>
      </c>
      <c r="C24" s="117"/>
    </row>
    <row r="25" spans="1:4">
      <c r="A25" s="18">
        <f>A22+1</f>
        <v>12</v>
      </c>
      <c r="B25" s="114" t="s">
        <v>180</v>
      </c>
      <c r="C25" s="117">
        <v>0</v>
      </c>
      <c r="D25" s="381"/>
    </row>
    <row r="26" spans="1:4">
      <c r="A26" s="18">
        <f t="shared" ref="A26:A27" si="1">A25+1</f>
        <v>13</v>
      </c>
      <c r="B26" s="114" t="s">
        <v>181</v>
      </c>
      <c r="C26" s="117">
        <v>791932</v>
      </c>
      <c r="D26" s="381"/>
    </row>
    <row r="27" spans="1:4">
      <c r="A27" s="18">
        <f t="shared" si="1"/>
        <v>14</v>
      </c>
      <c r="B27" s="114" t="s">
        <v>179</v>
      </c>
      <c r="C27" s="119">
        <v>791932</v>
      </c>
      <c r="D27" s="381"/>
    </row>
    <row r="28" spans="1:4">
      <c r="C28" s="117"/>
    </row>
    <row r="29" spans="1:4">
      <c r="A29" s="18">
        <f>A27+1</f>
        <v>15</v>
      </c>
      <c r="B29" s="114" t="s">
        <v>182</v>
      </c>
      <c r="C29" s="117">
        <v>8254784</v>
      </c>
      <c r="D29" s="381"/>
    </row>
    <row r="30" spans="1:4">
      <c r="C30" s="117"/>
    </row>
    <row r="31" spans="1:4">
      <c r="A31" s="18"/>
      <c r="B31" s="114" t="s">
        <v>183</v>
      </c>
      <c r="C31" s="117"/>
    </row>
    <row r="32" spans="1:4">
      <c r="A32" s="18">
        <f>A29+1</f>
        <v>16</v>
      </c>
      <c r="B32" s="114" t="s">
        <v>184</v>
      </c>
      <c r="C32" s="117">
        <v>6175000</v>
      </c>
      <c r="D32" s="381"/>
    </row>
    <row r="33" spans="1:4">
      <c r="A33" s="18">
        <f t="shared" ref="A33:A36" si="2">A32+1</f>
        <v>17</v>
      </c>
      <c r="B33" s="114" t="s">
        <v>185</v>
      </c>
      <c r="C33" s="117">
        <v>399336</v>
      </c>
      <c r="D33" s="381"/>
    </row>
    <row r="34" spans="1:4">
      <c r="A34" s="18">
        <f t="shared" si="2"/>
        <v>18</v>
      </c>
      <c r="B34" s="114" t="s">
        <v>186</v>
      </c>
      <c r="C34" s="117">
        <v>354481</v>
      </c>
      <c r="D34" s="381"/>
    </row>
    <row r="35" spans="1:4">
      <c r="A35" s="18">
        <f t="shared" si="2"/>
        <v>19</v>
      </c>
      <c r="B35" s="114" t="s">
        <v>187</v>
      </c>
      <c r="C35" s="117">
        <v>-10881</v>
      </c>
      <c r="D35" s="381"/>
    </row>
    <row r="36" spans="1:4">
      <c r="A36" s="18">
        <f t="shared" si="2"/>
        <v>20</v>
      </c>
      <c r="B36" s="114" t="s">
        <v>188</v>
      </c>
      <c r="C36" s="119">
        <v>6917936</v>
      </c>
      <c r="D36" s="381"/>
    </row>
    <row r="37" spans="1:4">
      <c r="C37" s="117"/>
    </row>
    <row r="38" spans="1:4" ht="13.8" thickBot="1">
      <c r="A38" s="18">
        <f>A36+1</f>
        <v>21</v>
      </c>
      <c r="B38" s="114" t="s">
        <v>189</v>
      </c>
      <c r="C38" s="407">
        <v>1336848</v>
      </c>
      <c r="D38" s="381"/>
    </row>
    <row r="39" spans="1:4" ht="13.8" thickTop="1"/>
  </sheetData>
  <pageMargins left="0.5" right="0.5" top="0.5" bottom="0.5" header="0.25" footer="0.5"/>
  <pageSetup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EBD7-BE0F-4A42-86A7-C7F57FD560B1}">
  <sheetPr>
    <tabColor rgb="FFFFFFCC"/>
  </sheetPr>
  <dimension ref="A1:E38"/>
  <sheetViews>
    <sheetView view="pageBreakPreview" zoomScale="60" zoomScaleNormal="100" workbookViewId="0">
      <selection activeCell="D29" sqref="D29"/>
    </sheetView>
  </sheetViews>
  <sheetFormatPr defaultColWidth="7.08984375" defaultRowHeight="13.2"/>
  <cols>
    <col min="1" max="1" width="20.54296875" style="114" bestFit="1" customWidth="1"/>
    <col min="2" max="2" width="35.81640625" style="114" customWidth="1"/>
    <col min="3" max="3" width="18" style="114" bestFit="1" customWidth="1"/>
    <col min="4" max="16384" width="7.08984375" style="114"/>
  </cols>
  <sheetData>
    <row r="1" spans="1:5" s="131" customFormat="1">
      <c r="A1" s="131" t="str">
        <f>'A2-Other Inputs'!A1</f>
        <v>UNS Gas, Inc.</v>
      </c>
      <c r="B1" s="208" t="s">
        <v>520</v>
      </c>
      <c r="C1" s="322">
        <f>'Sch. D2 Cost of Debt'!I1</f>
        <v>46203</v>
      </c>
    </row>
    <row r="2" spans="1:5" s="131" customFormat="1">
      <c r="A2" s="131" t="s">
        <v>544</v>
      </c>
      <c r="B2" s="208" t="s">
        <v>521</v>
      </c>
      <c r="C2" s="322" t="str">
        <f>'Sch. D2 Cost of Debt'!I2</f>
        <v>4/1/2027-3/31/2028</v>
      </c>
    </row>
    <row r="3" spans="1:5" s="131" customFormat="1">
      <c r="A3" s="321" t="s">
        <v>380</v>
      </c>
    </row>
    <row r="4" spans="1:5" ht="13.8" thickBot="1">
      <c r="A4" s="128"/>
      <c r="B4" s="128"/>
      <c r="C4" s="128"/>
    </row>
    <row r="5" spans="1:5" ht="13.8" thickTop="1">
      <c r="A5" s="18" t="s">
        <v>1</v>
      </c>
      <c r="B5" s="116" t="s">
        <v>17</v>
      </c>
      <c r="C5" s="129" t="s">
        <v>3</v>
      </c>
    </row>
    <row r="6" spans="1:5">
      <c r="A6" s="65" t="s">
        <v>2</v>
      </c>
      <c r="B6" s="65" t="s">
        <v>13</v>
      </c>
      <c r="C6" s="65" t="s">
        <v>14</v>
      </c>
    </row>
    <row r="7" spans="1:5">
      <c r="E7" s="347"/>
    </row>
    <row r="8" spans="1:5">
      <c r="B8" s="234" t="s">
        <v>381</v>
      </c>
      <c r="C8" s="230"/>
      <c r="E8" s="381"/>
    </row>
    <row r="9" spans="1:5">
      <c r="A9" s="116">
        <v>1</v>
      </c>
      <c r="B9" s="229" t="s">
        <v>57</v>
      </c>
      <c r="C9" s="117">
        <v>-311191.05000000005</v>
      </c>
      <c r="D9" s="381"/>
    </row>
    <row r="10" spans="1:5">
      <c r="A10" s="116">
        <v>2</v>
      </c>
      <c r="B10" s="229" t="s">
        <v>382</v>
      </c>
      <c r="C10" s="189">
        <v>4406</v>
      </c>
      <c r="D10" s="381"/>
    </row>
    <row r="11" spans="1:5">
      <c r="A11" s="116">
        <v>3</v>
      </c>
      <c r="B11" s="229" t="s">
        <v>383</v>
      </c>
      <c r="C11" s="189">
        <v>737500</v>
      </c>
      <c r="D11" s="381"/>
    </row>
    <row r="12" spans="1:5">
      <c r="A12" s="116">
        <v>4</v>
      </c>
      <c r="B12" s="229" t="s">
        <v>384</v>
      </c>
      <c r="C12" s="117">
        <v>9853920.7899999991</v>
      </c>
      <c r="D12" s="381"/>
    </row>
    <row r="13" spans="1:5">
      <c r="A13" s="116">
        <v>5</v>
      </c>
      <c r="B13" s="229" t="s">
        <v>385</v>
      </c>
      <c r="C13" s="117">
        <v>-9268771.709999999</v>
      </c>
      <c r="D13" s="381"/>
    </row>
    <row r="14" spans="1:5">
      <c r="A14" s="116">
        <v>6</v>
      </c>
      <c r="B14" s="229" t="s">
        <v>386</v>
      </c>
      <c r="C14" s="119">
        <v>1015864.0299999993</v>
      </c>
      <c r="D14" s="381"/>
    </row>
    <row r="15" spans="1:5">
      <c r="A15" s="116"/>
      <c r="B15" s="229"/>
      <c r="C15" s="230"/>
    </row>
    <row r="16" spans="1:5">
      <c r="A16" s="116"/>
      <c r="B16" s="234" t="s">
        <v>387</v>
      </c>
      <c r="C16" s="230"/>
    </row>
    <row r="17" spans="1:4">
      <c r="A17" s="116">
        <v>7</v>
      </c>
      <c r="B17" s="229" t="s">
        <v>58</v>
      </c>
      <c r="C17" s="117">
        <v>-22638.34</v>
      </c>
      <c r="D17" s="381"/>
    </row>
    <row r="18" spans="1:4">
      <c r="A18" s="116">
        <v>8</v>
      </c>
      <c r="B18" s="229" t="s">
        <v>382</v>
      </c>
      <c r="C18" s="189">
        <v>5106</v>
      </c>
      <c r="D18" s="381"/>
    </row>
    <row r="19" spans="1:4">
      <c r="A19" s="116">
        <v>9</v>
      </c>
      <c r="B19" s="229" t="s">
        <v>388</v>
      </c>
      <c r="C19" s="117">
        <v>2471653.4300000002</v>
      </c>
      <c r="D19" s="381"/>
    </row>
    <row r="20" spans="1:4">
      <c r="A20" s="116">
        <v>10</v>
      </c>
      <c r="B20" s="229" t="s">
        <v>389</v>
      </c>
      <c r="C20" s="117">
        <v>-2364474.25</v>
      </c>
      <c r="D20" s="381"/>
    </row>
    <row r="21" spans="1:4">
      <c r="A21" s="116">
        <v>11</v>
      </c>
      <c r="B21" s="229" t="s">
        <v>386</v>
      </c>
      <c r="C21" s="119">
        <v>89646.840000000317</v>
      </c>
      <c r="D21" s="381"/>
    </row>
    <row r="22" spans="1:4">
      <c r="A22" s="116"/>
      <c r="B22" s="229"/>
      <c r="C22" s="230"/>
    </row>
    <row r="23" spans="1:4">
      <c r="A23" s="116"/>
      <c r="B23" s="234" t="s">
        <v>390</v>
      </c>
      <c r="C23" s="230"/>
    </row>
    <row r="24" spans="1:4">
      <c r="A24" s="116">
        <v>12</v>
      </c>
      <c r="B24" s="229" t="s">
        <v>391</v>
      </c>
      <c r="C24" s="117">
        <v>4342338</v>
      </c>
      <c r="D24" s="381"/>
    </row>
    <row r="25" spans="1:4">
      <c r="A25" s="116">
        <v>13</v>
      </c>
      <c r="B25" s="229" t="s">
        <v>392</v>
      </c>
      <c r="C25" s="117">
        <v>194926.41000000003</v>
      </c>
      <c r="D25" s="381"/>
    </row>
    <row r="26" spans="1:4">
      <c r="A26" s="116">
        <v>14</v>
      </c>
      <c r="B26" s="229" t="s">
        <v>386</v>
      </c>
      <c r="C26" s="119">
        <v>4537264.41</v>
      </c>
      <c r="D26" s="381"/>
    </row>
    <row r="27" spans="1:4">
      <c r="A27" s="116"/>
      <c r="B27" s="229"/>
      <c r="C27" s="230"/>
    </row>
    <row r="28" spans="1:4" ht="13.8" thickBot="1">
      <c r="A28" s="116">
        <v>15</v>
      </c>
      <c r="B28" s="229" t="s">
        <v>393</v>
      </c>
      <c r="C28" s="120">
        <v>5642775.2799999993</v>
      </c>
      <c r="D28" s="381"/>
    </row>
    <row r="29" spans="1:4" ht="13.8" thickTop="1">
      <c r="A29" s="229"/>
      <c r="B29" s="230"/>
    </row>
    <row r="30" spans="1:4">
      <c r="A30" s="444"/>
      <c r="B30" s="444"/>
    </row>
    <row r="31" spans="1:4">
      <c r="A31" s="229"/>
      <c r="B31" s="229"/>
    </row>
    <row r="32" spans="1:4">
      <c r="A32" s="231"/>
      <c r="B32" s="229"/>
    </row>
    <row r="33" spans="1:2">
      <c r="A33" s="232"/>
      <c r="B33" s="229"/>
    </row>
    <row r="37" spans="1:2">
      <c r="B37" s="233"/>
    </row>
    <row r="38" spans="1:2">
      <c r="B38" s="115"/>
    </row>
  </sheetData>
  <mergeCells count="1">
    <mergeCell ref="A30:B30"/>
  </mergeCells>
  <pageMargins left="0.5" right="0.5" top="0.5" bottom="0.5" header="0.25" footer="0.5"/>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BDBE-CE31-4D53-A782-8E122CFA2B3E}">
  <sheetPr>
    <tabColor theme="6" tint="0.59999389629810485"/>
    <pageSetUpPr fitToPage="1"/>
  </sheetPr>
  <dimension ref="A1:I29"/>
  <sheetViews>
    <sheetView view="pageBreakPreview" zoomScale="60" zoomScaleNormal="100" workbookViewId="0">
      <selection activeCell="F41" sqref="F41"/>
    </sheetView>
  </sheetViews>
  <sheetFormatPr defaultColWidth="9.1796875" defaultRowHeight="13.2"/>
  <cols>
    <col min="1" max="1" width="4.6328125" style="1" customWidth="1"/>
    <col min="2" max="2" width="19.54296875" style="1" customWidth="1"/>
    <col min="3" max="3" width="8.6328125" style="1" customWidth="1"/>
    <col min="4" max="4" width="16.36328125" style="1" bestFit="1" customWidth="1"/>
    <col min="5" max="5" width="9.453125" style="1" customWidth="1"/>
    <col min="6" max="6" width="26.08984375" style="1" customWidth="1"/>
    <col min="7" max="7" width="15.08984375" style="1" bestFit="1" customWidth="1"/>
    <col min="8" max="16384" width="9.1796875" style="1"/>
  </cols>
  <sheetData>
    <row r="1" spans="1:9" s="11" customFormat="1">
      <c r="A1" s="135" t="s">
        <v>35</v>
      </c>
      <c r="B1" s="135"/>
      <c r="C1" s="135"/>
      <c r="D1" s="135"/>
      <c r="E1" s="135"/>
      <c r="F1" s="35" t="s">
        <v>520</v>
      </c>
      <c r="G1" s="298">
        <f>'A1-ARAM Lead'!H1</f>
        <v>46203</v>
      </c>
    </row>
    <row r="2" spans="1:9" s="11" customFormat="1">
      <c r="A2" s="72" t="str">
        <f>'Table of Contents'!A2</f>
        <v>Rider 11 - Annual Rate Adjustment Mechanism ("ARAM")</v>
      </c>
      <c r="B2" s="135"/>
      <c r="C2" s="135"/>
      <c r="D2" s="135"/>
      <c r="E2" s="135"/>
      <c r="F2" s="35" t="s">
        <v>521</v>
      </c>
      <c r="G2" s="298" t="str">
        <f>'A1-ARAM Lead'!H2</f>
        <v>4/1/2027-3/31/2028</v>
      </c>
    </row>
    <row r="3" spans="1:9" s="11" customFormat="1">
      <c r="A3" s="72" t="str">
        <f>'Table of Contents'!A3</f>
        <v>Attachment B - Formula Rate Template</v>
      </c>
      <c r="B3" s="135"/>
      <c r="C3" s="135"/>
      <c r="D3" s="135"/>
      <c r="E3" s="135"/>
      <c r="F3" s="35"/>
      <c r="G3" s="298"/>
    </row>
    <row r="4" spans="1:9" s="11" customFormat="1">
      <c r="A4" s="135" t="s">
        <v>284</v>
      </c>
      <c r="B4" s="135"/>
      <c r="C4" s="135"/>
      <c r="D4" s="135"/>
      <c r="E4" s="135"/>
      <c r="F4" s="135"/>
      <c r="G4" s="135"/>
    </row>
    <row r="5" spans="1:9">
      <c r="A5" s="86"/>
      <c r="B5" s="86"/>
      <c r="C5" s="86"/>
      <c r="D5" s="86"/>
      <c r="E5" s="347"/>
      <c r="F5" s="86"/>
      <c r="G5" s="86"/>
    </row>
    <row r="6" spans="1:9" ht="13.8" thickBot="1">
      <c r="A6" s="242"/>
      <c r="B6" s="242"/>
      <c r="C6" s="242"/>
      <c r="D6" s="242"/>
      <c r="E6" s="242"/>
      <c r="F6" s="344"/>
      <c r="G6" s="242"/>
    </row>
    <row r="7" spans="1:9" ht="13.8" thickTop="1">
      <c r="A7" s="206" t="s">
        <v>1</v>
      </c>
      <c r="B7" s="206" t="s">
        <v>285</v>
      </c>
      <c r="C7" s="206" t="s">
        <v>286</v>
      </c>
      <c r="D7" s="206" t="s">
        <v>287</v>
      </c>
      <c r="E7" s="206" t="s">
        <v>288</v>
      </c>
      <c r="F7" s="343" t="s">
        <v>63</v>
      </c>
      <c r="G7" s="206" t="s">
        <v>337</v>
      </c>
    </row>
    <row r="8" spans="1:9">
      <c r="A8" s="197" t="s">
        <v>2</v>
      </c>
      <c r="B8" s="196" t="s">
        <v>13</v>
      </c>
      <c r="C8" s="196" t="s">
        <v>14</v>
      </c>
      <c r="D8" s="196" t="s">
        <v>289</v>
      </c>
      <c r="E8" s="196" t="s">
        <v>16</v>
      </c>
      <c r="F8" s="196" t="s">
        <v>290</v>
      </c>
      <c r="G8" s="196" t="s">
        <v>301</v>
      </c>
    </row>
    <row r="9" spans="1:9">
      <c r="A9" s="71">
        <v>1</v>
      </c>
      <c r="B9" s="219" t="s">
        <v>733</v>
      </c>
      <c r="C9" s="220" t="s">
        <v>734</v>
      </c>
      <c r="D9" s="219" t="s">
        <v>735</v>
      </c>
      <c r="E9" s="221">
        <v>11.94</v>
      </c>
      <c r="F9" s="206" t="s">
        <v>698</v>
      </c>
      <c r="G9" s="198">
        <f>ROUND(E9*$G$27,2)</f>
        <v>0.92</v>
      </c>
      <c r="H9" s="396"/>
      <c r="I9" s="7"/>
    </row>
    <row r="10" spans="1:9">
      <c r="A10" s="71">
        <f>A9+1</f>
        <v>2</v>
      </c>
      <c r="B10" s="219"/>
      <c r="C10" s="219"/>
      <c r="D10" s="219" t="s">
        <v>736</v>
      </c>
      <c r="E10" s="222">
        <v>0.38009999999999999</v>
      </c>
      <c r="F10" s="206" t="s">
        <v>699</v>
      </c>
      <c r="G10" s="199">
        <f>ROUND(E10*$G$27,4)</f>
        <v>2.93E-2</v>
      </c>
      <c r="H10" s="396"/>
      <c r="I10" s="7"/>
    </row>
    <row r="11" spans="1:9">
      <c r="A11" s="71"/>
      <c r="B11" s="86"/>
      <c r="C11" s="86"/>
      <c r="D11" s="86"/>
      <c r="E11" s="228"/>
      <c r="F11" s="206"/>
      <c r="G11" s="199"/>
      <c r="H11" s="417"/>
    </row>
    <row r="12" spans="1:9">
      <c r="A12" s="71">
        <f>A10+1</f>
        <v>3</v>
      </c>
      <c r="B12" s="219" t="s">
        <v>737</v>
      </c>
      <c r="C12" s="220" t="s">
        <v>738</v>
      </c>
      <c r="D12" s="219" t="s">
        <v>735</v>
      </c>
      <c r="E12" s="221">
        <v>11.94</v>
      </c>
      <c r="F12" s="206" t="s">
        <v>700</v>
      </c>
      <c r="G12" s="1">
        <f>E9*G27</f>
        <v>0.92136357007604253</v>
      </c>
      <c r="H12" s="396"/>
      <c r="I12" s="7"/>
    </row>
    <row r="13" spans="1:9">
      <c r="A13" s="71">
        <f>A12+1</f>
        <v>4</v>
      </c>
      <c r="B13" s="219"/>
      <c r="C13" s="220"/>
      <c r="D13" s="219" t="s">
        <v>736</v>
      </c>
      <c r="E13" s="222">
        <v>0.38009999999999999</v>
      </c>
      <c r="F13" s="206" t="s">
        <v>701</v>
      </c>
      <c r="G13" s="227">
        <f>E10*G27</f>
        <v>2.9330845308702159E-2</v>
      </c>
      <c r="H13" s="396"/>
      <c r="I13" s="7"/>
    </row>
    <row r="14" spans="1:9">
      <c r="A14" s="71"/>
      <c r="B14" s="86"/>
      <c r="C14" s="206"/>
      <c r="D14" s="86"/>
      <c r="E14" s="86"/>
      <c r="F14" s="86"/>
      <c r="G14" s="86"/>
      <c r="H14" s="417"/>
    </row>
    <row r="15" spans="1:9">
      <c r="A15" s="71">
        <f>A13+1</f>
        <v>5</v>
      </c>
      <c r="B15" s="219" t="s">
        <v>739</v>
      </c>
      <c r="C15" s="220" t="s">
        <v>740</v>
      </c>
      <c r="D15" s="219" t="s">
        <v>735</v>
      </c>
      <c r="E15" s="221">
        <v>28.32</v>
      </c>
      <c r="F15" s="206" t="s">
        <v>702</v>
      </c>
      <c r="G15" s="198">
        <f>ROUND(E15*$G$27,2)</f>
        <v>2.19</v>
      </c>
      <c r="H15" s="396"/>
      <c r="I15" s="7"/>
    </row>
    <row r="16" spans="1:9">
      <c r="A16" s="71">
        <f>A15+1</f>
        <v>6</v>
      </c>
      <c r="B16" s="219"/>
      <c r="C16" s="220"/>
      <c r="D16" s="219" t="s">
        <v>736</v>
      </c>
      <c r="E16" s="222">
        <v>0.31340000000000001</v>
      </c>
      <c r="F16" s="206" t="s">
        <v>703</v>
      </c>
      <c r="G16" s="199">
        <f>ROUND(E16*$G$27,4)</f>
        <v>2.4199999999999999E-2</v>
      </c>
      <c r="H16" s="396"/>
      <c r="I16" s="7"/>
    </row>
    <row r="17" spans="1:9">
      <c r="A17" s="71"/>
      <c r="B17" s="86"/>
      <c r="C17" s="206"/>
      <c r="D17" s="86"/>
      <c r="E17" s="86"/>
      <c r="F17" s="86"/>
      <c r="G17" s="86"/>
      <c r="H17" s="417"/>
    </row>
    <row r="18" spans="1:9">
      <c r="A18" s="71">
        <f>A16+1</f>
        <v>7</v>
      </c>
      <c r="B18" s="219" t="s">
        <v>741</v>
      </c>
      <c r="C18" s="220" t="s">
        <v>742</v>
      </c>
      <c r="D18" s="219" t="s">
        <v>735</v>
      </c>
      <c r="E18" s="221">
        <v>285.73</v>
      </c>
      <c r="F18" s="206" t="s">
        <v>704</v>
      </c>
      <c r="G18" s="198">
        <f>ROUND(E18*$G$27,2)</f>
        <v>22.05</v>
      </c>
      <c r="H18" s="396"/>
      <c r="I18" s="7"/>
    </row>
    <row r="19" spans="1:9">
      <c r="A19" s="71">
        <f>A18+1</f>
        <v>8</v>
      </c>
      <c r="B19" s="219"/>
      <c r="C19" s="220"/>
      <c r="D19" s="219" t="s">
        <v>736</v>
      </c>
      <c r="E19" s="222">
        <v>0.16200000000000001</v>
      </c>
      <c r="F19" s="206" t="s">
        <v>705</v>
      </c>
      <c r="G19" s="199">
        <f>ROUND(E19*$G$27,4)</f>
        <v>1.2500000000000001E-2</v>
      </c>
      <c r="H19" s="396"/>
      <c r="I19" s="7"/>
    </row>
    <row r="20" spans="1:9">
      <c r="A20" s="71"/>
      <c r="B20" s="86"/>
      <c r="C20" s="206"/>
      <c r="D20" s="86"/>
      <c r="E20" s="86"/>
      <c r="F20" s="86"/>
      <c r="G20" s="86"/>
      <c r="H20" s="417"/>
    </row>
    <row r="21" spans="1:9">
      <c r="A21" s="71">
        <f>A19+1</f>
        <v>9</v>
      </c>
      <c r="B21" s="219" t="s">
        <v>743</v>
      </c>
      <c r="C21" s="220" t="s">
        <v>744</v>
      </c>
      <c r="D21" s="219" t="s">
        <v>735</v>
      </c>
      <c r="E21" s="221">
        <v>285.73</v>
      </c>
      <c r="F21" s="206" t="s">
        <v>706</v>
      </c>
      <c r="G21" s="198">
        <f>ROUND(E21*$G$27,2)</f>
        <v>22.05</v>
      </c>
      <c r="H21" s="396"/>
      <c r="I21" s="7"/>
    </row>
    <row r="22" spans="1:9">
      <c r="A22" s="71">
        <f>A21+1</f>
        <v>10</v>
      </c>
      <c r="B22" s="219"/>
      <c r="C22" s="220"/>
      <c r="D22" s="219" t="s">
        <v>736</v>
      </c>
      <c r="E22" s="222">
        <v>0.16200000000000001</v>
      </c>
      <c r="F22" s="206" t="s">
        <v>707</v>
      </c>
      <c r="G22" s="199">
        <f>ROUND(E22*$G$27,4)</f>
        <v>1.2500000000000001E-2</v>
      </c>
      <c r="H22" s="396"/>
      <c r="I22" s="7"/>
    </row>
    <row r="23" spans="1:9">
      <c r="B23" s="86"/>
      <c r="C23" s="206"/>
      <c r="D23" s="86"/>
      <c r="E23" s="86"/>
      <c r="F23" s="86"/>
      <c r="G23" s="86"/>
      <c r="H23" s="417"/>
    </row>
    <row r="24" spans="1:9">
      <c r="A24" s="71">
        <f>A22+1</f>
        <v>11</v>
      </c>
      <c r="B24" s="219" t="s">
        <v>745</v>
      </c>
      <c r="C24" s="220" t="s">
        <v>746</v>
      </c>
      <c r="D24" s="219" t="s">
        <v>735</v>
      </c>
      <c r="E24" s="221">
        <v>285.73</v>
      </c>
      <c r="F24" s="206" t="s">
        <v>708</v>
      </c>
      <c r="G24" s="198">
        <f>ROUND(E24*$G$27,2)</f>
        <v>22.05</v>
      </c>
      <c r="H24" s="396"/>
      <c r="I24" s="7"/>
    </row>
    <row r="25" spans="1:9">
      <c r="A25" s="71">
        <f>A24+1</f>
        <v>12</v>
      </c>
      <c r="B25" s="223"/>
      <c r="C25" s="223"/>
      <c r="D25" s="223" t="s">
        <v>736</v>
      </c>
      <c r="E25" s="224">
        <v>0.16200000000000001</v>
      </c>
      <c r="F25" s="197" t="s">
        <v>709</v>
      </c>
      <c r="G25" s="202">
        <f>ROUND(E25*$G$27,4)</f>
        <v>1.2500000000000001E-2</v>
      </c>
      <c r="H25" s="396"/>
      <c r="I25" s="7"/>
    </row>
    <row r="26" spans="1:9">
      <c r="B26" s="86"/>
      <c r="C26" s="86"/>
      <c r="D26" s="86"/>
      <c r="E26" s="86"/>
      <c r="F26" s="86"/>
      <c r="G26" s="86"/>
    </row>
    <row r="27" spans="1:9">
      <c r="A27" s="71">
        <f>A25+1</f>
        <v>13</v>
      </c>
      <c r="B27" s="86" t="s">
        <v>535</v>
      </c>
      <c r="F27" s="206" t="s">
        <v>368</v>
      </c>
      <c r="G27" s="195">
        <f>'A1-ARAM Lead'!H48</f>
        <v>7.7166128147072244E-2</v>
      </c>
    </row>
    <row r="28" spans="1:9">
      <c r="A28" s="71"/>
      <c r="B28" s="86"/>
      <c r="G28" s="312"/>
    </row>
    <row r="29" spans="1:9">
      <c r="A29" s="71"/>
      <c r="B29" s="347"/>
      <c r="F29" s="2"/>
      <c r="G29" s="227"/>
    </row>
  </sheetData>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1616-5EDE-4E40-B420-2B596D28978E}">
  <sheetPr>
    <tabColor rgb="FFFFFFCC"/>
    <pageSetUpPr fitToPage="1"/>
  </sheetPr>
  <dimension ref="A1:Q38"/>
  <sheetViews>
    <sheetView view="pageBreakPreview" zoomScale="60" zoomScaleNormal="100" workbookViewId="0"/>
  </sheetViews>
  <sheetFormatPr defaultColWidth="5.36328125" defaultRowHeight="13.2"/>
  <cols>
    <col min="1" max="2" width="5.36328125" style="3" customWidth="1"/>
    <col min="3" max="16384" width="5.36328125" style="3"/>
  </cols>
  <sheetData>
    <row r="1" spans="1:17">
      <c r="P1" s="446" t="s">
        <v>545</v>
      </c>
      <c r="Q1" s="446"/>
    </row>
    <row r="2" spans="1:17">
      <c r="O2" s="383"/>
      <c r="P2" s="447" t="s">
        <v>751</v>
      </c>
      <c r="Q2" s="447"/>
    </row>
    <row r="3" spans="1:17">
      <c r="A3" s="385"/>
      <c r="O3" s="383"/>
      <c r="P3" s="384"/>
      <c r="Q3" s="384"/>
    </row>
    <row r="4" spans="1:17">
      <c r="A4" s="448" t="s">
        <v>35</v>
      </c>
      <c r="B4" s="448"/>
      <c r="C4" s="448"/>
      <c r="D4" s="448"/>
      <c r="E4" s="448"/>
      <c r="F4" s="448"/>
      <c r="G4" s="448"/>
      <c r="H4" s="448"/>
      <c r="I4" s="448"/>
      <c r="J4" s="448"/>
      <c r="K4" s="448"/>
      <c r="L4" s="448"/>
      <c r="M4" s="448"/>
      <c r="N4" s="448"/>
      <c r="O4" s="448"/>
      <c r="P4" s="448"/>
      <c r="Q4" s="448"/>
    </row>
    <row r="5" spans="1:17">
      <c r="A5" s="445" t="s">
        <v>762</v>
      </c>
      <c r="B5" s="445"/>
      <c r="C5" s="445"/>
      <c r="D5" s="445"/>
      <c r="E5" s="445"/>
      <c r="F5" s="445"/>
      <c r="G5" s="445"/>
      <c r="H5" s="445"/>
      <c r="I5" s="445"/>
      <c r="J5" s="445"/>
      <c r="K5" s="445"/>
      <c r="L5" s="445"/>
      <c r="M5" s="445"/>
      <c r="N5" s="445"/>
      <c r="O5" s="445"/>
      <c r="P5" s="445"/>
      <c r="Q5" s="445"/>
    </row>
    <row r="6" spans="1:17">
      <c r="A6" s="445" t="s">
        <v>747</v>
      </c>
      <c r="B6" s="445"/>
      <c r="C6" s="445"/>
      <c r="D6" s="445"/>
      <c r="E6" s="445"/>
      <c r="F6" s="445"/>
      <c r="G6" s="445"/>
      <c r="H6" s="445"/>
      <c r="I6" s="445"/>
      <c r="J6" s="445"/>
      <c r="K6" s="445"/>
      <c r="L6" s="445"/>
      <c r="M6" s="445"/>
      <c r="N6" s="445"/>
      <c r="O6" s="445"/>
      <c r="P6" s="445"/>
      <c r="Q6" s="445"/>
    </row>
    <row r="7" spans="1:17">
      <c r="A7" s="383"/>
      <c r="B7" s="383"/>
      <c r="C7" s="383"/>
      <c r="D7" s="383"/>
      <c r="E7" s="383"/>
      <c r="F7" s="383"/>
      <c r="G7" s="383"/>
      <c r="H7" s="383"/>
      <c r="I7" s="383"/>
      <c r="J7" s="383"/>
      <c r="K7" s="383"/>
      <c r="L7" s="383"/>
      <c r="M7" s="383"/>
      <c r="N7" s="383"/>
      <c r="O7" s="383"/>
      <c r="P7" s="383"/>
      <c r="Q7" s="383"/>
    </row>
    <row r="10" spans="1:17">
      <c r="G10" s="383"/>
      <c r="H10" s="383"/>
      <c r="I10" s="383"/>
      <c r="J10" s="383"/>
      <c r="K10" s="383"/>
      <c r="L10" s="383"/>
      <c r="M10" s="383"/>
    </row>
    <row r="11" spans="1:17">
      <c r="G11" s="383"/>
      <c r="H11" s="383"/>
      <c r="I11" s="383"/>
      <c r="J11" s="383"/>
      <c r="K11" s="383"/>
      <c r="L11" s="383"/>
      <c r="M11" s="383"/>
    </row>
    <row r="12" spans="1:17">
      <c r="F12" s="383"/>
      <c r="G12" s="383"/>
      <c r="H12" s="383"/>
      <c r="I12" s="383"/>
      <c r="J12" s="383"/>
      <c r="K12" s="383"/>
      <c r="L12" s="383"/>
      <c r="M12" s="383"/>
    </row>
    <row r="13" spans="1:17">
      <c r="F13" s="386"/>
      <c r="G13" s="383"/>
      <c r="H13" s="383"/>
      <c r="I13" s="383"/>
      <c r="J13" s="383"/>
      <c r="K13" s="383"/>
      <c r="L13" s="383"/>
      <c r="M13" s="383"/>
    </row>
    <row r="14" spans="1:17">
      <c r="F14" s="386"/>
      <c r="G14" s="383"/>
      <c r="H14" s="383"/>
      <c r="I14" s="383"/>
      <c r="J14" s="383"/>
      <c r="K14" s="383"/>
      <c r="L14" s="383"/>
      <c r="M14" s="383"/>
    </row>
    <row r="15" spans="1:17">
      <c r="F15" s="386"/>
      <c r="G15" s="383"/>
      <c r="H15" s="383"/>
      <c r="I15" s="383"/>
      <c r="J15" s="383"/>
      <c r="K15" s="383"/>
      <c r="L15" s="383"/>
      <c r="M15" s="383"/>
    </row>
    <row r="16" spans="1:17">
      <c r="A16" s="445" t="s">
        <v>763</v>
      </c>
      <c r="B16" s="445"/>
      <c r="C16" s="445"/>
      <c r="D16" s="445"/>
      <c r="E16" s="445"/>
      <c r="F16" s="445"/>
      <c r="G16" s="445"/>
      <c r="H16" s="445"/>
      <c r="I16" s="445"/>
      <c r="J16" s="445"/>
      <c r="K16" s="445"/>
      <c r="L16" s="445"/>
      <c r="M16" s="445"/>
      <c r="N16" s="445"/>
      <c r="O16" s="445"/>
      <c r="P16" s="445"/>
      <c r="Q16" s="445"/>
    </row>
    <row r="34" spans="1:14">
      <c r="F34" s="388" t="s">
        <v>748</v>
      </c>
      <c r="G34" s="389"/>
      <c r="H34" s="389"/>
      <c r="L34" s="390" t="s">
        <v>749</v>
      </c>
      <c r="M34" s="390"/>
    </row>
    <row r="35" spans="1:14">
      <c r="F35" s="383" t="s">
        <v>750</v>
      </c>
      <c r="G35" s="383"/>
      <c r="H35" s="387"/>
      <c r="L35" s="383" t="s">
        <v>257</v>
      </c>
      <c r="M35" s="383"/>
      <c r="N35" s="165"/>
    </row>
    <row r="37" spans="1:14">
      <c r="A37" s="391"/>
    </row>
    <row r="38" spans="1:14">
      <c r="A38" s="392"/>
    </row>
  </sheetData>
  <mergeCells count="6">
    <mergeCell ref="A6:Q6"/>
    <mergeCell ref="A16:Q16"/>
    <mergeCell ref="P1:Q1"/>
    <mergeCell ref="P2:Q2"/>
    <mergeCell ref="A4:Q4"/>
    <mergeCell ref="A5:Q5"/>
  </mergeCells>
  <pageMargins left="0.7" right="0.7" top="0.75" bottom="0.75" header="0.3" footer="0.3"/>
  <pageSetup scale="83"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8AF3-4AB6-42CC-A756-4FA20E929FA5}">
  <sheetPr>
    <tabColor theme="6" tint="0.59999389629810485"/>
    <pageSetUpPr fitToPage="1"/>
  </sheetPr>
  <dimension ref="A1:K18"/>
  <sheetViews>
    <sheetView view="pageBreakPreview" zoomScale="60" zoomScaleNormal="100" workbookViewId="0">
      <selection activeCell="I51" sqref="I51"/>
    </sheetView>
  </sheetViews>
  <sheetFormatPr defaultColWidth="9.1796875" defaultRowHeight="13.2"/>
  <cols>
    <col min="1" max="1" width="4.6328125" style="1" customWidth="1"/>
    <col min="2" max="2" width="14" style="1" customWidth="1"/>
    <col min="3" max="3" width="8.6328125" style="1" customWidth="1"/>
    <col min="4" max="4" width="16.36328125" style="1" bestFit="1" customWidth="1"/>
    <col min="5" max="5" width="8.08984375" style="1" customWidth="1"/>
    <col min="6" max="6" width="10.54296875" style="1" customWidth="1"/>
    <col min="7" max="8" width="8.08984375" style="1" customWidth="1"/>
    <col min="9" max="9" width="10.81640625" style="1" customWidth="1"/>
    <col min="10" max="10" width="9.08984375" style="1" customWidth="1"/>
    <col min="11" max="11" width="18" style="1" bestFit="1" customWidth="1"/>
    <col min="12" max="16384" width="9.1796875" style="1"/>
  </cols>
  <sheetData>
    <row r="1" spans="1:11" s="11" customFormat="1">
      <c r="A1" s="135" t="s">
        <v>35</v>
      </c>
      <c r="B1" s="135"/>
      <c r="C1" s="135"/>
      <c r="D1" s="135"/>
      <c r="E1" s="135"/>
      <c r="I1" s="35" t="s">
        <v>520</v>
      </c>
      <c r="K1" s="298">
        <f>'A1-ARAM Lead'!H1</f>
        <v>46203</v>
      </c>
    </row>
    <row r="2" spans="1:11" s="11" customFormat="1">
      <c r="A2" s="72" t="str">
        <f>'Rate Summary'!A2</f>
        <v>Rider 11 - Annual Rate Adjustment Mechanism ("ARAM")</v>
      </c>
      <c r="B2" s="135"/>
      <c r="C2" s="135"/>
      <c r="D2" s="135"/>
      <c r="E2" s="135"/>
      <c r="I2" s="35" t="s">
        <v>521</v>
      </c>
      <c r="K2" s="298" t="str">
        <f>'A1-ARAM Lead'!H2</f>
        <v>4/1/2027-3/31/2028</v>
      </c>
    </row>
    <row r="3" spans="1:11" s="11" customFormat="1">
      <c r="A3" s="72" t="str">
        <f>'Rate Summary'!A3</f>
        <v>Attachment B - Formula Rate Template</v>
      </c>
      <c r="B3" s="135"/>
      <c r="C3" s="135"/>
      <c r="D3" s="135"/>
      <c r="E3" s="135"/>
      <c r="I3" s="35"/>
      <c r="K3" s="298"/>
    </row>
    <row r="4" spans="1:11" s="11" customFormat="1">
      <c r="A4" s="135" t="s">
        <v>641</v>
      </c>
      <c r="B4" s="135"/>
      <c r="C4" s="135"/>
      <c r="D4" s="135"/>
      <c r="E4" s="135"/>
      <c r="F4" s="135"/>
    </row>
    <row r="5" spans="1:11">
      <c r="A5" s="86"/>
      <c r="B5" s="86"/>
      <c r="C5" s="86"/>
      <c r="D5" s="86"/>
      <c r="E5" s="86"/>
      <c r="F5" s="86"/>
    </row>
    <row r="6" spans="1:11" ht="13.8" thickBot="1">
      <c r="A6" s="242"/>
      <c r="B6" s="242"/>
      <c r="C6" s="242"/>
      <c r="D6" s="242"/>
      <c r="E6" s="242"/>
      <c r="F6" s="242"/>
      <c r="G6" s="242"/>
    </row>
    <row r="7" spans="1:11" ht="53.4" thickTop="1">
      <c r="A7" s="206" t="s">
        <v>1</v>
      </c>
      <c r="B7" s="206" t="s">
        <v>285</v>
      </c>
      <c r="C7" s="206" t="s">
        <v>286</v>
      </c>
      <c r="D7" s="206" t="s">
        <v>287</v>
      </c>
      <c r="E7" s="342" t="s">
        <v>634</v>
      </c>
      <c r="F7" s="342" t="s">
        <v>645</v>
      </c>
      <c r="G7" s="341" t="s">
        <v>639</v>
      </c>
      <c r="H7" s="342"/>
      <c r="I7" s="342"/>
      <c r="J7" s="341"/>
      <c r="K7" s="341"/>
    </row>
    <row r="8" spans="1:11">
      <c r="A8" s="197" t="s">
        <v>2</v>
      </c>
      <c r="B8" s="196" t="s">
        <v>13</v>
      </c>
      <c r="C8" s="196" t="s">
        <v>14</v>
      </c>
      <c r="D8" s="196" t="s">
        <v>289</v>
      </c>
      <c r="E8" s="196" t="s">
        <v>16</v>
      </c>
      <c r="F8" s="196" t="s">
        <v>290</v>
      </c>
      <c r="G8" s="196" t="s">
        <v>301</v>
      </c>
      <c r="H8" s="357"/>
      <c r="I8" s="357"/>
      <c r="J8" s="357"/>
      <c r="K8" s="357"/>
    </row>
    <row r="9" spans="1:11">
      <c r="A9" s="71">
        <v>1</v>
      </c>
      <c r="B9" s="219" t="s">
        <v>733</v>
      </c>
      <c r="C9" s="220" t="s">
        <v>734</v>
      </c>
      <c r="D9" s="219" t="s">
        <v>735</v>
      </c>
      <c r="E9" s="339">
        <v>0</v>
      </c>
      <c r="F9" s="198">
        <f>'Rate Summary'!G9</f>
        <v>0.92</v>
      </c>
      <c r="G9" s="1">
        <f>F9-E9</f>
        <v>0.92</v>
      </c>
      <c r="H9" s="396"/>
      <c r="I9" s="7"/>
    </row>
    <row r="10" spans="1:11">
      <c r="A10" s="71">
        <f>A9+1</f>
        <v>2</v>
      </c>
      <c r="B10" s="219"/>
      <c r="C10" s="219"/>
      <c r="D10" s="219" t="s">
        <v>736</v>
      </c>
      <c r="E10" s="340">
        <v>0</v>
      </c>
      <c r="F10" s="199">
        <f>'Rate Summary'!G10</f>
        <v>2.93E-2</v>
      </c>
      <c r="G10" s="227">
        <f t="shared" ref="G10" si="0">F10-E10</f>
        <v>2.93E-2</v>
      </c>
      <c r="H10" s="396"/>
      <c r="I10" s="7"/>
      <c r="J10" s="227"/>
      <c r="K10" s="227"/>
    </row>
    <row r="11" spans="1:11">
      <c r="A11" s="71"/>
      <c r="B11" s="86"/>
      <c r="C11" s="86"/>
      <c r="D11" s="86"/>
      <c r="E11" s="228"/>
      <c r="F11" s="199"/>
      <c r="H11" s="228"/>
      <c r="I11" s="199"/>
    </row>
    <row r="13" spans="1:11">
      <c r="D13" s="346" t="s">
        <v>635</v>
      </c>
      <c r="K13" s="346" t="s">
        <v>640</v>
      </c>
    </row>
    <row r="14" spans="1:11">
      <c r="A14" s="71">
        <v>3</v>
      </c>
      <c r="B14" s="1" t="s">
        <v>636</v>
      </c>
      <c r="D14" s="345">
        <v>45.145951569558264</v>
      </c>
      <c r="E14" s="396"/>
      <c r="F14" s="7"/>
      <c r="G14" s="1" t="s">
        <v>642</v>
      </c>
      <c r="K14" s="1">
        <f>G9+G10*D14</f>
        <v>2.2427763809880572</v>
      </c>
    </row>
    <row r="15" spans="1:11">
      <c r="A15" s="71">
        <v>4</v>
      </c>
      <c r="B15" s="1" t="s">
        <v>637</v>
      </c>
      <c r="D15" s="345">
        <v>100.96323066428796</v>
      </c>
      <c r="E15" s="396"/>
      <c r="F15" s="7"/>
      <c r="G15" s="1" t="s">
        <v>643</v>
      </c>
      <c r="K15" s="1">
        <f>G9+G10*D15</f>
        <v>3.878222658463637</v>
      </c>
    </row>
    <row r="16" spans="1:11">
      <c r="A16" s="71">
        <v>5</v>
      </c>
      <c r="B16" s="1" t="s">
        <v>638</v>
      </c>
      <c r="D16" s="345">
        <v>13.825403488152455</v>
      </c>
      <c r="E16" s="396"/>
      <c r="F16" s="7"/>
      <c r="G16" s="1" t="s">
        <v>644</v>
      </c>
      <c r="K16" s="1">
        <f>G9+G10*D16</f>
        <v>1.325084322202867</v>
      </c>
    </row>
    <row r="17" spans="2:4">
      <c r="D17" s="347"/>
    </row>
    <row r="18" spans="2:4">
      <c r="B18" s="347"/>
    </row>
  </sheetData>
  <pageMargins left="0.7" right="0.7" top="0.75" bottom="0.75" header="0.3" footer="0.3"/>
  <pageSetup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sheetPr>
  <dimension ref="A1:J110"/>
  <sheetViews>
    <sheetView view="pageBreakPreview" zoomScale="60" zoomScaleNormal="100" workbookViewId="0">
      <selection activeCell="F96" sqref="F96"/>
    </sheetView>
  </sheetViews>
  <sheetFormatPr defaultColWidth="8.81640625" defaultRowHeight="15"/>
  <cols>
    <col min="1" max="1" width="4.6328125" style="7" customWidth="1"/>
    <col min="2" max="2" width="42" style="7" customWidth="1"/>
    <col min="3" max="3" width="28.81640625" style="7" customWidth="1"/>
    <col min="4" max="4" width="12.6328125" style="7" customWidth="1"/>
    <col min="5" max="5" width="19.6328125" style="7" bestFit="1" customWidth="1"/>
    <col min="6" max="6" width="12.6328125" style="7" customWidth="1"/>
    <col min="7" max="7" width="1.453125" style="7" customWidth="1"/>
    <col min="8" max="8" width="18" style="7" bestFit="1" customWidth="1"/>
    <col min="9" max="9" width="9.54296875" bestFit="1" customWidth="1"/>
    <col min="10" max="16384" width="8.81640625" style="7"/>
  </cols>
  <sheetData>
    <row r="1" spans="1:10" s="31" customFormat="1">
      <c r="A1" s="72" t="str">
        <f>'A2-Other Inputs'!A1</f>
        <v>UNS Gas, Inc.</v>
      </c>
      <c r="D1" s="72"/>
      <c r="F1" s="35" t="s">
        <v>520</v>
      </c>
      <c r="G1" s="35"/>
      <c r="H1" s="295">
        <v>46203</v>
      </c>
      <c r="I1"/>
    </row>
    <row r="2" spans="1:10" s="31" customFormat="1">
      <c r="A2" s="72" t="str">
        <f>'Residential Bill Impact'!A2</f>
        <v>Rider 11 - Annual Rate Adjustment Mechanism ("ARAM")</v>
      </c>
      <c r="B2" s="35"/>
      <c r="C2" s="19"/>
      <c r="D2" s="72"/>
      <c r="F2" s="35" t="s">
        <v>521</v>
      </c>
      <c r="G2" s="35"/>
      <c r="H2" s="296" t="s">
        <v>764</v>
      </c>
      <c r="I2"/>
    </row>
    <row r="3" spans="1:10" s="31" customFormat="1">
      <c r="A3" s="72" t="str">
        <f>'Residential Bill Impact'!A3</f>
        <v>Attachment B - Formula Rate Template</v>
      </c>
      <c r="B3" s="35"/>
      <c r="C3" s="19"/>
      <c r="D3" s="72"/>
      <c r="F3" s="35"/>
      <c r="G3" s="35"/>
      <c r="H3" s="208" t="s">
        <v>0</v>
      </c>
      <c r="I3"/>
    </row>
    <row r="4" spans="1:10" s="31" customFormat="1">
      <c r="A4" s="72" t="s">
        <v>522</v>
      </c>
      <c r="B4" s="35"/>
      <c r="C4" s="19"/>
      <c r="D4" s="72"/>
      <c r="E4" s="35"/>
      <c r="F4" s="297"/>
      <c r="G4" s="35"/>
      <c r="I4"/>
      <c r="J4" s="130"/>
    </row>
    <row r="5" spans="1:10" ht="15.6" thickBot="1">
      <c r="A5" s="62"/>
      <c r="B5" s="63"/>
      <c r="C5" s="62"/>
      <c r="D5" s="62"/>
      <c r="E5" s="62"/>
      <c r="F5" s="62"/>
      <c r="G5" s="64"/>
      <c r="H5" s="64"/>
    </row>
    <row r="6" spans="1:10" ht="15.6" thickTop="1">
      <c r="A6" s="18" t="s">
        <v>1</v>
      </c>
      <c r="B6" s="18" t="s">
        <v>315</v>
      </c>
      <c r="C6" s="18" t="s">
        <v>63</v>
      </c>
      <c r="D6" s="18" t="s">
        <v>64</v>
      </c>
      <c r="E6" s="18" t="s">
        <v>211</v>
      </c>
      <c r="F6" s="18" t="s">
        <v>199</v>
      </c>
      <c r="G6" s="6"/>
      <c r="H6" s="18" t="s">
        <v>65</v>
      </c>
    </row>
    <row r="7" spans="1:10">
      <c r="A7" s="65" t="s">
        <v>2</v>
      </c>
      <c r="B7" s="65" t="s">
        <v>13</v>
      </c>
      <c r="C7" s="65" t="s">
        <v>14</v>
      </c>
      <c r="D7" s="61" t="s">
        <v>15</v>
      </c>
      <c r="E7" s="61" t="s">
        <v>16</v>
      </c>
      <c r="F7" s="61" t="s">
        <v>71</v>
      </c>
      <c r="G7" s="61"/>
      <c r="H7" s="61" t="s">
        <v>82</v>
      </c>
    </row>
    <row r="8" spans="1:10">
      <c r="A8" s="18">
        <v>1</v>
      </c>
      <c r="B8" s="54" t="s">
        <v>629</v>
      </c>
      <c r="C8" s="25" t="s">
        <v>590</v>
      </c>
      <c r="D8" s="88">
        <f>'Sch. E2 Inc. Statement'!C12</f>
        <v>116800310</v>
      </c>
      <c r="E8" s="16" t="s">
        <v>649</v>
      </c>
      <c r="F8" s="88">
        <f>'A3-Revenue Adjmts'!D20</f>
        <v>-38049569.716909342</v>
      </c>
      <c r="G8" s="6"/>
      <c r="H8" s="88">
        <f>D8+F8</f>
        <v>78750740.283090651</v>
      </c>
    </row>
    <row r="9" spans="1:10">
      <c r="A9" s="18"/>
      <c r="B9" s="54"/>
      <c r="C9" s="6"/>
      <c r="D9" s="88"/>
      <c r="E9" s="6"/>
      <c r="F9" s="88"/>
      <c r="G9" s="6"/>
      <c r="H9" s="88"/>
    </row>
    <row r="10" spans="1:10">
      <c r="A10" s="18"/>
      <c r="B10" s="54" t="s">
        <v>53</v>
      </c>
      <c r="C10" s="6"/>
      <c r="D10" s="88"/>
      <c r="E10" s="6"/>
      <c r="F10" s="88"/>
      <c r="G10" s="6"/>
      <c r="H10" s="88"/>
    </row>
    <row r="11" spans="1:10">
      <c r="A11" s="18">
        <f>A8+1</f>
        <v>2</v>
      </c>
      <c r="B11" s="54" t="s">
        <v>604</v>
      </c>
      <c r="C11" s="25" t="s">
        <v>591</v>
      </c>
      <c r="D11" s="88">
        <f>'Sch. E2 Inc. Statement'!C15+'Sch. E2 Inc. Statement'!C16</f>
        <v>85147426</v>
      </c>
      <c r="E11" s="16" t="s">
        <v>581</v>
      </c>
      <c r="F11" s="88">
        <f>'A4-Expense Adjmts'!D25</f>
        <v>-53248763.852253333</v>
      </c>
      <c r="G11" s="6"/>
      <c r="H11" s="88">
        <f t="shared" ref="H11:H15" si="0">D11+F11</f>
        <v>31898662.147746667</v>
      </c>
    </row>
    <row r="12" spans="1:10">
      <c r="A12" s="18">
        <f>A11+1</f>
        <v>3</v>
      </c>
      <c r="B12" s="54" t="s">
        <v>325</v>
      </c>
      <c r="C12" s="25" t="s">
        <v>592</v>
      </c>
      <c r="D12" s="88">
        <f>'Sch. E2 Inc. Statement'!C17</f>
        <v>18547257</v>
      </c>
      <c r="E12" s="16" t="s">
        <v>582</v>
      </c>
      <c r="F12" s="88">
        <f>'A4-Expense Adjmts'!D35</f>
        <v>222980</v>
      </c>
      <c r="G12" s="6"/>
      <c r="H12" s="88">
        <f t="shared" si="0"/>
        <v>18770237</v>
      </c>
    </row>
    <row r="13" spans="1:10">
      <c r="A13" s="18">
        <f t="shared" ref="A13:A16" si="1">A12+1</f>
        <v>4</v>
      </c>
      <c r="B13" s="54" t="s">
        <v>316</v>
      </c>
      <c r="C13" s="25" t="s">
        <v>593</v>
      </c>
      <c r="D13" s="88">
        <f>'Sch. E2 Inc. Statement'!C18</f>
        <v>5284276</v>
      </c>
      <c r="E13" s="16" t="s">
        <v>583</v>
      </c>
      <c r="F13" s="88">
        <f>'A4-Expense Adjmts'!D46</f>
        <v>184588.35408828844</v>
      </c>
      <c r="G13" s="6"/>
      <c r="H13" s="88">
        <f t="shared" si="0"/>
        <v>5468864.3540882887</v>
      </c>
    </row>
    <row r="14" spans="1:10">
      <c r="A14" s="18">
        <f t="shared" si="1"/>
        <v>5</v>
      </c>
      <c r="B14" s="54" t="s">
        <v>317</v>
      </c>
      <c r="C14" s="25" t="s">
        <v>298</v>
      </c>
      <c r="D14" s="88">
        <f>'A2-Other Inputs'!D18</f>
        <v>47229.84</v>
      </c>
      <c r="E14" s="16"/>
      <c r="F14" s="88"/>
      <c r="G14" s="6"/>
      <c r="H14" s="88">
        <f t="shared" si="0"/>
        <v>47229.84</v>
      </c>
    </row>
    <row r="15" spans="1:10">
      <c r="A15" s="18">
        <f t="shared" si="1"/>
        <v>6</v>
      </c>
      <c r="B15" s="54" t="s">
        <v>326</v>
      </c>
      <c r="C15" s="25" t="s">
        <v>594</v>
      </c>
      <c r="D15" s="89">
        <f>'Sch. E2 Inc. Statement'!C19</f>
        <v>358499</v>
      </c>
      <c r="E15" s="16" t="s">
        <v>584</v>
      </c>
      <c r="F15" s="89">
        <f>'A7-Income Tax'!D35</f>
        <v>2832250.8686462473</v>
      </c>
      <c r="G15" s="6"/>
      <c r="H15" s="89">
        <f t="shared" si="0"/>
        <v>3190749.8686462473</v>
      </c>
    </row>
    <row r="16" spans="1:10">
      <c r="A16" s="18">
        <f t="shared" si="1"/>
        <v>7</v>
      </c>
      <c r="B16" s="54" t="s">
        <v>54</v>
      </c>
      <c r="C16" s="26" t="s">
        <v>218</v>
      </c>
      <c r="D16" s="88">
        <f>SUM(D11:D15)</f>
        <v>109384687.84</v>
      </c>
      <c r="E16" s="6"/>
      <c r="F16" s="88">
        <f>SUM(F11:F15)</f>
        <v>-50008944.629518792</v>
      </c>
      <c r="G16" s="6"/>
      <c r="H16" s="88">
        <f>SUM(H11:H15)</f>
        <v>59375743.210481212</v>
      </c>
    </row>
    <row r="17" spans="1:8">
      <c r="A17" s="18"/>
      <c r="B17" s="6"/>
      <c r="C17" s="6"/>
      <c r="D17" s="88"/>
      <c r="E17" s="6"/>
      <c r="F17" s="88"/>
      <c r="G17" s="6"/>
      <c r="H17" s="88"/>
    </row>
    <row r="18" spans="1:8" ht="15.6" thickBot="1">
      <c r="A18" s="18">
        <f>A16+1</f>
        <v>8</v>
      </c>
      <c r="B18" s="6" t="s">
        <v>55</v>
      </c>
      <c r="C18" s="26" t="s">
        <v>219</v>
      </c>
      <c r="D18" s="90">
        <f>D8-D16</f>
        <v>7415622.1599999964</v>
      </c>
      <c r="E18" s="6"/>
      <c r="F18" s="90">
        <f>F8-F16</f>
        <v>11959374.912609451</v>
      </c>
      <c r="G18" s="6"/>
      <c r="H18" s="90">
        <f>H8-H16</f>
        <v>19374997.072609439</v>
      </c>
    </row>
    <row r="19" spans="1:8" ht="15.6" thickTop="1">
      <c r="A19" s="18"/>
      <c r="B19" s="6"/>
      <c r="C19" s="26"/>
      <c r="D19" s="88"/>
      <c r="E19" s="6"/>
      <c r="F19" s="88"/>
      <c r="G19" s="6"/>
      <c r="H19" s="88"/>
    </row>
    <row r="20" spans="1:8">
      <c r="A20" s="18">
        <f>A18+1</f>
        <v>9</v>
      </c>
      <c r="B20" s="54" t="s">
        <v>270</v>
      </c>
      <c r="C20" s="6" t="s">
        <v>356</v>
      </c>
      <c r="D20" s="88"/>
      <c r="E20" s="6"/>
      <c r="F20" s="88"/>
      <c r="G20" s="6"/>
      <c r="H20" s="89">
        <f>'A7-Income Tax'!D39</f>
        <v>7362647.0904760826</v>
      </c>
    </row>
    <row r="21" spans="1:8">
      <c r="A21" s="18">
        <f>A20+1</f>
        <v>10</v>
      </c>
      <c r="B21" s="6" t="s">
        <v>244</v>
      </c>
      <c r="C21" s="6" t="s">
        <v>357</v>
      </c>
      <c r="D21" s="88"/>
      <c r="E21" s="6"/>
      <c r="F21" s="88"/>
      <c r="G21" s="6"/>
      <c r="H21" s="88">
        <f>H18-H20</f>
        <v>12012349.982133357</v>
      </c>
    </row>
    <row r="22" spans="1:8">
      <c r="A22" s="18"/>
      <c r="B22" s="6"/>
      <c r="C22" s="6"/>
      <c r="D22" s="88"/>
      <c r="E22" s="6"/>
      <c r="F22" s="88"/>
      <c r="G22" s="6"/>
      <c r="H22" s="88"/>
    </row>
    <row r="23" spans="1:8">
      <c r="A23" s="18">
        <f>A21+1</f>
        <v>11</v>
      </c>
      <c r="B23" s="6" t="s">
        <v>25</v>
      </c>
      <c r="C23" s="25" t="s">
        <v>275</v>
      </c>
      <c r="D23" s="91"/>
      <c r="E23" s="5"/>
      <c r="F23" s="112"/>
      <c r="G23" s="5"/>
      <c r="H23" s="91">
        <f>H81</f>
        <v>310291887.77328008</v>
      </c>
    </row>
    <row r="24" spans="1:8">
      <c r="A24" s="18">
        <f>A23+1</f>
        <v>12</v>
      </c>
      <c r="B24" s="6" t="s">
        <v>49</v>
      </c>
      <c r="C24" s="25" t="s">
        <v>488</v>
      </c>
      <c r="D24" s="91"/>
      <c r="E24" s="5"/>
      <c r="F24" s="112"/>
      <c r="G24" s="5"/>
      <c r="H24" s="91">
        <f>'A6.1-Rate Base RCND Lead'!G35</f>
        <v>642517648.55430341</v>
      </c>
    </row>
    <row r="25" spans="1:8">
      <c r="A25" s="18">
        <f t="shared" ref="A25:A32" si="2">A24+1</f>
        <v>13</v>
      </c>
      <c r="B25" s="6" t="s">
        <v>598</v>
      </c>
      <c r="C25" s="26" t="s">
        <v>328</v>
      </c>
      <c r="D25" s="91"/>
      <c r="E25" s="5"/>
      <c r="F25" s="112"/>
      <c r="G25" s="5"/>
      <c r="H25" s="91">
        <f>+H24-H23</f>
        <v>332225760.78102332</v>
      </c>
    </row>
    <row r="26" spans="1:8">
      <c r="A26" s="18">
        <f t="shared" si="2"/>
        <v>14</v>
      </c>
      <c r="B26" s="6" t="s">
        <v>358</v>
      </c>
      <c r="C26" s="32" t="s">
        <v>241</v>
      </c>
      <c r="D26" s="113"/>
      <c r="E26" s="5"/>
      <c r="F26" s="113"/>
      <c r="G26" s="5"/>
      <c r="H26" s="212">
        <v>0</v>
      </c>
    </row>
    <row r="27" spans="1:8">
      <c r="A27" s="18">
        <f t="shared" si="2"/>
        <v>15</v>
      </c>
      <c r="B27" s="6" t="s">
        <v>50</v>
      </c>
      <c r="C27" s="26" t="s">
        <v>329</v>
      </c>
      <c r="D27" s="112"/>
      <c r="E27" s="5"/>
      <c r="F27" s="112"/>
      <c r="G27" s="5"/>
      <c r="H27" s="91">
        <f>+H26*H25</f>
        <v>0</v>
      </c>
    </row>
    <row r="28" spans="1:8">
      <c r="A28" s="18">
        <f t="shared" si="2"/>
        <v>16</v>
      </c>
      <c r="B28" s="6" t="s">
        <v>585</v>
      </c>
      <c r="C28" s="26" t="s">
        <v>587</v>
      </c>
      <c r="D28" s="112"/>
      <c r="E28" s="5"/>
      <c r="F28" s="112"/>
      <c r="G28" s="5"/>
      <c r="H28" s="92">
        <f>ROUND(+H23*H87,2)</f>
        <v>23927985.760000002</v>
      </c>
    </row>
    <row r="29" spans="1:8">
      <c r="A29" s="18">
        <f t="shared" si="2"/>
        <v>17</v>
      </c>
      <c r="B29" s="6" t="s">
        <v>588</v>
      </c>
      <c r="C29" s="26" t="s">
        <v>330</v>
      </c>
      <c r="D29" s="112"/>
      <c r="E29" s="5"/>
      <c r="F29" s="112"/>
      <c r="G29" s="5"/>
      <c r="H29" s="91">
        <f>SUM(H27:H28)</f>
        <v>23927985.760000002</v>
      </c>
    </row>
    <row r="30" spans="1:8">
      <c r="A30" s="18"/>
      <c r="B30" s="6" t="s">
        <v>51</v>
      </c>
      <c r="C30" s="32"/>
      <c r="D30" s="112"/>
      <c r="E30" s="5"/>
      <c r="F30" s="112"/>
      <c r="G30" s="5"/>
      <c r="H30" s="91"/>
    </row>
    <row r="31" spans="1:8">
      <c r="A31" s="18">
        <f>A29+1</f>
        <v>18</v>
      </c>
      <c r="B31" s="6" t="s">
        <v>361</v>
      </c>
      <c r="C31" s="26" t="s">
        <v>589</v>
      </c>
      <c r="D31" s="112"/>
      <c r="E31" s="5"/>
      <c r="F31" s="112"/>
      <c r="G31" s="5"/>
      <c r="H31" s="91">
        <f>H29-H18</f>
        <v>4552988.6873905621</v>
      </c>
    </row>
    <row r="32" spans="1:8">
      <c r="A32" s="18">
        <f t="shared" si="2"/>
        <v>19</v>
      </c>
      <c r="B32" s="6" t="s">
        <v>52</v>
      </c>
      <c r="C32" s="32" t="s">
        <v>595</v>
      </c>
      <c r="D32" s="124"/>
      <c r="E32" s="5"/>
      <c r="F32" s="112"/>
      <c r="G32" s="5"/>
      <c r="H32" s="93">
        <f>'Sch. C3 Conv. Factor'!D14</f>
        <v>1.3341655028558399</v>
      </c>
    </row>
    <row r="33" spans="1:9">
      <c r="A33" s="18"/>
      <c r="B33" s="6" t="s">
        <v>51</v>
      </c>
      <c r="C33" s="32"/>
      <c r="D33" s="112"/>
      <c r="E33" s="5"/>
      <c r="F33" s="112"/>
      <c r="G33" s="5"/>
      <c r="H33" s="91"/>
    </row>
    <row r="34" spans="1:9">
      <c r="A34" s="18">
        <f>A32+1</f>
        <v>20</v>
      </c>
      <c r="B34" s="6" t="s">
        <v>362</v>
      </c>
      <c r="C34" s="26" t="s">
        <v>296</v>
      </c>
      <c r="D34" s="112"/>
      <c r="E34" s="5"/>
      <c r="F34" s="112"/>
      <c r="G34" s="5"/>
      <c r="H34" s="92">
        <f>+H32*H31</f>
        <v>6074440.4416093798</v>
      </c>
    </row>
    <row r="35" spans="1:9">
      <c r="A35" s="18"/>
      <c r="B35" s="6" t="s">
        <v>51</v>
      </c>
      <c r="C35" s="32"/>
      <c r="D35" s="112"/>
      <c r="E35" s="5"/>
      <c r="F35" s="112"/>
      <c r="G35" s="5"/>
      <c r="H35" s="91"/>
    </row>
    <row r="36" spans="1:9" ht="15.6" thickBot="1">
      <c r="A36" s="18">
        <f>A34+1</f>
        <v>21</v>
      </c>
      <c r="B36" s="6" t="s">
        <v>363</v>
      </c>
      <c r="C36" s="105" t="s">
        <v>302</v>
      </c>
      <c r="D36" s="17"/>
      <c r="E36" s="5"/>
      <c r="F36" s="112"/>
      <c r="G36" s="5"/>
      <c r="H36" s="215">
        <v>78719000</v>
      </c>
    </row>
    <row r="37" spans="1:9" ht="15.6" thickTop="1">
      <c r="A37" s="18"/>
      <c r="B37" s="6"/>
      <c r="C37" s="6"/>
      <c r="D37" s="23"/>
      <c r="E37" s="6"/>
      <c r="F37" s="5"/>
      <c r="G37" s="5"/>
      <c r="H37" s="5"/>
    </row>
    <row r="38" spans="1:9" s="39" customFormat="1">
      <c r="A38" s="34">
        <f>A36+1</f>
        <v>22</v>
      </c>
      <c r="B38" s="145" t="s">
        <v>245</v>
      </c>
      <c r="C38" s="268" t="s">
        <v>597</v>
      </c>
      <c r="D38" s="329"/>
      <c r="E38" s="145"/>
      <c r="F38" s="330"/>
      <c r="G38" s="330"/>
      <c r="H38" s="331">
        <f>IFERROR(H21/(H23*E86), 0)</f>
        <v>6.9686883954912349E-2</v>
      </c>
      <c r="I38"/>
    </row>
    <row r="39" spans="1:9">
      <c r="A39" s="18">
        <f t="shared" ref="A39" si="3">A38+1</f>
        <v>23</v>
      </c>
      <c r="B39" s="6" t="s">
        <v>359</v>
      </c>
      <c r="C39" s="17"/>
      <c r="D39" s="23"/>
      <c r="E39" s="6"/>
      <c r="F39" s="5"/>
      <c r="G39" s="5"/>
      <c r="H39" s="203">
        <v>5.0000000000000001E-3</v>
      </c>
    </row>
    <row r="40" spans="1:9">
      <c r="A40" s="18"/>
      <c r="B40" s="6"/>
      <c r="C40" s="17"/>
      <c r="D40" s="23"/>
      <c r="E40" s="6"/>
      <c r="F40" s="5"/>
      <c r="G40" s="5"/>
      <c r="H40" s="203"/>
    </row>
    <row r="41" spans="1:9">
      <c r="A41" s="18">
        <f>A39+1</f>
        <v>24</v>
      </c>
      <c r="B41" s="6" t="s">
        <v>360</v>
      </c>
      <c r="C41" s="6" t="s">
        <v>599</v>
      </c>
      <c r="D41" s="23"/>
      <c r="E41" s="6"/>
      <c r="F41" s="5"/>
      <c r="G41" s="5"/>
      <c r="H41" s="216">
        <f>IFERROR(H27/(H23*E86), 0)</f>
        <v>0</v>
      </c>
    </row>
    <row r="42" spans="1:9">
      <c r="A42" s="18">
        <f>A41+1</f>
        <v>25</v>
      </c>
      <c r="B42" s="6" t="s">
        <v>371</v>
      </c>
      <c r="C42" s="25" t="s">
        <v>600</v>
      </c>
      <c r="D42" s="55"/>
      <c r="E42" s="6"/>
      <c r="F42" s="5"/>
      <c r="G42" s="5"/>
      <c r="H42" s="217">
        <f>F86</f>
        <v>9.6100000000000005E-2</v>
      </c>
    </row>
    <row r="43" spans="1:9">
      <c r="A43" s="18">
        <f>A42+1</f>
        <v>26</v>
      </c>
      <c r="B43" s="6" t="s">
        <v>370</v>
      </c>
      <c r="C43" s="25" t="s">
        <v>402</v>
      </c>
      <c r="D43" s="55"/>
      <c r="E43" s="6"/>
      <c r="F43" s="5"/>
      <c r="G43" s="5"/>
      <c r="H43" s="163">
        <f>SUM(H41:H42)</f>
        <v>9.6100000000000005E-2</v>
      </c>
    </row>
    <row r="44" spans="1:9">
      <c r="A44" s="18"/>
      <c r="B44" s="6"/>
      <c r="C44" s="17"/>
      <c r="D44" s="23"/>
      <c r="E44" s="6"/>
      <c r="F44" s="5"/>
      <c r="G44" s="5"/>
      <c r="H44" s="203"/>
    </row>
    <row r="45" spans="1:9">
      <c r="A45" s="18">
        <f>A43+1</f>
        <v>27</v>
      </c>
      <c r="B45" s="6" t="s">
        <v>364</v>
      </c>
      <c r="C45" s="17" t="s">
        <v>602</v>
      </c>
      <c r="D45" s="23"/>
      <c r="E45" s="6"/>
      <c r="F45" s="5"/>
      <c r="G45" s="5"/>
      <c r="H45" s="218" t="str">
        <f>IF(H38&gt;(H43+H39), "NO", IF(H38&lt;(H43-H39),"NO", "YES"))</f>
        <v>NO</v>
      </c>
    </row>
    <row r="46" spans="1:9">
      <c r="A46" s="18">
        <f>A45+1</f>
        <v>28</v>
      </c>
      <c r="B46" s="6" t="s">
        <v>366</v>
      </c>
      <c r="C46" s="6" t="s">
        <v>303</v>
      </c>
      <c r="D46" s="23"/>
      <c r="E46" s="6"/>
      <c r="F46" s="5"/>
      <c r="G46" s="5"/>
      <c r="H46" s="214">
        <v>0</v>
      </c>
    </row>
    <row r="47" spans="1:9">
      <c r="A47" s="18">
        <f t="shared" ref="A47:A48" si="4">A46+1</f>
        <v>29</v>
      </c>
      <c r="B47" s="6" t="s">
        <v>365</v>
      </c>
      <c r="C47" s="105" t="s">
        <v>297</v>
      </c>
      <c r="D47" s="23"/>
      <c r="E47" s="6"/>
      <c r="F47" s="5"/>
      <c r="G47" s="5"/>
      <c r="H47" s="163">
        <f>IFERROR(H34/H36, 0)</f>
        <v>7.7166128147072244E-2</v>
      </c>
    </row>
    <row r="48" spans="1:9" s="39" customFormat="1">
      <c r="A48" s="34">
        <f t="shared" si="4"/>
        <v>30</v>
      </c>
      <c r="B48" s="145" t="s">
        <v>367</v>
      </c>
      <c r="C48" s="268" t="s">
        <v>369</v>
      </c>
      <c r="D48" s="329"/>
      <c r="E48" s="145"/>
      <c r="F48" s="330"/>
      <c r="G48" s="330"/>
      <c r="H48" s="331">
        <f>IF(H45="YES", H46, H46+H47)</f>
        <v>7.7166128147072244E-2</v>
      </c>
      <c r="I48"/>
    </row>
    <row r="49" spans="1:9" s="39" customFormat="1">
      <c r="A49" s="34"/>
      <c r="B49" s="145"/>
      <c r="C49" s="328"/>
      <c r="D49" s="329"/>
      <c r="E49" s="145"/>
      <c r="F49" s="330"/>
      <c r="G49" s="330"/>
      <c r="H49" s="331"/>
      <c r="I49"/>
    </row>
    <row r="50" spans="1:9" s="39" customFormat="1">
      <c r="A50" s="34">
        <f>A48+1</f>
        <v>31</v>
      </c>
      <c r="B50" s="145" t="s">
        <v>579</v>
      </c>
      <c r="C50" s="268" t="s">
        <v>580</v>
      </c>
      <c r="D50" s="329"/>
      <c r="E50" s="145"/>
      <c r="F50" s="330"/>
      <c r="G50" s="330"/>
      <c r="H50" s="332">
        <f>IFERROR(IF(H45="YES", H18/H24, H29/H24), 0)</f>
        <v>3.7240978226573476E-2</v>
      </c>
      <c r="I50"/>
    </row>
    <row r="51" spans="1:9">
      <c r="A51" s="18"/>
    </row>
    <row r="52" spans="1:9" s="31" customFormat="1">
      <c r="A52" s="31" t="str">
        <f>A1</f>
        <v>UNS Gas, Inc.</v>
      </c>
      <c r="B52" s="35"/>
      <c r="C52" s="35"/>
      <c r="D52" s="35"/>
      <c r="E52" s="35"/>
      <c r="F52" s="35"/>
      <c r="G52" s="35"/>
      <c r="H52" s="298">
        <f>H1</f>
        <v>46203</v>
      </c>
      <c r="I52"/>
    </row>
    <row r="53" spans="1:9" s="31" customFormat="1">
      <c r="A53" s="31" t="str">
        <f>A2</f>
        <v>Rider 11 - Annual Rate Adjustment Mechanism ("ARAM")</v>
      </c>
      <c r="B53" s="35"/>
      <c r="C53" s="35"/>
      <c r="D53" s="35"/>
      <c r="E53" s="35"/>
      <c r="F53" s="35"/>
      <c r="G53" s="35"/>
      <c r="H53" s="59" t="str">
        <f>H2</f>
        <v>4/1/2027-3/31/2028</v>
      </c>
      <c r="I53"/>
    </row>
    <row r="54" spans="1:9" s="31" customFormat="1">
      <c r="A54" s="31" t="str">
        <f>A3</f>
        <v>Attachment B - Formula Rate Template</v>
      </c>
      <c r="B54" s="35"/>
      <c r="C54" s="35"/>
      <c r="D54" s="35"/>
      <c r="E54" s="35"/>
      <c r="F54" s="35"/>
      <c r="G54" s="35"/>
      <c r="H54" s="59" t="s">
        <v>235</v>
      </c>
      <c r="I54"/>
    </row>
    <row r="55" spans="1:9" s="31" customFormat="1">
      <c r="A55" s="31" t="str">
        <f>A4</f>
        <v>A1-ARAM Lead Schedule</v>
      </c>
      <c r="B55" s="35"/>
      <c r="C55" s="35"/>
      <c r="D55" s="35"/>
      <c r="E55" s="35"/>
      <c r="F55" s="35"/>
      <c r="G55" s="35"/>
      <c r="I55"/>
    </row>
    <row r="56" spans="1:9" ht="15.6" thickBot="1">
      <c r="A56" s="62"/>
      <c r="B56" s="63"/>
      <c r="C56" s="67"/>
      <c r="D56" s="68"/>
      <c r="E56" s="63"/>
      <c r="F56" s="63"/>
      <c r="G56" s="63"/>
      <c r="H56" s="69"/>
    </row>
    <row r="57" spans="1:9" ht="15.6" thickTop="1">
      <c r="A57" s="18" t="s">
        <v>1</v>
      </c>
      <c r="B57" s="18" t="s">
        <v>315</v>
      </c>
      <c r="C57" s="18" t="s">
        <v>63</v>
      </c>
      <c r="D57" s="18" t="s">
        <v>64</v>
      </c>
      <c r="E57" s="18" t="s">
        <v>211</v>
      </c>
      <c r="F57" s="18" t="s">
        <v>199</v>
      </c>
      <c r="G57" s="6"/>
      <c r="H57" s="18" t="s">
        <v>65</v>
      </c>
    </row>
    <row r="58" spans="1:9">
      <c r="A58" s="65" t="s">
        <v>2</v>
      </c>
      <c r="B58" s="65" t="s">
        <v>13</v>
      </c>
      <c r="C58" s="65" t="s">
        <v>14</v>
      </c>
      <c r="D58" s="61" t="s">
        <v>15</v>
      </c>
      <c r="E58" s="61" t="s">
        <v>16</v>
      </c>
      <c r="F58" s="61" t="s">
        <v>71</v>
      </c>
      <c r="G58" s="61"/>
      <c r="H58" s="61" t="s">
        <v>82</v>
      </c>
    </row>
    <row r="59" spans="1:9">
      <c r="A59" s="18"/>
      <c r="B59" s="18"/>
      <c r="C59" s="18"/>
      <c r="D59" s="18"/>
      <c r="E59" s="6"/>
      <c r="F59" s="66"/>
      <c r="G59" s="66"/>
      <c r="H59" s="66"/>
    </row>
    <row r="60" spans="1:9">
      <c r="B60" s="6" t="s">
        <v>586</v>
      </c>
      <c r="C60" s="5"/>
      <c r="D60" s="5"/>
      <c r="E60" s="5"/>
      <c r="F60" s="5"/>
      <c r="G60" s="5"/>
      <c r="H60" s="5"/>
    </row>
    <row r="61" spans="1:9">
      <c r="A61" s="18">
        <v>1</v>
      </c>
      <c r="B61" s="6" t="s">
        <v>632</v>
      </c>
      <c r="C61" s="25" t="s">
        <v>612</v>
      </c>
      <c r="D61" s="94">
        <f>'Sch. E1 Bal. Sheet'!C8</f>
        <v>658550662</v>
      </c>
      <c r="E61" s="126" t="s">
        <v>605</v>
      </c>
      <c r="F61" s="95">
        <f>'A5-Rate Base Adjmts'!D18</f>
        <v>-30933511.944548696</v>
      </c>
      <c r="G61" s="5"/>
      <c r="H61" s="95">
        <f>D61+F61</f>
        <v>627617150.05545127</v>
      </c>
    </row>
    <row r="62" spans="1:9">
      <c r="A62" s="18">
        <f>A61+1</f>
        <v>2</v>
      </c>
      <c r="B62" s="6" t="s">
        <v>603</v>
      </c>
      <c r="C62" s="25" t="s">
        <v>613</v>
      </c>
      <c r="D62" s="82">
        <f>-'Sch. E1 Bal. Sheet'!C13</f>
        <v>288875126</v>
      </c>
      <c r="E62" s="126" t="s">
        <v>606</v>
      </c>
      <c r="F62" s="82">
        <f>'A5-Rate Base Adjmts'!D30</f>
        <v>-43951102.704065695</v>
      </c>
      <c r="G62" s="5"/>
      <c r="H62" s="82">
        <f>D62+F62</f>
        <v>244924023.29593432</v>
      </c>
    </row>
    <row r="63" spans="1:9">
      <c r="A63" s="18">
        <f>A62+1</f>
        <v>3</v>
      </c>
      <c r="B63" s="6" t="s">
        <v>12</v>
      </c>
      <c r="C63" s="26" t="s">
        <v>214</v>
      </c>
      <c r="D63" s="99">
        <f>D61-D62</f>
        <v>369675536</v>
      </c>
      <c r="E63" s="99"/>
      <c r="F63" s="99">
        <f>F61-F62</f>
        <v>13017590.759516999</v>
      </c>
      <c r="G63" s="5"/>
      <c r="H63" s="99">
        <f>H61-H62</f>
        <v>382693126.75951695</v>
      </c>
    </row>
    <row r="64" spans="1:9">
      <c r="A64" s="27"/>
      <c r="B64" s="28"/>
      <c r="C64" s="26"/>
      <c r="D64" s="87"/>
      <c r="E64" s="25"/>
      <c r="F64" s="123"/>
      <c r="G64" s="25"/>
      <c r="H64" s="99"/>
    </row>
    <row r="65" spans="1:9">
      <c r="A65" s="18"/>
      <c r="B65" s="6" t="s">
        <v>200</v>
      </c>
      <c r="C65" s="26"/>
      <c r="D65" s="96"/>
      <c r="E65" s="5"/>
      <c r="F65" s="5"/>
      <c r="G65" s="5"/>
      <c r="H65" s="96"/>
    </row>
    <row r="66" spans="1:9">
      <c r="A66" s="18">
        <f>A63+1</f>
        <v>4</v>
      </c>
      <c r="B66" s="6" t="s">
        <v>320</v>
      </c>
      <c r="C66" s="25"/>
      <c r="D66" s="94">
        <v>0</v>
      </c>
      <c r="E66" s="126" t="s">
        <v>607</v>
      </c>
      <c r="F66" s="94">
        <f>'A8-Working Capital'!F29</f>
        <v>-5046752.7163250614</v>
      </c>
      <c r="G66" s="5"/>
      <c r="H66" s="95">
        <f>D66+F66</f>
        <v>-5046752.7163250614</v>
      </c>
    </row>
    <row r="67" spans="1:9">
      <c r="A67" s="18">
        <f>A66+1</f>
        <v>5</v>
      </c>
      <c r="B67" s="6" t="s">
        <v>318</v>
      </c>
      <c r="C67" s="25" t="s">
        <v>614</v>
      </c>
      <c r="D67" s="94">
        <f>'Sch. E1 Bal. Sheet'!C28</f>
        <v>2967937</v>
      </c>
      <c r="E67" s="126" t="s">
        <v>469</v>
      </c>
      <c r="F67" s="94">
        <f>'A8-Working Capital'!E48</f>
        <v>-161225.72923076944</v>
      </c>
      <c r="G67" s="5"/>
      <c r="H67" s="95">
        <f>D67+F67</f>
        <v>2806711.2707692306</v>
      </c>
    </row>
    <row r="68" spans="1:9">
      <c r="A68" s="18">
        <f>A67+1</f>
        <v>6</v>
      </c>
      <c r="B68" s="6" t="s">
        <v>319</v>
      </c>
      <c r="C68" s="25" t="s">
        <v>615</v>
      </c>
      <c r="D68" s="94">
        <f>'Sch. E1 Bal. Sheet'!C29</f>
        <v>315362</v>
      </c>
      <c r="E68" s="126" t="s">
        <v>608</v>
      </c>
      <c r="F68" s="94">
        <f>'A8-Working Capital'!F48</f>
        <v>721469.43230769248</v>
      </c>
      <c r="G68" s="5"/>
      <c r="H68" s="95">
        <f>D68+F68</f>
        <v>1036831.4323076925</v>
      </c>
    </row>
    <row r="69" spans="1:9">
      <c r="A69" s="18">
        <f>A68+1</f>
        <v>7</v>
      </c>
      <c r="B69" s="6" t="s">
        <v>19</v>
      </c>
      <c r="C69" s="26" t="s">
        <v>213</v>
      </c>
      <c r="D69" s="97">
        <f>SUM(D66:D68)</f>
        <v>3283299</v>
      </c>
      <c r="E69" s="6"/>
      <c r="F69" s="97">
        <f>SUM(F66:F68)</f>
        <v>-4486509.0132481381</v>
      </c>
      <c r="G69" s="6"/>
      <c r="H69" s="97">
        <f>SUM(H66:H68)</f>
        <v>-1203210.0132481384</v>
      </c>
    </row>
    <row r="70" spans="1:9">
      <c r="A70" s="27"/>
      <c r="B70" s="28"/>
      <c r="C70" s="26"/>
      <c r="D70" s="87"/>
      <c r="E70" s="25"/>
      <c r="F70" s="123"/>
      <c r="G70" s="25"/>
      <c r="H70" s="99"/>
    </row>
    <row r="71" spans="1:9">
      <c r="A71" s="18"/>
      <c r="B71" s="6" t="s">
        <v>201</v>
      </c>
      <c r="C71" s="5"/>
      <c r="D71" s="96"/>
      <c r="E71" s="5"/>
      <c r="F71" s="5"/>
      <c r="G71" s="5"/>
      <c r="H71" s="96"/>
    </row>
    <row r="72" spans="1:9">
      <c r="A72" s="18">
        <f>A69+1</f>
        <v>8</v>
      </c>
      <c r="B72" s="28" t="s">
        <v>321</v>
      </c>
      <c r="C72" s="25" t="s">
        <v>616</v>
      </c>
      <c r="D72" s="94">
        <f>-'Sch. E1 Bal. Sheet'!C62</f>
        <v>-7000434</v>
      </c>
      <c r="E72" s="126"/>
      <c r="F72" s="95"/>
      <c r="G72" s="25"/>
      <c r="H72" s="95">
        <f t="shared" ref="H72:H76" si="5">D72+F72</f>
        <v>-7000434</v>
      </c>
    </row>
    <row r="73" spans="1:9">
      <c r="A73" s="18">
        <f>A72+1</f>
        <v>9</v>
      </c>
      <c r="B73" s="28" t="s">
        <v>322</v>
      </c>
      <c r="C73" s="25" t="s">
        <v>617</v>
      </c>
      <c r="D73" s="94">
        <f>-'Sch. E1 Bal. Sheet'!C57</f>
        <v>-1249835</v>
      </c>
      <c r="E73" s="126"/>
      <c r="F73" s="95"/>
      <c r="G73" s="25"/>
      <c r="H73" s="95">
        <f t="shared" si="5"/>
        <v>-1249835</v>
      </c>
    </row>
    <row r="74" spans="1:9">
      <c r="A74" s="18">
        <f>A73+1</f>
        <v>10</v>
      </c>
      <c r="B74" s="28" t="s">
        <v>710</v>
      </c>
      <c r="C74" s="25"/>
      <c r="D74" s="94">
        <f>'A2-Other Inputs'!D13</f>
        <v>0</v>
      </c>
      <c r="E74" s="126"/>
      <c r="F74" s="95"/>
      <c r="G74" s="25"/>
      <c r="H74" s="95">
        <f t="shared" si="5"/>
        <v>0</v>
      </c>
    </row>
    <row r="75" spans="1:9">
      <c r="A75" s="18">
        <f>A74+1</f>
        <v>11</v>
      </c>
      <c r="B75" s="28" t="s">
        <v>323</v>
      </c>
      <c r="C75" s="25" t="s">
        <v>624</v>
      </c>
      <c r="D75" s="94">
        <f>'A2-Other Inputs'!D14</f>
        <v>899758.02</v>
      </c>
      <c r="E75" s="126" t="s">
        <v>609</v>
      </c>
      <c r="F75" s="95">
        <f>'A5-Rate Base Adjmts'!D34</f>
        <v>0</v>
      </c>
      <c r="G75" s="25"/>
      <c r="H75" s="95">
        <f t="shared" si="5"/>
        <v>899758.02</v>
      </c>
    </row>
    <row r="76" spans="1:9">
      <c r="A76" s="18">
        <f>A75+1</f>
        <v>12</v>
      </c>
      <c r="B76" s="28" t="s">
        <v>324</v>
      </c>
      <c r="C76" s="25" t="s">
        <v>625</v>
      </c>
      <c r="D76" s="82">
        <f>'A2-Other Inputs'!D15</f>
        <v>-23583617.129999999</v>
      </c>
      <c r="E76" s="126" t="s">
        <v>610</v>
      </c>
      <c r="F76" s="82">
        <f>'A5-Rate Base Adjmts'!D35</f>
        <v>-9241</v>
      </c>
      <c r="G76" s="25"/>
      <c r="H76" s="82">
        <f t="shared" si="5"/>
        <v>-23592858.129999999</v>
      </c>
    </row>
    <row r="77" spans="1:9">
      <c r="A77" s="18">
        <f>A76+1</f>
        <v>13</v>
      </c>
      <c r="B77" s="6" t="s">
        <v>60</v>
      </c>
      <c r="C77" s="26" t="s">
        <v>215</v>
      </c>
      <c r="D77" s="95">
        <f>SUM(D72:D76)</f>
        <v>-30934128.109999999</v>
      </c>
      <c r="E77" s="26"/>
      <c r="F77" s="95">
        <f>SUM(F72:F76)</f>
        <v>-9241</v>
      </c>
      <c r="G77" s="25"/>
      <c r="H77" s="95">
        <f>SUM(H72:H76)</f>
        <v>-30943369.109999999</v>
      </c>
    </row>
    <row r="78" spans="1:9">
      <c r="A78" s="18"/>
      <c r="B78" s="6"/>
      <c r="C78" s="26"/>
      <c r="D78" s="95"/>
      <c r="E78" s="26"/>
      <c r="F78" s="29"/>
      <c r="G78" s="25"/>
      <c r="H78" s="95"/>
    </row>
    <row r="79" spans="1:9" s="39" customFormat="1" ht="26.4">
      <c r="A79" s="34">
        <f>A77+1</f>
        <v>14</v>
      </c>
      <c r="B79" s="333" t="s">
        <v>753</v>
      </c>
      <c r="C79" s="264" t="s">
        <v>618</v>
      </c>
      <c r="D79" s="265">
        <f>'Sch. E1 Bal. Sheet'!C36-'Sch. E1 Bal. Sheet'!C63</f>
        <v>-39465632</v>
      </c>
      <c r="E79" s="334" t="s">
        <v>611</v>
      </c>
      <c r="F79" s="335">
        <f>'A5-Rate Base Adjmts'!D38</f>
        <v>-789027.86298869527</v>
      </c>
      <c r="G79" s="267"/>
      <c r="H79" s="265">
        <f>D79+F79</f>
        <v>-40254659.862988696</v>
      </c>
      <c r="I79"/>
    </row>
    <row r="80" spans="1:9">
      <c r="C80" s="5"/>
      <c r="D80" s="96"/>
      <c r="E80" s="126"/>
      <c r="F80" s="29"/>
      <c r="G80" s="25"/>
      <c r="H80" s="96"/>
    </row>
    <row r="81" spans="1:8" ht="15.6" thickBot="1">
      <c r="A81" s="18">
        <f>A79+1</f>
        <v>15</v>
      </c>
      <c r="B81" s="6" t="s">
        <v>619</v>
      </c>
      <c r="C81" s="6" t="s">
        <v>331</v>
      </c>
      <c r="D81" s="98">
        <f>D63+D69+D77+D79</f>
        <v>302559074.88999999</v>
      </c>
      <c r="E81" s="30"/>
      <c r="F81" s="98">
        <f>F63+F69+F77+F79</f>
        <v>7732812.8832801655</v>
      </c>
      <c r="G81" s="5"/>
      <c r="H81" s="98">
        <f>H63+H69+H77+H79</f>
        <v>310291887.77328008</v>
      </c>
    </row>
    <row r="82" spans="1:8" ht="15.6" thickTop="1">
      <c r="B82" s="6"/>
      <c r="C82" s="6"/>
      <c r="D82" s="17"/>
      <c r="E82" s="6"/>
      <c r="F82" s="6"/>
      <c r="G82" s="6"/>
      <c r="H82" s="35"/>
    </row>
    <row r="83" spans="1:8">
      <c r="A83" s="18"/>
      <c r="B83" s="6"/>
      <c r="C83" s="5"/>
      <c r="D83" s="5"/>
      <c r="E83" s="5"/>
      <c r="F83" s="12" t="s">
        <v>5</v>
      </c>
      <c r="G83" s="5"/>
      <c r="H83" s="5"/>
    </row>
    <row r="84" spans="1:8" ht="15.6" thickBot="1">
      <c r="A84" s="18"/>
      <c r="B84" s="17" t="s">
        <v>620</v>
      </c>
      <c r="C84" s="5"/>
      <c r="D84" s="21" t="s">
        <v>4</v>
      </c>
      <c r="E84" s="21" t="s">
        <v>6</v>
      </c>
      <c r="F84" s="21" t="s">
        <v>241</v>
      </c>
      <c r="G84" s="5"/>
      <c r="H84" s="21" t="s">
        <v>81</v>
      </c>
    </row>
    <row r="85" spans="1:8">
      <c r="A85" s="18">
        <f>A81+1</f>
        <v>16</v>
      </c>
      <c r="B85" s="6" t="s">
        <v>621</v>
      </c>
      <c r="C85" s="25" t="s">
        <v>767</v>
      </c>
      <c r="D85" s="87">
        <f>'Sch. D2 Cost of Debt'!G33</f>
        <v>133893342</v>
      </c>
      <c r="E85" s="15">
        <f>IF($D$87&gt;0,D85/$D$87,0)</f>
        <v>0.44447128814201015</v>
      </c>
      <c r="F85" s="138">
        <f>'Sch. D2 Cost of Debt'!I33</f>
        <v>5.338507421825351E-2</v>
      </c>
      <c r="H85" s="83">
        <f>E85*F85</f>
        <v>2.3728132705343952E-2</v>
      </c>
    </row>
    <row r="86" spans="1:8" ht="15.6" thickBot="1">
      <c r="A86" s="18">
        <f>A85+1</f>
        <v>17</v>
      </c>
      <c r="B86" s="6" t="s">
        <v>622</v>
      </c>
      <c r="C86" s="25" t="s">
        <v>623</v>
      </c>
      <c r="D86" s="137">
        <f>'Sch. E1 Bal. Sheet'!C45</f>
        <v>167348483</v>
      </c>
      <c r="E86" s="15">
        <f>IF($D$87&gt;0,D86/$D$87,0)</f>
        <v>0.5555287118579898</v>
      </c>
      <c r="F86" s="213">
        <v>9.6100000000000005E-2</v>
      </c>
      <c r="H86" s="84">
        <f>F86*E86</f>
        <v>5.3386309209552819E-2</v>
      </c>
    </row>
    <row r="87" spans="1:8">
      <c r="A87" s="18">
        <f>A86+1</f>
        <v>18</v>
      </c>
      <c r="B87" s="6" t="s">
        <v>20</v>
      </c>
      <c r="C87" s="20" t="s">
        <v>276</v>
      </c>
      <c r="D87" s="96">
        <f>SUM(D85:D86)</f>
        <v>301241825</v>
      </c>
      <c r="E87" s="5" t="s">
        <v>0</v>
      </c>
      <c r="F87" s="13"/>
      <c r="G87" s="5"/>
      <c r="H87" s="83">
        <f>SUM(H85:H86)</f>
        <v>7.7114441914896775E-2</v>
      </c>
    </row>
    <row r="88" spans="1:8">
      <c r="A88" s="18"/>
      <c r="B88" s="6"/>
      <c r="C88" s="20"/>
      <c r="D88" s="95"/>
      <c r="E88" s="5"/>
      <c r="F88" s="5"/>
      <c r="G88" s="5"/>
    </row>
    <row r="89" spans="1:8">
      <c r="B89" s="6"/>
      <c r="C89" s="6"/>
      <c r="D89" s="17"/>
      <c r="E89" s="6"/>
      <c r="F89" s="6"/>
      <c r="G89" s="6"/>
      <c r="H89" s="35"/>
    </row>
    <row r="90" spans="1:8">
      <c r="A90" s="18" t="s">
        <v>272</v>
      </c>
      <c r="B90" s="6"/>
      <c r="C90" s="6"/>
      <c r="D90" s="5"/>
      <c r="E90" s="5"/>
      <c r="F90" s="5"/>
      <c r="G90" s="6"/>
      <c r="H90" s="5"/>
    </row>
    <row r="91" spans="1:8">
      <c r="A91" s="34" t="s">
        <v>7</v>
      </c>
      <c r="B91" s="144" t="s">
        <v>476</v>
      </c>
      <c r="C91" s="143"/>
      <c r="D91" s="143"/>
      <c r="E91" s="143"/>
      <c r="F91" s="143"/>
      <c r="G91" s="143"/>
      <c r="H91" s="143"/>
    </row>
    <row r="92" spans="1:8">
      <c r="A92" s="34" t="s">
        <v>8</v>
      </c>
      <c r="B92" s="424" t="s">
        <v>549</v>
      </c>
      <c r="C92" s="424"/>
      <c r="D92" s="424"/>
      <c r="E92" s="424"/>
      <c r="F92" s="424"/>
      <c r="G92" s="424"/>
      <c r="H92" s="424"/>
    </row>
    <row r="93" spans="1:8">
      <c r="A93" s="34"/>
      <c r="B93" s="424"/>
      <c r="C93" s="424"/>
      <c r="D93" s="424"/>
      <c r="E93" s="424"/>
      <c r="F93" s="424"/>
      <c r="G93" s="424"/>
      <c r="H93" s="424"/>
    </row>
    <row r="94" spans="1:8">
      <c r="A94" s="34"/>
      <c r="B94" s="424"/>
      <c r="C94" s="424"/>
      <c r="D94" s="424"/>
      <c r="E94" s="424"/>
      <c r="F94" s="424"/>
      <c r="G94" s="424"/>
      <c r="H94" s="424"/>
    </row>
    <row r="95" spans="1:8">
      <c r="A95" s="34" t="s">
        <v>9</v>
      </c>
      <c r="B95" s="3" t="s">
        <v>723</v>
      </c>
      <c r="C95" s="127"/>
      <c r="D95" s="127"/>
      <c r="E95" s="127"/>
      <c r="F95" s="127"/>
      <c r="G95" s="127"/>
      <c r="H95" s="127"/>
    </row>
    <row r="96" spans="1:8">
      <c r="A96" s="34" t="s">
        <v>10</v>
      </c>
      <c r="B96" s="145" t="s">
        <v>596</v>
      </c>
      <c r="C96" s="42"/>
      <c r="D96" s="42"/>
      <c r="E96" s="42"/>
      <c r="F96" s="42"/>
      <c r="G96" s="42"/>
      <c r="H96" s="42"/>
    </row>
    <row r="97" spans="1:8">
      <c r="A97" s="34" t="s">
        <v>11</v>
      </c>
      <c r="B97" s="201" t="s">
        <v>601</v>
      </c>
      <c r="C97" s="42"/>
      <c r="D97" s="42"/>
      <c r="E97" s="42"/>
      <c r="F97" s="42"/>
      <c r="G97" s="42"/>
      <c r="H97" s="42"/>
    </row>
    <row r="98" spans="1:8">
      <c r="A98" s="34" t="s">
        <v>274</v>
      </c>
      <c r="B98" s="7" t="s">
        <v>727</v>
      </c>
      <c r="C98" s="200"/>
      <c r="D98" s="200"/>
      <c r="E98" s="200"/>
      <c r="F98" s="6"/>
      <c r="G98" s="6"/>
      <c r="H98" s="6"/>
    </row>
    <row r="99" spans="1:8">
      <c r="A99" s="34" t="s">
        <v>309</v>
      </c>
      <c r="B99" s="6" t="s">
        <v>633</v>
      </c>
      <c r="C99" s="6"/>
      <c r="D99" s="53"/>
      <c r="E99" s="6"/>
      <c r="F99" s="6"/>
      <c r="G99" s="6"/>
      <c r="H99" s="6"/>
    </row>
    <row r="100" spans="1:8">
      <c r="A100" s="37"/>
      <c r="B100" s="423"/>
      <c r="C100" s="423"/>
      <c r="D100" s="423"/>
      <c r="E100" s="423"/>
      <c r="F100" s="423"/>
      <c r="G100" s="423"/>
      <c r="H100" s="423"/>
    </row>
    <row r="101" spans="1:8">
      <c r="A101" s="37"/>
    </row>
    <row r="102" spans="1:8">
      <c r="A102" s="37"/>
    </row>
    <row r="103" spans="1:8">
      <c r="A103" s="22"/>
      <c r="B103" s="4"/>
      <c r="C103" s="4"/>
      <c r="D103" s="4"/>
      <c r="E103" s="4"/>
      <c r="F103" s="4"/>
      <c r="G103" s="38"/>
      <c r="H103" s="14"/>
    </row>
    <row r="104" spans="1:8">
      <c r="A104" s="22"/>
    </row>
    <row r="105" spans="1:8">
      <c r="A105" s="22"/>
    </row>
    <row r="106" spans="1:8">
      <c r="A106" s="22"/>
    </row>
    <row r="107" spans="1:8">
      <c r="A107" s="22"/>
    </row>
    <row r="108" spans="1:8">
      <c r="A108" s="37"/>
      <c r="B108" s="422"/>
      <c r="C108" s="422"/>
      <c r="D108" s="422"/>
      <c r="E108" s="422"/>
      <c r="F108" s="422"/>
      <c r="G108" s="422"/>
      <c r="H108" s="422"/>
    </row>
    <row r="109" spans="1:8">
      <c r="A109" s="22"/>
      <c r="B109" s="40"/>
    </row>
    <row r="110" spans="1:8">
      <c r="B110" s="40"/>
    </row>
  </sheetData>
  <protectedRanges>
    <protectedRange sqref="D99 H1:H2" name="ACT H"/>
  </protectedRanges>
  <mergeCells count="3">
    <mergeCell ref="B108:H108"/>
    <mergeCell ref="B100:H100"/>
    <mergeCell ref="B92:H94"/>
  </mergeCells>
  <phoneticPr fontId="174" type="noConversion"/>
  <pageMargins left="0.5" right="0.5" top="0.5" bottom="0.5" header="0.25" footer="0.5"/>
  <pageSetup scale="74" fitToHeight="6" orientation="landscape" r:id="rId1"/>
  <headerFooter alignWithMargins="0">
    <firstHeader>&amp;R&amp;"Times New Roman,Regular"Docket No. ER19-__-000
Exhibit No. CLP-106</firstHeader>
  </headerFooter>
  <rowBreaks count="1" manualBreakCount="1">
    <brk id="5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A9DF2-51CB-4E51-984B-6403498BC5F1}">
  <sheetPr>
    <tabColor theme="6" tint="0.59999389629810485"/>
  </sheetPr>
  <dimension ref="A1:F33"/>
  <sheetViews>
    <sheetView view="pageBreakPreview" zoomScale="60" zoomScaleNormal="100" workbookViewId="0">
      <selection activeCell="E19" sqref="E19"/>
    </sheetView>
  </sheetViews>
  <sheetFormatPr defaultColWidth="9.1796875" defaultRowHeight="13.2"/>
  <cols>
    <col min="1" max="1" width="4.6328125" style="1" customWidth="1"/>
    <col min="2" max="2" width="37.81640625" style="1" customWidth="1"/>
    <col min="3" max="3" width="24.36328125" style="1" customWidth="1"/>
    <col min="4" max="4" width="18" style="1" bestFit="1" customWidth="1"/>
    <col min="5" max="16384" width="9.1796875" style="1"/>
  </cols>
  <sheetData>
    <row r="1" spans="1:6" s="11" customFormat="1">
      <c r="A1" s="58" t="s">
        <v>35</v>
      </c>
      <c r="C1" s="208" t="s">
        <v>520</v>
      </c>
      <c r="D1" s="298">
        <f>'A1-ARAM Lead'!H1</f>
        <v>46203</v>
      </c>
    </row>
    <row r="2" spans="1:6" s="11" customFormat="1">
      <c r="A2" s="72" t="str">
        <f>'A1-ARAM Lead'!A2</f>
        <v>Rider 11 - Annual Rate Adjustment Mechanism ("ARAM")</v>
      </c>
      <c r="C2" s="208" t="s">
        <v>521</v>
      </c>
      <c r="D2" s="208" t="str">
        <f>'A1-ARAM Lead'!H2</f>
        <v>4/1/2027-3/31/2028</v>
      </c>
    </row>
    <row r="3" spans="1:6" s="11" customFormat="1">
      <c r="A3" s="72" t="str">
        <f>'A1-ARAM Lead'!A3</f>
        <v>Attachment B - Formula Rate Template</v>
      </c>
      <c r="C3" s="208"/>
      <c r="D3" s="208"/>
    </row>
    <row r="4" spans="1:6" s="11" customFormat="1">
      <c r="A4" s="11" t="s">
        <v>524</v>
      </c>
    </row>
    <row r="5" spans="1:6" ht="13.8" thickBot="1">
      <c r="A5" s="56"/>
      <c r="B5" s="56"/>
      <c r="C5" s="56"/>
      <c r="D5" s="56"/>
    </row>
    <row r="6" spans="1:6" ht="13.8" thickTop="1">
      <c r="A6" s="341" t="s">
        <v>1</v>
      </c>
      <c r="B6" s="18" t="s">
        <v>17</v>
      </c>
      <c r="C6" s="341" t="s">
        <v>63</v>
      </c>
      <c r="D6" s="341" t="s">
        <v>59</v>
      </c>
    </row>
    <row r="7" spans="1:6">
      <c r="A7" s="70" t="s">
        <v>2</v>
      </c>
      <c r="B7" s="60" t="s">
        <v>13</v>
      </c>
      <c r="C7" s="60" t="s">
        <v>14</v>
      </c>
      <c r="D7" s="61" t="s">
        <v>15</v>
      </c>
    </row>
    <row r="9" spans="1:6">
      <c r="A9" s="18"/>
      <c r="B9" s="85" t="s">
        <v>80</v>
      </c>
      <c r="C9" s="2"/>
    </row>
    <row r="10" spans="1:6">
      <c r="A10" s="18">
        <v>1</v>
      </c>
      <c r="B10" s="122" t="s">
        <v>626</v>
      </c>
      <c r="C10" s="412" t="s">
        <v>243</v>
      </c>
      <c r="D10" s="413">
        <v>1.177673893808117</v>
      </c>
      <c r="E10" s="347"/>
    </row>
    <row r="11" spans="1:6">
      <c r="A11" s="18"/>
      <c r="C11" s="2"/>
    </row>
    <row r="12" spans="1:6">
      <c r="A12" s="18"/>
      <c r="B12" s="85" t="s">
        <v>70</v>
      </c>
      <c r="C12" s="2"/>
    </row>
    <row r="13" spans="1:6">
      <c r="A13" s="18">
        <f>A10+1</f>
        <v>2</v>
      </c>
      <c r="B13" s="122" t="s">
        <v>27</v>
      </c>
      <c r="C13" s="412"/>
      <c r="D13" s="414"/>
    </row>
    <row r="14" spans="1:6">
      <c r="A14" s="18">
        <f t="shared" ref="A14:A15" si="0">A13+1</f>
        <v>3</v>
      </c>
      <c r="B14" s="122" t="s">
        <v>83</v>
      </c>
      <c r="C14" s="412" t="s">
        <v>242</v>
      </c>
      <c r="D14" s="415">
        <v>899758.02</v>
      </c>
      <c r="E14" s="347"/>
      <c r="F14" s="347"/>
    </row>
    <row r="15" spans="1:6">
      <c r="A15" s="18">
        <f t="shared" si="0"/>
        <v>4</v>
      </c>
      <c r="B15" s="122" t="s">
        <v>84</v>
      </c>
      <c r="C15" s="412" t="s">
        <v>242</v>
      </c>
      <c r="D15" s="415">
        <v>-23583617.129999999</v>
      </c>
      <c r="E15" s="347"/>
      <c r="F15" s="347"/>
    </row>
    <row r="16" spans="1:6">
      <c r="A16" s="18"/>
      <c r="C16" s="2"/>
    </row>
    <row r="17" spans="1:6">
      <c r="A17" s="18"/>
      <c r="B17" s="416" t="s">
        <v>56</v>
      </c>
      <c r="C17" s="2"/>
    </row>
    <row r="18" spans="1:6">
      <c r="A18" s="18">
        <f>A15+1</f>
        <v>5</v>
      </c>
      <c r="B18" s="122" t="s">
        <v>85</v>
      </c>
      <c r="C18" s="412" t="s">
        <v>241</v>
      </c>
      <c r="D18" s="415">
        <v>47229.84</v>
      </c>
      <c r="E18" s="347"/>
      <c r="F18" s="347"/>
    </row>
    <row r="21" spans="1:6">
      <c r="A21" s="1" t="s">
        <v>272</v>
      </c>
    </row>
    <row r="22" spans="1:6">
      <c r="A22" s="175" t="s">
        <v>7</v>
      </c>
      <c r="B22" s="425" t="s">
        <v>564</v>
      </c>
      <c r="C22" s="425"/>
      <c r="D22" s="425"/>
    </row>
    <row r="23" spans="1:6">
      <c r="A23" s="175" t="s">
        <v>8</v>
      </c>
      <c r="B23" s="426" t="s">
        <v>566</v>
      </c>
      <c r="C23" s="426"/>
      <c r="D23" s="426"/>
    </row>
    <row r="24" spans="1:6">
      <c r="A24" s="175"/>
      <c r="B24" s="426"/>
      <c r="C24" s="426"/>
      <c r="D24" s="426"/>
    </row>
    <row r="25" spans="1:6">
      <c r="A25" s="175"/>
      <c r="B25" s="426"/>
      <c r="C25" s="426"/>
      <c r="D25" s="426"/>
    </row>
    <row r="26" spans="1:6">
      <c r="A26" s="175"/>
      <c r="B26" s="426"/>
      <c r="C26" s="426"/>
      <c r="D26" s="426"/>
    </row>
    <row r="27" spans="1:6">
      <c r="A27" s="175"/>
      <c r="B27" s="426"/>
      <c r="C27" s="426"/>
      <c r="D27" s="426"/>
    </row>
    <row r="28" spans="1:6">
      <c r="A28" s="2" t="s">
        <v>9</v>
      </c>
      <c r="B28" s="1" t="s">
        <v>565</v>
      </c>
    </row>
    <row r="29" spans="1:6">
      <c r="D29" s="176"/>
    </row>
    <row r="30" spans="1:6">
      <c r="B30" s="347"/>
      <c r="D30" s="176"/>
    </row>
    <row r="31" spans="1:6" ht="14.4">
      <c r="B31" s="134"/>
      <c r="D31" s="108"/>
    </row>
    <row r="32" spans="1:6" ht="14.4">
      <c r="B32" s="134"/>
      <c r="D32" s="108"/>
    </row>
    <row r="33" spans="2:2" ht="14.4">
      <c r="B33" s="134"/>
    </row>
  </sheetData>
  <mergeCells count="2">
    <mergeCell ref="B22:D22"/>
    <mergeCell ref="B23:D27"/>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59999389629810485"/>
  </sheetPr>
  <dimension ref="A1:H52"/>
  <sheetViews>
    <sheetView view="pageBreakPreview" zoomScale="60" zoomScaleNormal="100" workbookViewId="0">
      <selection activeCell="H34" sqref="H34"/>
    </sheetView>
  </sheetViews>
  <sheetFormatPr defaultColWidth="8.81640625" defaultRowHeight="13.2"/>
  <cols>
    <col min="1" max="1" width="4.6328125" style="7" customWidth="1"/>
    <col min="2" max="2" width="37.81640625" style="7" bestFit="1" customWidth="1"/>
    <col min="3" max="3" width="24.36328125" style="7" customWidth="1"/>
    <col min="4" max="4" width="18" style="7" bestFit="1" customWidth="1"/>
    <col min="5" max="16384" width="8.81640625" style="7"/>
  </cols>
  <sheetData>
    <row r="1" spans="1:6" s="31" customFormat="1">
      <c r="A1" s="31" t="str">
        <f>'A2-Other Inputs'!A1</f>
        <v>UNS Gas, Inc.</v>
      </c>
      <c r="C1" s="208" t="s">
        <v>520</v>
      </c>
      <c r="D1" s="298">
        <f>'A1-ARAM Lead'!H1</f>
        <v>46203</v>
      </c>
    </row>
    <row r="2" spans="1:6" s="31" customFormat="1">
      <c r="A2" s="31" t="str">
        <f>'A2-Other Inputs'!A2</f>
        <v>Rider 11 - Annual Rate Adjustment Mechanism ("ARAM")</v>
      </c>
      <c r="C2" s="208" t="s">
        <v>521</v>
      </c>
      <c r="D2" s="208" t="str">
        <f>'A1-ARAM Lead'!H2</f>
        <v>4/1/2027-3/31/2028</v>
      </c>
    </row>
    <row r="3" spans="1:6" s="31" customFormat="1">
      <c r="A3" s="31" t="str">
        <f>'A2-Other Inputs'!A3</f>
        <v>Attachment B - Formula Rate Template</v>
      </c>
      <c r="C3" s="208"/>
      <c r="D3" s="208"/>
    </row>
    <row r="4" spans="1:6" s="31" customFormat="1">
      <c r="A4" s="31" t="s">
        <v>332</v>
      </c>
      <c r="D4" s="36"/>
      <c r="F4" s="130"/>
    </row>
    <row r="5" spans="1:6" ht="13.8" thickBot="1">
      <c r="A5" s="73"/>
      <c r="B5" s="74"/>
      <c r="C5" s="74"/>
      <c r="D5" s="75"/>
    </row>
    <row r="6" spans="1:6" ht="13.8" thickTop="1">
      <c r="A6" s="18" t="s">
        <v>1</v>
      </c>
      <c r="B6" s="18" t="s">
        <v>17</v>
      </c>
      <c r="C6" s="18" t="s">
        <v>63</v>
      </c>
      <c r="D6" s="18" t="s">
        <v>199</v>
      </c>
    </row>
    <row r="7" spans="1:6">
      <c r="A7" s="65" t="s">
        <v>2</v>
      </c>
      <c r="B7" s="65" t="s">
        <v>13</v>
      </c>
      <c r="C7" s="65" t="s">
        <v>14</v>
      </c>
      <c r="D7" s="65" t="s">
        <v>15</v>
      </c>
    </row>
    <row r="8" spans="1:6">
      <c r="B8" s="41"/>
      <c r="C8" s="41"/>
      <c r="D8" s="42"/>
    </row>
    <row r="9" spans="1:6">
      <c r="A9" s="76"/>
      <c r="B9" s="177" t="s">
        <v>203</v>
      </c>
      <c r="C9" s="177"/>
      <c r="D9" s="181"/>
    </row>
    <row r="10" spans="1:6">
      <c r="A10" s="18">
        <v>1</v>
      </c>
      <c r="B10" s="204" t="s">
        <v>446</v>
      </c>
      <c r="C10" s="205" t="s">
        <v>243</v>
      </c>
      <c r="D10" s="358">
        <v>-50388734.759999998</v>
      </c>
      <c r="E10" s="397"/>
    </row>
    <row r="11" spans="1:6">
      <c r="A11" s="18">
        <f t="shared" ref="A11:A20" si="0">A10+1</f>
        <v>2</v>
      </c>
      <c r="B11" s="204" t="s">
        <v>30</v>
      </c>
      <c r="C11" s="205" t="s">
        <v>242</v>
      </c>
      <c r="D11" s="358">
        <v>-571563.65</v>
      </c>
      <c r="E11" s="397"/>
    </row>
    <row r="12" spans="1:6">
      <c r="A12" s="18">
        <f t="shared" si="0"/>
        <v>3</v>
      </c>
      <c r="B12" s="204" t="s">
        <v>31</v>
      </c>
      <c r="C12" s="205" t="s">
        <v>241</v>
      </c>
      <c r="D12" s="358">
        <v>-252802.71</v>
      </c>
      <c r="E12" s="397"/>
    </row>
    <row r="13" spans="1:6">
      <c r="A13" s="18">
        <f t="shared" si="0"/>
        <v>4</v>
      </c>
      <c r="B13" s="204" t="s">
        <v>28</v>
      </c>
      <c r="C13" s="205" t="s">
        <v>302</v>
      </c>
      <c r="D13" s="358">
        <v>2140784.8699999996</v>
      </c>
      <c r="E13" s="397"/>
    </row>
    <row r="14" spans="1:6">
      <c r="A14" s="18">
        <f t="shared" si="0"/>
        <v>5</v>
      </c>
      <c r="B14" s="204" t="s">
        <v>374</v>
      </c>
      <c r="C14" s="205" t="s">
        <v>303</v>
      </c>
      <c r="D14" s="358">
        <v>339852.2</v>
      </c>
      <c r="E14" s="397"/>
    </row>
    <row r="15" spans="1:6">
      <c r="A15" s="18">
        <f t="shared" si="0"/>
        <v>6</v>
      </c>
      <c r="B15" s="204" t="s">
        <v>375</v>
      </c>
      <c r="C15" s="205" t="s">
        <v>300</v>
      </c>
      <c r="D15" s="358">
        <v>11895737.633090651</v>
      </c>
      <c r="E15" s="397"/>
    </row>
    <row r="16" spans="1:6">
      <c r="A16" s="18">
        <f t="shared" si="0"/>
        <v>7</v>
      </c>
      <c r="B16" s="204" t="s">
        <v>376</v>
      </c>
      <c r="C16" s="205" t="s">
        <v>310</v>
      </c>
      <c r="D16" s="358">
        <v>249291</v>
      </c>
      <c r="E16" s="397"/>
    </row>
    <row r="17" spans="1:8">
      <c r="A17" s="18">
        <f t="shared" si="0"/>
        <v>8</v>
      </c>
      <c r="B17" s="204" t="s">
        <v>445</v>
      </c>
      <c r="C17" s="205" t="s">
        <v>314</v>
      </c>
      <c r="D17" s="358">
        <v>-1462134.3</v>
      </c>
      <c r="E17" s="397"/>
      <c r="G17" s="130"/>
      <c r="H17" s="130"/>
    </row>
    <row r="18" spans="1:8">
      <c r="A18" s="18">
        <f t="shared" si="0"/>
        <v>9</v>
      </c>
      <c r="B18" s="204" t="s">
        <v>650</v>
      </c>
      <c r="C18" s="205" t="s">
        <v>405</v>
      </c>
      <c r="D18" s="358">
        <v>0</v>
      </c>
      <c r="E18" s="397"/>
    </row>
    <row r="19" spans="1:8">
      <c r="A19" s="18">
        <f t="shared" si="0"/>
        <v>10</v>
      </c>
      <c r="B19" s="359" t="s">
        <v>27</v>
      </c>
      <c r="C19" s="360"/>
      <c r="D19" s="361"/>
    </row>
    <row r="20" spans="1:8">
      <c r="A20" s="18">
        <f t="shared" si="0"/>
        <v>11</v>
      </c>
      <c r="B20" s="35" t="s">
        <v>33</v>
      </c>
      <c r="D20" s="125">
        <f>SUM(D10:D19)</f>
        <v>-38049569.716909342</v>
      </c>
    </row>
    <row r="21" spans="1:8">
      <c r="A21" s="18"/>
      <c r="B21" s="35"/>
      <c r="D21" s="125"/>
    </row>
    <row r="22" spans="1:8">
      <c r="A22" s="1" t="s">
        <v>272</v>
      </c>
      <c r="B22" s="1"/>
    </row>
    <row r="23" spans="1:8">
      <c r="A23" s="175" t="s">
        <v>7</v>
      </c>
      <c r="B23" s="425" t="s">
        <v>447</v>
      </c>
      <c r="C23" s="425"/>
      <c r="D23" s="425"/>
    </row>
    <row r="24" spans="1:8">
      <c r="A24" s="175"/>
      <c r="B24" s="425"/>
      <c r="C24" s="425"/>
      <c r="D24" s="425"/>
    </row>
    <row r="25" spans="1:8">
      <c r="A25" s="175" t="s">
        <v>8</v>
      </c>
      <c r="B25" s="425" t="s">
        <v>372</v>
      </c>
      <c r="C25" s="425"/>
      <c r="D25" s="425"/>
    </row>
    <row r="26" spans="1:8">
      <c r="A26" s="175"/>
      <c r="B26" s="425"/>
      <c r="C26" s="425"/>
      <c r="D26" s="425"/>
    </row>
    <row r="27" spans="1:8">
      <c r="A27" s="175"/>
      <c r="B27" s="425"/>
      <c r="C27" s="425"/>
      <c r="D27" s="425"/>
    </row>
    <row r="28" spans="1:8">
      <c r="A28" s="175" t="s">
        <v>9</v>
      </c>
      <c r="B28" s="425" t="s">
        <v>373</v>
      </c>
      <c r="C28" s="425"/>
      <c r="D28" s="425"/>
    </row>
    <row r="29" spans="1:8">
      <c r="A29" s="175"/>
      <c r="B29" s="425"/>
      <c r="C29" s="425"/>
      <c r="D29" s="425"/>
    </row>
    <row r="30" spans="1:8">
      <c r="A30" s="175" t="s">
        <v>10</v>
      </c>
      <c r="B30" s="427" t="s">
        <v>732</v>
      </c>
      <c r="C30" s="427"/>
      <c r="D30" s="427"/>
    </row>
    <row r="31" spans="1:8">
      <c r="A31" s="175"/>
      <c r="B31" s="427"/>
      <c r="C31" s="427"/>
      <c r="D31" s="427"/>
    </row>
    <row r="32" spans="1:8">
      <c r="A32" s="175"/>
      <c r="B32" s="427"/>
      <c r="C32" s="427"/>
      <c r="D32" s="427"/>
    </row>
    <row r="33" spans="1:4">
      <c r="A33" s="175"/>
      <c r="B33" s="427"/>
      <c r="C33" s="427"/>
      <c r="D33" s="427"/>
    </row>
    <row r="34" spans="1:4">
      <c r="A34" s="175"/>
      <c r="B34" s="427"/>
      <c r="C34" s="427"/>
      <c r="D34" s="427"/>
    </row>
    <row r="35" spans="1:4">
      <c r="A35" s="175"/>
      <c r="B35" s="427"/>
      <c r="C35" s="427"/>
      <c r="D35" s="427"/>
    </row>
    <row r="36" spans="1:4">
      <c r="A36" s="37" t="s">
        <v>11</v>
      </c>
      <c r="B36" s="427" t="s">
        <v>754</v>
      </c>
      <c r="C36" s="427"/>
      <c r="D36" s="427"/>
    </row>
    <row r="37" spans="1:4">
      <c r="A37" s="37"/>
      <c r="B37" s="427"/>
      <c r="C37" s="427"/>
      <c r="D37" s="427"/>
    </row>
    <row r="38" spans="1:4">
      <c r="A38" s="37"/>
      <c r="B38" s="427"/>
      <c r="C38" s="427"/>
      <c r="D38" s="427"/>
    </row>
    <row r="39" spans="1:4">
      <c r="A39" s="37"/>
      <c r="B39" s="427"/>
      <c r="C39" s="427"/>
      <c r="D39" s="427"/>
    </row>
    <row r="40" spans="1:4">
      <c r="A40" s="37" t="s">
        <v>274</v>
      </c>
      <c r="B40" s="427" t="s">
        <v>561</v>
      </c>
      <c r="C40" s="427"/>
      <c r="D40" s="427"/>
    </row>
    <row r="41" spans="1:4">
      <c r="A41" s="37"/>
      <c r="B41" s="427"/>
      <c r="C41" s="427"/>
      <c r="D41" s="427"/>
    </row>
    <row r="42" spans="1:4">
      <c r="A42" s="37"/>
      <c r="B42" s="427"/>
      <c r="C42" s="427"/>
      <c r="D42" s="427"/>
    </row>
    <row r="43" spans="1:4">
      <c r="A43" s="37" t="s">
        <v>309</v>
      </c>
      <c r="B43" s="427" t="s">
        <v>562</v>
      </c>
      <c r="C43" s="427"/>
      <c r="D43" s="427"/>
    </row>
    <row r="44" spans="1:4">
      <c r="A44" s="37"/>
      <c r="B44" s="427"/>
      <c r="C44" s="427"/>
      <c r="D44" s="427"/>
    </row>
    <row r="45" spans="1:4">
      <c r="A45" s="37"/>
      <c r="B45" s="427"/>
      <c r="C45" s="427"/>
      <c r="D45" s="427"/>
    </row>
    <row r="46" spans="1:4">
      <c r="A46" s="175" t="s">
        <v>311</v>
      </c>
      <c r="B46" s="425" t="s">
        <v>563</v>
      </c>
      <c r="C46" s="425"/>
      <c r="D46" s="425"/>
    </row>
    <row r="47" spans="1:4">
      <c r="A47" s="175"/>
      <c r="B47" s="425"/>
      <c r="C47" s="425"/>
      <c r="D47" s="425"/>
    </row>
    <row r="48" spans="1:4">
      <c r="A48" s="175"/>
      <c r="B48" s="425"/>
      <c r="C48" s="425"/>
      <c r="D48" s="425"/>
    </row>
    <row r="49" spans="1:4">
      <c r="A49" s="175"/>
      <c r="B49" s="425"/>
      <c r="C49" s="425"/>
      <c r="D49" s="425"/>
    </row>
    <row r="50" spans="1:4">
      <c r="A50" s="175" t="s">
        <v>406</v>
      </c>
      <c r="B50" s="427" t="s">
        <v>651</v>
      </c>
      <c r="C50" s="427"/>
      <c r="D50" s="427"/>
    </row>
    <row r="51" spans="1:4">
      <c r="A51" s="175"/>
      <c r="B51" s="427"/>
      <c r="C51" s="427"/>
      <c r="D51" s="427"/>
    </row>
    <row r="52" spans="1:4">
      <c r="A52" s="175"/>
      <c r="B52" s="427"/>
      <c r="C52" s="427"/>
      <c r="D52" s="427"/>
    </row>
  </sheetData>
  <protectedRanges>
    <protectedRange sqref="D19" name="A1_4"/>
    <protectedRange sqref="D16" name="A1_2_3"/>
  </protectedRanges>
  <mergeCells count="9">
    <mergeCell ref="B46:D49"/>
    <mergeCell ref="B50:D52"/>
    <mergeCell ref="B23:D24"/>
    <mergeCell ref="B25:D27"/>
    <mergeCell ref="B28:D29"/>
    <mergeCell ref="B30:D35"/>
    <mergeCell ref="B36:D39"/>
    <mergeCell ref="B40:D42"/>
    <mergeCell ref="B43:D45"/>
  </mergeCells>
  <pageMargins left="0.5" right="0.5" top="0.5" bottom="0.5" header="0.25" footer="0.5"/>
  <pageSetup scale="94" fitToHeight="0" orientation="portrait" r:id="rId1"/>
  <headerFooter alignWithMargins="0">
    <firstHeader>&amp;R&amp;"Times New Roman,Regular"Docket No. ER19-__-000
Exhibit No. CLP-106</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59999389629810485"/>
  </sheetPr>
  <dimension ref="A1:I116"/>
  <sheetViews>
    <sheetView view="pageBreakPreview" topLeftCell="A49" zoomScale="60" zoomScaleNormal="100" workbookViewId="0">
      <selection activeCell="E46" sqref="E46"/>
    </sheetView>
  </sheetViews>
  <sheetFormatPr defaultColWidth="7" defaultRowHeight="13.2"/>
  <cols>
    <col min="1" max="1" width="4.6328125" style="8" customWidth="1"/>
    <col min="2" max="2" width="37.81640625" style="8" customWidth="1"/>
    <col min="3" max="3" width="24.36328125" style="8" bestFit="1" customWidth="1"/>
    <col min="4" max="4" width="18" style="8" bestFit="1" customWidth="1"/>
    <col min="5" max="16384" width="7" style="8"/>
  </cols>
  <sheetData>
    <row r="1" spans="1:9" s="10" customFormat="1">
      <c r="A1" s="10" t="str">
        <f>'A2-Other Inputs'!A1</f>
        <v>UNS Gas, Inc.</v>
      </c>
      <c r="B1" s="77"/>
      <c r="C1" s="208" t="s">
        <v>520</v>
      </c>
      <c r="D1" s="298">
        <f>'A1-ARAM Lead'!H1</f>
        <v>46203</v>
      </c>
    </row>
    <row r="2" spans="1:9" s="10" customFormat="1">
      <c r="A2" s="10" t="str">
        <f>'A2-Other Inputs'!A2</f>
        <v>Rider 11 - Annual Rate Adjustment Mechanism ("ARAM")</v>
      </c>
      <c r="C2" s="208" t="s">
        <v>521</v>
      </c>
      <c r="D2" s="208" t="str">
        <f>'A1-ARAM Lead'!H2</f>
        <v>4/1/2027-3/31/2028</v>
      </c>
    </row>
    <row r="3" spans="1:9" s="10" customFormat="1">
      <c r="A3" s="10" t="str">
        <f>'A2-Other Inputs'!A3</f>
        <v>Attachment B - Formula Rate Template</v>
      </c>
      <c r="C3" s="208"/>
      <c r="D3" s="208" t="s">
        <v>731</v>
      </c>
    </row>
    <row r="4" spans="1:9" s="10" customFormat="1">
      <c r="A4" s="10" t="s">
        <v>72</v>
      </c>
    </row>
    <row r="5" spans="1:9" ht="13.8" thickBot="1">
      <c r="A5" s="78"/>
      <c r="B5" s="78"/>
      <c r="C5" s="78"/>
      <c r="D5" s="78"/>
    </row>
    <row r="6" spans="1:9" ht="13.8" thickTop="1">
      <c r="A6" s="18" t="s">
        <v>1</v>
      </c>
      <c r="B6" s="18" t="s">
        <v>17</v>
      </c>
      <c r="C6" s="18" t="s">
        <v>63</v>
      </c>
      <c r="D6" s="18" t="s">
        <v>199</v>
      </c>
    </row>
    <row r="7" spans="1:9">
      <c r="A7" s="65" t="s">
        <v>2</v>
      </c>
      <c r="B7" s="65" t="s">
        <v>13</v>
      </c>
      <c r="C7" s="65" t="s">
        <v>14</v>
      </c>
      <c r="D7" s="65" t="s">
        <v>15</v>
      </c>
    </row>
    <row r="9" spans="1:9" s="7" customFormat="1">
      <c r="A9" s="24"/>
      <c r="B9" s="177" t="s">
        <v>73</v>
      </c>
      <c r="C9" s="177"/>
      <c r="D9" s="178"/>
    </row>
    <row r="10" spans="1:9" s="7" customFormat="1">
      <c r="A10" s="18">
        <v>1</v>
      </c>
      <c r="B10" s="363" t="s">
        <v>377</v>
      </c>
      <c r="C10" s="364" t="s">
        <v>243</v>
      </c>
      <c r="D10" s="365">
        <v>-51850869.060000002</v>
      </c>
      <c r="E10" s="397"/>
      <c r="I10" s="33"/>
    </row>
    <row r="11" spans="1:9" s="7" customFormat="1">
      <c r="A11" s="18">
        <f t="shared" ref="A11:A18" si="0">A10+1</f>
        <v>2</v>
      </c>
      <c r="B11" s="204" t="s">
        <v>32</v>
      </c>
      <c r="C11" s="205" t="s">
        <v>242</v>
      </c>
      <c r="D11" s="358">
        <v>-573625.68000000005</v>
      </c>
      <c r="E11" s="397"/>
    </row>
    <row r="12" spans="1:9" s="7" customFormat="1">
      <c r="A12" s="18">
        <f t="shared" si="0"/>
        <v>3</v>
      </c>
      <c r="B12" s="362" t="s">
        <v>401</v>
      </c>
      <c r="C12" s="205" t="s">
        <v>241</v>
      </c>
      <c r="D12" s="358">
        <v>0</v>
      </c>
      <c r="E12" s="397"/>
      <c r="F12" s="33"/>
    </row>
    <row r="13" spans="1:9" s="7" customFormat="1">
      <c r="A13" s="18">
        <f t="shared" si="0"/>
        <v>4</v>
      </c>
      <c r="B13" s="362" t="s">
        <v>31</v>
      </c>
      <c r="C13" s="205" t="s">
        <v>302</v>
      </c>
      <c r="D13" s="358">
        <v>-101562.84</v>
      </c>
      <c r="E13" s="397"/>
    </row>
    <row r="14" spans="1:9" s="7" customFormat="1">
      <c r="A14" s="18">
        <f t="shared" si="0"/>
        <v>5</v>
      </c>
      <c r="B14" s="204" t="s">
        <v>293</v>
      </c>
      <c r="C14" s="205" t="s">
        <v>303</v>
      </c>
      <c r="D14" s="358">
        <v>-23258.47</v>
      </c>
      <c r="E14" s="397"/>
    </row>
    <row r="15" spans="1:9" s="7" customFormat="1">
      <c r="A15" s="18">
        <f t="shared" si="0"/>
        <v>6</v>
      </c>
      <c r="B15" s="362" t="s">
        <v>294</v>
      </c>
      <c r="C15" s="205" t="s">
        <v>300</v>
      </c>
      <c r="D15" s="358">
        <v>48450.000000000029</v>
      </c>
      <c r="E15" s="397"/>
      <c r="F15" s="33"/>
    </row>
    <row r="16" spans="1:9" s="7" customFormat="1">
      <c r="A16" s="18">
        <f t="shared" si="0"/>
        <v>7</v>
      </c>
      <c r="B16" s="362" t="s">
        <v>295</v>
      </c>
      <c r="C16" s="205" t="s">
        <v>310</v>
      </c>
      <c r="D16" s="358">
        <v>-40446.01999999999</v>
      </c>
      <c r="E16" s="397"/>
      <c r="F16" s="33"/>
    </row>
    <row r="17" spans="1:6" s="7" customFormat="1">
      <c r="A17" s="18">
        <f t="shared" si="0"/>
        <v>8</v>
      </c>
      <c r="B17" s="362" t="s">
        <v>713</v>
      </c>
      <c r="C17" s="205" t="s">
        <v>630</v>
      </c>
      <c r="D17" s="358">
        <v>-73672.72</v>
      </c>
      <c r="E17" s="397"/>
      <c r="F17" s="33"/>
    </row>
    <row r="18" spans="1:6" s="7" customFormat="1">
      <c r="A18" s="18">
        <f t="shared" si="0"/>
        <v>9</v>
      </c>
      <c r="B18" s="362" t="s">
        <v>714</v>
      </c>
      <c r="C18" s="205" t="s">
        <v>647</v>
      </c>
      <c r="D18" s="358">
        <v>-2238.5050000000001</v>
      </c>
      <c r="E18" s="397"/>
      <c r="F18" s="33"/>
    </row>
    <row r="19" spans="1:6" s="7" customFormat="1">
      <c r="A19" s="18">
        <v>10</v>
      </c>
      <c r="B19" s="362" t="s">
        <v>716</v>
      </c>
      <c r="C19" s="205" t="s">
        <v>665</v>
      </c>
      <c r="D19" s="358">
        <v>-509410.73391999997</v>
      </c>
      <c r="E19" s="397"/>
      <c r="F19" s="47"/>
    </row>
    <row r="20" spans="1:6" s="7" customFormat="1">
      <c r="A20" s="18">
        <f>A19+1</f>
        <v>11</v>
      </c>
      <c r="B20" s="362" t="s">
        <v>718</v>
      </c>
      <c r="C20" s="205" t="s">
        <v>666</v>
      </c>
      <c r="D20" s="358">
        <v>-106432.37000000001</v>
      </c>
      <c r="E20" s="397"/>
      <c r="F20" s="33"/>
    </row>
    <row r="21" spans="1:6" s="7" customFormat="1">
      <c r="A21" s="18">
        <f>A20+1</f>
        <v>12</v>
      </c>
      <c r="B21" s="362" t="s">
        <v>668</v>
      </c>
      <c r="C21" s="205" t="s">
        <v>667</v>
      </c>
      <c r="D21" s="358">
        <v>-277307.83</v>
      </c>
      <c r="E21" s="397"/>
      <c r="F21" s="33"/>
    </row>
    <row r="22" spans="1:6" s="7" customFormat="1">
      <c r="A22" s="18">
        <f>A21+1</f>
        <v>13</v>
      </c>
      <c r="B22" s="362" t="s">
        <v>672</v>
      </c>
      <c r="C22" s="205" t="s">
        <v>673</v>
      </c>
      <c r="D22" s="358">
        <v>-70895.73</v>
      </c>
      <c r="E22" s="397"/>
      <c r="F22" s="33"/>
    </row>
    <row r="23" spans="1:6" s="7" customFormat="1">
      <c r="A23" s="18">
        <f>A22+1</f>
        <v>14</v>
      </c>
      <c r="B23" s="362" t="s">
        <v>685</v>
      </c>
      <c r="C23" s="205" t="s">
        <v>686</v>
      </c>
      <c r="D23" s="358">
        <v>296254.46000000002</v>
      </c>
      <c r="E23" s="397"/>
    </row>
    <row r="24" spans="1:6" s="7" customFormat="1">
      <c r="A24" s="18" t="s">
        <v>720</v>
      </c>
      <c r="B24" s="366" t="s">
        <v>725</v>
      </c>
      <c r="C24" s="367" t="s">
        <v>724</v>
      </c>
      <c r="D24" s="358">
        <v>36251.646666666667</v>
      </c>
      <c r="E24" s="397"/>
      <c r="F24" s="33"/>
    </row>
    <row r="25" spans="1:6" s="7" customFormat="1">
      <c r="A25" s="18">
        <f>A23+1</f>
        <v>15</v>
      </c>
      <c r="B25" s="6" t="s">
        <v>74</v>
      </c>
      <c r="C25" s="395" t="s">
        <v>770</v>
      </c>
      <c r="D25" s="400">
        <f>SUM(D10:D24)</f>
        <v>-53248763.852253333</v>
      </c>
      <c r="E25" s="33"/>
    </row>
    <row r="26" spans="1:6" s="7" customFormat="1">
      <c r="A26" s="18"/>
      <c r="B26" s="45"/>
      <c r="C26" s="45"/>
      <c r="D26" s="46"/>
    </row>
    <row r="27" spans="1:6" s="7" customFormat="1">
      <c r="A27" s="24"/>
      <c r="B27" s="177" t="s">
        <v>680</v>
      </c>
      <c r="C27" s="177"/>
      <c r="D27" s="178"/>
    </row>
    <row r="28" spans="1:6">
      <c r="A28" s="18">
        <f>A25+1</f>
        <v>16</v>
      </c>
      <c r="B28" s="368" t="s">
        <v>681</v>
      </c>
      <c r="C28" s="393" t="s">
        <v>684</v>
      </c>
      <c r="D28" s="365">
        <v>222980</v>
      </c>
      <c r="E28" s="397"/>
      <c r="F28" s="7"/>
    </row>
    <row r="29" spans="1:6">
      <c r="A29" s="18">
        <f t="shared" ref="A29:A35" si="1">A28+1</f>
        <v>17</v>
      </c>
      <c r="B29" s="204" t="s">
        <v>27</v>
      </c>
      <c r="C29" s="205"/>
      <c r="D29" s="358"/>
    </row>
    <row r="30" spans="1:6">
      <c r="A30" s="18">
        <f t="shared" si="1"/>
        <v>18</v>
      </c>
      <c r="B30" s="204" t="s">
        <v>27</v>
      </c>
      <c r="C30" s="205"/>
      <c r="D30" s="358"/>
    </row>
    <row r="31" spans="1:6">
      <c r="A31" s="18">
        <f t="shared" si="1"/>
        <v>19</v>
      </c>
      <c r="B31" s="204" t="s">
        <v>27</v>
      </c>
      <c r="C31" s="205"/>
      <c r="D31" s="358"/>
    </row>
    <row r="32" spans="1:6">
      <c r="A32" s="18">
        <f t="shared" si="1"/>
        <v>20</v>
      </c>
      <c r="B32" s="204" t="s">
        <v>27</v>
      </c>
      <c r="C32" s="205"/>
      <c r="D32" s="358"/>
    </row>
    <row r="33" spans="1:6">
      <c r="A33" s="18">
        <f t="shared" si="1"/>
        <v>21</v>
      </c>
      <c r="B33" s="204" t="s">
        <v>27</v>
      </c>
      <c r="C33" s="205"/>
      <c r="D33" s="358"/>
    </row>
    <row r="34" spans="1:6">
      <c r="A34" s="18">
        <f t="shared" si="1"/>
        <v>22</v>
      </c>
      <c r="B34" s="366" t="s">
        <v>27</v>
      </c>
      <c r="C34" s="367"/>
      <c r="D34" s="361"/>
    </row>
    <row r="35" spans="1:6">
      <c r="A35" s="18">
        <f t="shared" si="1"/>
        <v>23</v>
      </c>
      <c r="B35" s="6" t="s">
        <v>75</v>
      </c>
      <c r="C35" s="395" t="s">
        <v>692</v>
      </c>
      <c r="D35" s="79">
        <f>SUM(D28:D34)</f>
        <v>222980</v>
      </c>
    </row>
    <row r="37" spans="1:6">
      <c r="B37" s="177" t="s">
        <v>237</v>
      </c>
      <c r="C37" s="177"/>
      <c r="D37" s="178"/>
    </row>
    <row r="38" spans="1:6">
      <c r="A38" s="18">
        <f>A35+1</f>
        <v>24</v>
      </c>
      <c r="B38" s="363" t="s">
        <v>394</v>
      </c>
      <c r="C38" s="393" t="s">
        <v>395</v>
      </c>
      <c r="D38" s="370">
        <f>'A1-ARAM Lead'!D63</f>
        <v>369675536</v>
      </c>
    </row>
    <row r="39" spans="1:6">
      <c r="A39" s="18">
        <f t="shared" ref="A39:A43" si="2">A38+1</f>
        <v>25</v>
      </c>
      <c r="B39" s="122" t="s">
        <v>396</v>
      </c>
      <c r="C39" s="394" t="s">
        <v>397</v>
      </c>
      <c r="D39" s="96">
        <f>'A1-ARAM Lead'!F63</f>
        <v>13017590.759516999</v>
      </c>
    </row>
    <row r="40" spans="1:6">
      <c r="A40" s="18">
        <f t="shared" si="2"/>
        <v>26</v>
      </c>
      <c r="B40" s="122" t="s">
        <v>398</v>
      </c>
      <c r="C40" s="394" t="s">
        <v>769</v>
      </c>
      <c r="D40" s="369">
        <f>IFERROR(D39/D38, 0)</f>
        <v>3.5213557543924134E-2</v>
      </c>
    </row>
    <row r="41" spans="1:6">
      <c r="A41" s="18">
        <f t="shared" si="2"/>
        <v>27</v>
      </c>
      <c r="B41" s="122"/>
      <c r="C41" s="204"/>
      <c r="D41" s="96"/>
    </row>
    <row r="42" spans="1:6">
      <c r="A42" s="18">
        <f t="shared" si="2"/>
        <v>28</v>
      </c>
      <c r="B42" s="122" t="s">
        <v>399</v>
      </c>
      <c r="C42" s="394" t="s">
        <v>408</v>
      </c>
      <c r="D42" s="96">
        <f>'Sch. E8 Taxes'!C24</f>
        <v>4342338</v>
      </c>
    </row>
    <row r="43" spans="1:6">
      <c r="A43" s="18">
        <f t="shared" si="2"/>
        <v>29</v>
      </c>
      <c r="B43" s="122" t="s">
        <v>688</v>
      </c>
      <c r="C43" s="394" t="s">
        <v>693</v>
      </c>
      <c r="D43" s="96">
        <f>D40*D42</f>
        <v>152909.16903816845</v>
      </c>
    </row>
    <row r="44" spans="1:6">
      <c r="A44" s="18">
        <v>30</v>
      </c>
      <c r="B44" s="122" t="s">
        <v>689</v>
      </c>
      <c r="C44" s="205" t="s">
        <v>690</v>
      </c>
      <c r="D44" s="358">
        <v>78966</v>
      </c>
      <c r="E44" s="397"/>
      <c r="F44" s="7"/>
    </row>
    <row r="45" spans="1:6">
      <c r="A45" s="18">
        <v>31</v>
      </c>
      <c r="B45" s="366" t="s">
        <v>400</v>
      </c>
      <c r="C45" s="367" t="s">
        <v>752</v>
      </c>
      <c r="D45" s="361">
        <v>-47286.814949880005</v>
      </c>
      <c r="E45" s="397"/>
      <c r="F45" s="7"/>
    </row>
    <row r="46" spans="1:6">
      <c r="A46" s="18">
        <v>32</v>
      </c>
      <c r="B46" s="6" t="s">
        <v>76</v>
      </c>
      <c r="C46" s="395" t="s">
        <v>691</v>
      </c>
      <c r="D46" s="79">
        <f>D43+D44+D45</f>
        <v>184588.35408828844</v>
      </c>
    </row>
    <row r="47" spans="1:6">
      <c r="A47" s="18"/>
      <c r="B47" s="6"/>
      <c r="C47" s="44"/>
      <c r="D47" s="79"/>
    </row>
    <row r="48" spans="1:6" s="10" customFormat="1">
      <c r="A48" s="10" t="str">
        <f>A1</f>
        <v>UNS Gas, Inc.</v>
      </c>
      <c r="B48" s="77"/>
      <c r="C48" s="208" t="s">
        <v>520</v>
      </c>
      <c r="D48" s="298">
        <f>D1</f>
        <v>46203</v>
      </c>
    </row>
    <row r="49" spans="1:4" s="10" customFormat="1">
      <c r="A49" s="10" t="str">
        <f>A2</f>
        <v>Rider 11 - Annual Rate Adjustment Mechanism ("ARAM")</v>
      </c>
      <c r="C49" s="208" t="s">
        <v>521</v>
      </c>
      <c r="D49" s="298" t="str">
        <f>D2</f>
        <v>4/1/2027-3/31/2028</v>
      </c>
    </row>
    <row r="50" spans="1:4" s="10" customFormat="1">
      <c r="A50" s="10" t="str">
        <f>A3</f>
        <v>Attachment B - Formula Rate Template</v>
      </c>
      <c r="C50" s="208"/>
      <c r="D50" s="208" t="s">
        <v>730</v>
      </c>
    </row>
    <row r="51" spans="1:4" s="10" customFormat="1">
      <c r="A51" s="10" t="str">
        <f>A4</f>
        <v>A4-Expense Adjustments</v>
      </c>
    </row>
    <row r="54" spans="1:4">
      <c r="A54" s="1" t="s">
        <v>272</v>
      </c>
      <c r="B54" s="1"/>
      <c r="C54" s="7"/>
      <c r="D54" s="7"/>
    </row>
    <row r="55" spans="1:4" s="338" customFormat="1">
      <c r="A55" s="175" t="s">
        <v>7</v>
      </c>
      <c r="B55" s="433" t="s">
        <v>378</v>
      </c>
      <c r="C55" s="433"/>
      <c r="D55" s="433"/>
    </row>
    <row r="56" spans="1:4" s="338" customFormat="1">
      <c r="A56" s="175" t="s">
        <v>8</v>
      </c>
      <c r="B56" s="425" t="s">
        <v>379</v>
      </c>
      <c r="C56" s="425"/>
      <c r="D56" s="425"/>
    </row>
    <row r="57" spans="1:4" s="338" customFormat="1">
      <c r="A57" s="175"/>
      <c r="B57" s="425"/>
      <c r="C57" s="425"/>
      <c r="D57" s="425"/>
    </row>
    <row r="58" spans="1:4" s="338" customFormat="1">
      <c r="A58" s="175"/>
      <c r="B58" s="425"/>
      <c r="C58" s="425"/>
      <c r="D58" s="425"/>
    </row>
    <row r="59" spans="1:4" s="338" customFormat="1">
      <c r="A59" s="175"/>
      <c r="B59" s="425"/>
      <c r="C59" s="425"/>
      <c r="D59" s="425"/>
    </row>
    <row r="60" spans="1:4" s="338" customFormat="1">
      <c r="A60" s="175" t="s">
        <v>9</v>
      </c>
      <c r="B60" s="425" t="s">
        <v>372</v>
      </c>
      <c r="C60" s="425"/>
      <c r="D60" s="425"/>
    </row>
    <row r="61" spans="1:4" s="338" customFormat="1">
      <c r="A61" s="175"/>
      <c r="B61" s="425"/>
      <c r="C61" s="425"/>
      <c r="D61" s="425"/>
    </row>
    <row r="62" spans="1:4" s="338" customFormat="1">
      <c r="A62" s="175"/>
      <c r="B62" s="425"/>
      <c r="C62" s="425"/>
      <c r="D62" s="425"/>
    </row>
    <row r="63" spans="1:4" s="338" customFormat="1">
      <c r="A63" s="175" t="s">
        <v>10</v>
      </c>
      <c r="B63" s="425" t="s">
        <v>373</v>
      </c>
      <c r="C63" s="425"/>
      <c r="D63" s="425"/>
    </row>
    <row r="64" spans="1:4" s="338" customFormat="1">
      <c r="A64" s="175"/>
      <c r="B64" s="425"/>
      <c r="C64" s="425"/>
      <c r="D64" s="425"/>
    </row>
    <row r="65" spans="1:4" s="338" customFormat="1">
      <c r="A65" s="175" t="s">
        <v>11</v>
      </c>
      <c r="B65" s="434" t="s">
        <v>403</v>
      </c>
      <c r="C65" s="434"/>
      <c r="D65" s="434"/>
    </row>
    <row r="66" spans="1:4" s="338" customFormat="1">
      <c r="A66" s="175" t="s">
        <v>274</v>
      </c>
      <c r="B66" s="428" t="s">
        <v>756</v>
      </c>
      <c r="C66" s="428"/>
      <c r="D66" s="428"/>
    </row>
    <row r="67" spans="1:4" s="338" customFormat="1">
      <c r="A67" s="175"/>
      <c r="B67" s="428"/>
      <c r="C67" s="428"/>
      <c r="D67" s="428"/>
    </row>
    <row r="68" spans="1:4" s="338" customFormat="1">
      <c r="A68" s="175"/>
      <c r="B68" s="428"/>
      <c r="C68" s="428"/>
      <c r="D68" s="428"/>
    </row>
    <row r="69" spans="1:4" s="338" customFormat="1">
      <c r="A69" s="175"/>
      <c r="B69" s="428"/>
      <c r="C69" s="428"/>
      <c r="D69" s="428"/>
    </row>
    <row r="70" spans="1:4" s="338" customFormat="1">
      <c r="A70" s="175" t="s">
        <v>309</v>
      </c>
      <c r="B70" s="425" t="s">
        <v>404</v>
      </c>
      <c r="C70" s="425"/>
      <c r="D70" s="425"/>
    </row>
    <row r="71" spans="1:4" s="338" customFormat="1">
      <c r="A71" s="175"/>
      <c r="B71" s="425"/>
      <c r="C71" s="425"/>
      <c r="D71" s="425"/>
    </row>
    <row r="72" spans="1:4" s="338" customFormat="1">
      <c r="A72" s="175" t="s">
        <v>311</v>
      </c>
      <c r="B72" s="425" t="s">
        <v>551</v>
      </c>
      <c r="C72" s="425"/>
      <c r="D72" s="425"/>
    </row>
    <row r="73" spans="1:4" s="338" customFormat="1">
      <c r="A73" s="175"/>
      <c r="B73" s="425"/>
      <c r="C73" s="425"/>
      <c r="D73" s="425"/>
    </row>
    <row r="74" spans="1:4" s="338" customFormat="1">
      <c r="A74" s="175"/>
      <c r="B74" s="425"/>
      <c r="C74" s="425"/>
      <c r="D74" s="425"/>
    </row>
    <row r="75" spans="1:4" s="338" customFormat="1">
      <c r="A75" s="175"/>
      <c r="B75" s="425"/>
      <c r="C75" s="425"/>
      <c r="D75" s="425"/>
    </row>
    <row r="76" spans="1:4" s="338" customFormat="1">
      <c r="A76" s="175"/>
      <c r="B76" s="425"/>
      <c r="C76" s="425"/>
      <c r="D76" s="425"/>
    </row>
    <row r="77" spans="1:4" s="338" customFormat="1">
      <c r="A77" s="235" t="s">
        <v>406</v>
      </c>
      <c r="B77" s="428" t="s">
        <v>411</v>
      </c>
      <c r="C77" s="428"/>
      <c r="D77" s="428"/>
    </row>
    <row r="78" spans="1:4" s="338" customFormat="1">
      <c r="A78" s="235"/>
      <c r="B78" s="428"/>
      <c r="C78" s="428"/>
      <c r="D78" s="428"/>
    </row>
    <row r="79" spans="1:4" s="338" customFormat="1">
      <c r="A79" s="235" t="s">
        <v>409</v>
      </c>
      <c r="B79" s="425" t="s">
        <v>410</v>
      </c>
      <c r="C79" s="425"/>
      <c r="D79" s="425"/>
    </row>
    <row r="80" spans="1:4" s="338" customFormat="1">
      <c r="A80" s="235"/>
      <c r="B80" s="425"/>
      <c r="C80" s="425"/>
      <c r="D80" s="425"/>
    </row>
    <row r="81" spans="1:4" s="338" customFormat="1">
      <c r="A81" s="235" t="s">
        <v>412</v>
      </c>
      <c r="B81" s="431" t="s">
        <v>683</v>
      </c>
      <c r="C81" s="431"/>
      <c r="D81" s="431"/>
    </row>
    <row r="82" spans="1:4" s="338" customFormat="1">
      <c r="A82" s="235"/>
      <c r="B82" s="431"/>
      <c r="C82" s="431"/>
      <c r="D82" s="431"/>
    </row>
    <row r="83" spans="1:4" s="338" customFormat="1">
      <c r="A83" s="235" t="s">
        <v>631</v>
      </c>
      <c r="B83" s="430" t="s">
        <v>755</v>
      </c>
      <c r="C83" s="430"/>
      <c r="D83" s="430"/>
    </row>
    <row r="84" spans="1:4" s="338" customFormat="1">
      <c r="A84" s="235" t="s">
        <v>648</v>
      </c>
      <c r="B84" s="430" t="s">
        <v>715</v>
      </c>
      <c r="C84" s="430"/>
      <c r="D84" s="430"/>
    </row>
    <row r="85" spans="1:4">
      <c r="A85" s="235" t="s">
        <v>669</v>
      </c>
      <c r="B85" s="428" t="s">
        <v>717</v>
      </c>
      <c r="C85" s="428"/>
      <c r="D85" s="428"/>
    </row>
    <row r="86" spans="1:4">
      <c r="A86" s="235"/>
      <c r="B86" s="428"/>
      <c r="C86" s="428"/>
      <c r="D86" s="428"/>
    </row>
    <row r="87" spans="1:4">
      <c r="A87" s="235" t="s">
        <v>670</v>
      </c>
      <c r="B87" s="430" t="s">
        <v>719</v>
      </c>
      <c r="C87" s="430"/>
      <c r="D87" s="430"/>
    </row>
    <row r="88" spans="1:4">
      <c r="A88" s="235" t="s">
        <v>671</v>
      </c>
      <c r="B88" s="429" t="s">
        <v>712</v>
      </c>
      <c r="C88" s="429"/>
      <c r="D88" s="429"/>
    </row>
    <row r="89" spans="1:4">
      <c r="A89" s="235"/>
      <c r="B89" s="429"/>
      <c r="C89" s="429"/>
      <c r="D89" s="429"/>
    </row>
    <row r="90" spans="1:4">
      <c r="A90" s="235" t="s">
        <v>674</v>
      </c>
      <c r="B90" s="432" t="s">
        <v>711</v>
      </c>
      <c r="C90" s="432"/>
      <c r="D90" s="432"/>
    </row>
    <row r="91" spans="1:4">
      <c r="A91" s="9" t="s">
        <v>679</v>
      </c>
      <c r="B91" s="430" t="s">
        <v>682</v>
      </c>
      <c r="C91" s="430"/>
      <c r="D91" s="430"/>
    </row>
    <row r="92" spans="1:4">
      <c r="B92" s="430"/>
      <c r="C92" s="430"/>
      <c r="D92" s="430"/>
    </row>
    <row r="93" spans="1:4">
      <c r="A93" s="235" t="s">
        <v>687</v>
      </c>
      <c r="B93" s="428" t="s">
        <v>726</v>
      </c>
      <c r="C93" s="428"/>
      <c r="D93" s="428"/>
    </row>
    <row r="94" spans="1:4">
      <c r="A94" s="235"/>
      <c r="B94" s="428"/>
      <c r="C94" s="428"/>
      <c r="D94" s="428"/>
    </row>
    <row r="95" spans="1:4">
      <c r="A95" s="235"/>
      <c r="B95" s="428"/>
      <c r="C95" s="428"/>
      <c r="D95" s="428"/>
    </row>
    <row r="96" spans="1:4">
      <c r="A96" s="235"/>
      <c r="B96" s="428"/>
      <c r="C96" s="428"/>
      <c r="D96" s="428"/>
    </row>
    <row r="97" spans="1:4">
      <c r="A97" s="235"/>
      <c r="B97" s="428"/>
      <c r="C97" s="428"/>
      <c r="D97" s="428"/>
    </row>
    <row r="98" spans="1:4">
      <c r="A98" s="235"/>
      <c r="B98" s="428"/>
      <c r="C98" s="428"/>
      <c r="D98" s="428"/>
    </row>
    <row r="99" spans="1:4">
      <c r="A99" s="235"/>
      <c r="B99" s="428"/>
      <c r="C99" s="428"/>
      <c r="D99" s="428"/>
    </row>
    <row r="100" spans="1:4">
      <c r="A100" s="235"/>
      <c r="B100" s="428"/>
      <c r="C100" s="428"/>
      <c r="D100" s="428"/>
    </row>
    <row r="101" spans="1:4">
      <c r="A101" s="235"/>
      <c r="B101" s="352"/>
      <c r="C101" s="352"/>
      <c r="D101" s="352"/>
    </row>
    <row r="102" spans="1:4">
      <c r="A102" s="10" t="str">
        <f>A48</f>
        <v>UNS Gas, Inc.</v>
      </c>
      <c r="B102" s="77"/>
      <c r="C102" s="208" t="s">
        <v>520</v>
      </c>
      <c r="D102" s="298">
        <f>D48</f>
        <v>46203</v>
      </c>
    </row>
    <row r="103" spans="1:4">
      <c r="A103" s="10" t="str">
        <f t="shared" ref="A103:A105" si="3">A49</f>
        <v>Rider 11 - Annual Rate Adjustment Mechanism ("ARAM")</v>
      </c>
      <c r="B103" s="10"/>
      <c r="C103" s="208" t="s">
        <v>521</v>
      </c>
      <c r="D103" s="298" t="str">
        <f>D49</f>
        <v>4/1/2027-3/31/2028</v>
      </c>
    </row>
    <row r="104" spans="1:4">
      <c r="A104" s="10" t="str">
        <f t="shared" si="3"/>
        <v>Attachment B - Formula Rate Template</v>
      </c>
      <c r="B104" s="10"/>
      <c r="C104" s="208"/>
      <c r="D104" s="208" t="s">
        <v>729</v>
      </c>
    </row>
    <row r="105" spans="1:4">
      <c r="A105" s="10" t="str">
        <f t="shared" si="3"/>
        <v>A4-Expense Adjustments</v>
      </c>
      <c r="B105" s="10"/>
      <c r="C105" s="10"/>
      <c r="D105" s="10"/>
    </row>
    <row r="106" spans="1:4">
      <c r="A106" s="235"/>
      <c r="B106" s="352"/>
      <c r="C106" s="352"/>
      <c r="D106" s="352"/>
    </row>
    <row r="107" spans="1:4" ht="12.75" customHeight="1">
      <c r="A107" s="235" t="s">
        <v>694</v>
      </c>
      <c r="B107" s="429" t="s">
        <v>695</v>
      </c>
      <c r="C107" s="429"/>
      <c r="D107" s="429"/>
    </row>
    <row r="108" spans="1:4">
      <c r="A108" s="235"/>
      <c r="B108" s="429"/>
      <c r="C108" s="429"/>
      <c r="D108" s="429"/>
    </row>
    <row r="109" spans="1:4">
      <c r="A109" s="235" t="s">
        <v>721</v>
      </c>
      <c r="B109" s="428" t="s">
        <v>761</v>
      </c>
      <c r="C109" s="428"/>
      <c r="D109" s="428"/>
    </row>
    <row r="110" spans="1:4">
      <c r="B110" s="428"/>
      <c r="C110" s="428"/>
      <c r="D110" s="428"/>
    </row>
    <row r="111" spans="1:4">
      <c r="B111" s="428"/>
      <c r="C111" s="428"/>
      <c r="D111" s="428"/>
    </row>
    <row r="112" spans="1:4">
      <c r="B112" s="428"/>
      <c r="C112" s="428"/>
      <c r="D112" s="428"/>
    </row>
    <row r="113" spans="2:4">
      <c r="B113" s="428"/>
      <c r="C113" s="428"/>
      <c r="D113" s="428"/>
    </row>
    <row r="114" spans="2:4">
      <c r="B114" s="351"/>
      <c r="C114" s="351"/>
      <c r="D114" s="351"/>
    </row>
    <row r="115" spans="2:4">
      <c r="B115" s="351"/>
      <c r="C115" s="351"/>
      <c r="D115" s="351"/>
    </row>
    <row r="116" spans="2:4">
      <c r="B116" s="351"/>
      <c r="C116" s="351"/>
      <c r="D116" s="351"/>
    </row>
  </sheetData>
  <protectedRanges>
    <protectedRange sqref="B45:D45 B33:C34 D38:D43 C29:C32 B38:B44 B10:B17 C18:C24" name="A1"/>
    <protectedRange sqref="B28:B32" name="A1_1"/>
    <protectedRange sqref="B18:B24" name="A1_2"/>
    <protectedRange sqref="D28:D34" name="A1_4"/>
    <protectedRange sqref="D44" name="A1_3"/>
  </protectedRanges>
  <mergeCells count="21">
    <mergeCell ref="B77:D78"/>
    <mergeCell ref="B72:D76"/>
    <mergeCell ref="B55:D55"/>
    <mergeCell ref="B65:D65"/>
    <mergeCell ref="B70:D71"/>
    <mergeCell ref="B66:D69"/>
    <mergeCell ref="B63:D64"/>
    <mergeCell ref="B60:D62"/>
    <mergeCell ref="B56:D59"/>
    <mergeCell ref="B109:D113"/>
    <mergeCell ref="B107:D108"/>
    <mergeCell ref="B83:D83"/>
    <mergeCell ref="B81:D82"/>
    <mergeCell ref="B79:D80"/>
    <mergeCell ref="B90:D90"/>
    <mergeCell ref="B84:D84"/>
    <mergeCell ref="B91:D92"/>
    <mergeCell ref="B87:D87"/>
    <mergeCell ref="B93:D100"/>
    <mergeCell ref="B88:D89"/>
    <mergeCell ref="B85:D86"/>
  </mergeCells>
  <pageMargins left="0.5" right="0.5" top="0.5" bottom="0.5" header="0.25" footer="0.5"/>
  <pageSetup scale="94" orientation="portrait" r:id="rId1"/>
  <headerFooter alignWithMargins="0">
    <firstHeader>&amp;R&amp;"Times New Roman,Regular"Docket No. ER19-__-000
Exhibit No. CLP-106</firstHeader>
  </headerFooter>
  <rowBreaks count="2" manualBreakCount="2">
    <brk id="47" max="3" man="1"/>
    <brk id="10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5DD3-8A7D-4163-870D-56CC0D86FDDF}">
  <sheetPr>
    <tabColor theme="6" tint="0.59999389629810485"/>
  </sheetPr>
  <dimension ref="A1:F87"/>
  <sheetViews>
    <sheetView view="pageBreakPreview" zoomScale="60" zoomScaleNormal="100" workbookViewId="0">
      <selection activeCell="E39" sqref="E39"/>
    </sheetView>
  </sheetViews>
  <sheetFormatPr defaultColWidth="7" defaultRowHeight="13.2"/>
  <cols>
    <col min="1" max="1" width="4.6328125" style="8" customWidth="1"/>
    <col min="2" max="2" width="37.81640625" style="8" customWidth="1"/>
    <col min="3" max="3" width="24.36328125" style="8" customWidth="1"/>
    <col min="4" max="4" width="18" style="8" bestFit="1" customWidth="1"/>
    <col min="5" max="16384" width="7" style="8"/>
  </cols>
  <sheetData>
    <row r="1" spans="1:5" s="10" customFormat="1">
      <c r="A1" s="10" t="str">
        <f>'A2-Other Inputs'!A1</f>
        <v>UNS Gas, Inc.</v>
      </c>
      <c r="B1" s="77"/>
      <c r="C1" s="208" t="s">
        <v>520</v>
      </c>
      <c r="D1" s="298">
        <f>'A1-ARAM Lead'!H1</f>
        <v>46203</v>
      </c>
    </row>
    <row r="2" spans="1:5" s="10" customFormat="1">
      <c r="A2" s="10" t="str">
        <f>'A2-Other Inputs'!A2</f>
        <v>Rider 11 - Annual Rate Adjustment Mechanism ("ARAM")</v>
      </c>
      <c r="C2" s="208" t="s">
        <v>521</v>
      </c>
      <c r="D2" s="208" t="str">
        <f>'A1-ARAM Lead'!H2</f>
        <v>4/1/2027-3/31/2028</v>
      </c>
    </row>
    <row r="3" spans="1:5" s="10" customFormat="1">
      <c r="A3" s="10" t="str">
        <f>'A2-Other Inputs'!A3</f>
        <v>Attachment B - Formula Rate Template</v>
      </c>
      <c r="C3" s="208"/>
      <c r="D3" s="300" t="s">
        <v>79</v>
      </c>
    </row>
    <row r="4" spans="1:5" s="10" customFormat="1">
      <c r="A4" s="10" t="s">
        <v>277</v>
      </c>
    </row>
    <row r="5" spans="1:5" ht="13.8" thickBot="1">
      <c r="A5" s="78"/>
      <c r="B5" s="78"/>
      <c r="C5" s="78"/>
      <c r="D5" s="78"/>
    </row>
    <row r="6" spans="1:5" ht="13.8" thickTop="1">
      <c r="A6" s="18" t="s">
        <v>1</v>
      </c>
      <c r="B6" s="18" t="s">
        <v>17</v>
      </c>
      <c r="C6" s="18" t="s">
        <v>63</v>
      </c>
      <c r="D6" s="18" t="s">
        <v>199</v>
      </c>
    </row>
    <row r="7" spans="1:5" s="7" customFormat="1">
      <c r="A7" s="65" t="s">
        <v>2</v>
      </c>
      <c r="B7" s="65" t="s">
        <v>13</v>
      </c>
      <c r="C7" s="65" t="s">
        <v>14</v>
      </c>
      <c r="D7" s="65" t="s">
        <v>15</v>
      </c>
    </row>
    <row r="8" spans="1:5" s="7" customFormat="1">
      <c r="A8" s="18"/>
      <c r="B8" s="18"/>
      <c r="C8" s="18"/>
      <c r="D8" s="18"/>
    </row>
    <row r="9" spans="1:5" s="7" customFormat="1">
      <c r="B9" s="177" t="s">
        <v>66</v>
      </c>
      <c r="C9" s="179"/>
      <c r="D9" s="180"/>
    </row>
    <row r="10" spans="1:5" s="7" customFormat="1">
      <c r="A10" s="18">
        <v>1</v>
      </c>
      <c r="B10" s="368" t="s">
        <v>204</v>
      </c>
      <c r="C10" s="364" t="s">
        <v>243</v>
      </c>
      <c r="D10" s="365">
        <v>-12841091</v>
      </c>
      <c r="E10" s="397"/>
    </row>
    <row r="11" spans="1:5" s="7" customFormat="1">
      <c r="A11" s="18">
        <f t="shared" ref="A11:A18" si="0">A10+1</f>
        <v>2</v>
      </c>
      <c r="B11" s="204" t="s">
        <v>205</v>
      </c>
      <c r="C11" s="205" t="s">
        <v>242</v>
      </c>
      <c r="D11" s="358">
        <v>-43555</v>
      </c>
      <c r="E11" s="397"/>
    </row>
    <row r="12" spans="1:5" s="7" customFormat="1">
      <c r="A12" s="18">
        <f t="shared" si="0"/>
        <v>3</v>
      </c>
      <c r="B12" s="204" t="s">
        <v>206</v>
      </c>
      <c r="C12" s="205" t="s">
        <v>241</v>
      </c>
      <c r="D12" s="358">
        <v>-4406109.1145487009</v>
      </c>
      <c r="E12" s="397"/>
    </row>
    <row r="13" spans="1:5" s="7" customFormat="1">
      <c r="A13" s="18">
        <f t="shared" si="0"/>
        <v>4</v>
      </c>
      <c r="B13" s="204" t="s">
        <v>207</v>
      </c>
      <c r="C13" s="205" t="s">
        <v>302</v>
      </c>
      <c r="D13" s="358">
        <v>-6070892.0700000003</v>
      </c>
      <c r="E13" s="397"/>
    </row>
    <row r="14" spans="1:5" s="7" customFormat="1">
      <c r="A14" s="18">
        <f t="shared" si="0"/>
        <v>5</v>
      </c>
      <c r="B14" s="204" t="s">
        <v>550</v>
      </c>
      <c r="C14" s="205" t="s">
        <v>303</v>
      </c>
      <c r="D14" s="358">
        <v>-18110850.759999998</v>
      </c>
      <c r="E14" s="397"/>
    </row>
    <row r="15" spans="1:5" s="7" customFormat="1">
      <c r="A15" s="18">
        <f t="shared" si="0"/>
        <v>6</v>
      </c>
      <c r="B15" s="204" t="s">
        <v>675</v>
      </c>
      <c r="C15" s="205" t="s">
        <v>405</v>
      </c>
      <c r="D15" s="358">
        <v>10538986</v>
      </c>
      <c r="E15" s="397"/>
    </row>
    <row r="16" spans="1:5" s="7" customFormat="1">
      <c r="A16" s="18">
        <f t="shared" si="0"/>
        <v>7</v>
      </c>
      <c r="B16" s="204" t="s">
        <v>676</v>
      </c>
      <c r="C16" s="205" t="s">
        <v>407</v>
      </c>
      <c r="D16" s="358">
        <v>0</v>
      </c>
      <c r="E16" s="397"/>
    </row>
    <row r="17" spans="1:6" s="7" customFormat="1">
      <c r="A17" s="18">
        <f t="shared" si="0"/>
        <v>8</v>
      </c>
      <c r="B17" s="366" t="s">
        <v>27</v>
      </c>
      <c r="C17" s="367"/>
      <c r="D17" s="361"/>
    </row>
    <row r="18" spans="1:6" s="7" customFormat="1">
      <c r="A18" s="18">
        <f t="shared" si="0"/>
        <v>9</v>
      </c>
      <c r="B18" s="6" t="s">
        <v>77</v>
      </c>
      <c r="C18" s="44"/>
      <c r="D18" s="79">
        <f>SUM(D10:D17)</f>
        <v>-30933511.944548696</v>
      </c>
    </row>
    <row r="19" spans="1:6" s="7" customFormat="1">
      <c r="A19" s="18"/>
      <c r="B19" s="45"/>
      <c r="C19" s="45"/>
      <c r="D19" s="46"/>
    </row>
    <row r="20" spans="1:6">
      <c r="A20" s="7"/>
      <c r="B20" s="31"/>
      <c r="C20" s="31"/>
      <c r="D20" s="43"/>
    </row>
    <row r="21" spans="1:6">
      <c r="A21" s="7"/>
      <c r="B21" s="177" t="s">
        <v>67</v>
      </c>
      <c r="C21" s="177"/>
      <c r="D21" s="181"/>
    </row>
    <row r="22" spans="1:6">
      <c r="A22" s="18">
        <f>A18+1</f>
        <v>10</v>
      </c>
      <c r="B22" s="368" t="s">
        <v>204</v>
      </c>
      <c r="C22" s="364" t="s">
        <v>268</v>
      </c>
      <c r="D22" s="365">
        <v>-11552487.134400003</v>
      </c>
      <c r="E22" s="397"/>
      <c r="F22" s="7"/>
    </row>
    <row r="23" spans="1:6">
      <c r="A23" s="18">
        <f t="shared" ref="A23:A29" si="1">A22+1</f>
        <v>11</v>
      </c>
      <c r="B23" s="204" t="s">
        <v>205</v>
      </c>
      <c r="C23" s="205" t="s">
        <v>304</v>
      </c>
      <c r="D23" s="358">
        <v>-16798.857142857141</v>
      </c>
      <c r="E23" s="397"/>
      <c r="F23" s="7"/>
    </row>
    <row r="24" spans="1:6">
      <c r="A24" s="18">
        <f t="shared" si="1"/>
        <v>12</v>
      </c>
      <c r="B24" s="204" t="s">
        <v>206</v>
      </c>
      <c r="C24" s="205" t="s">
        <v>305</v>
      </c>
      <c r="D24" s="358">
        <v>-1628845.3581425999</v>
      </c>
      <c r="E24" s="397"/>
      <c r="F24" s="7"/>
    </row>
    <row r="25" spans="1:6">
      <c r="A25" s="18">
        <f t="shared" si="1"/>
        <v>13</v>
      </c>
      <c r="B25" s="204" t="s">
        <v>207</v>
      </c>
      <c r="C25" s="205" t="s">
        <v>306</v>
      </c>
      <c r="D25" s="358">
        <v>-2763515.21</v>
      </c>
      <c r="E25" s="397"/>
      <c r="F25" s="7"/>
    </row>
    <row r="26" spans="1:6">
      <c r="A26" s="18">
        <f t="shared" si="1"/>
        <v>14</v>
      </c>
      <c r="B26" s="204" t="s">
        <v>550</v>
      </c>
      <c r="C26" s="205" t="s">
        <v>308</v>
      </c>
      <c r="D26" s="358">
        <v>-8499417.790000001</v>
      </c>
      <c r="E26" s="397"/>
      <c r="F26" s="7"/>
    </row>
    <row r="27" spans="1:6">
      <c r="A27" s="18">
        <f t="shared" si="1"/>
        <v>15</v>
      </c>
      <c r="B27" s="204" t="s">
        <v>208</v>
      </c>
      <c r="C27" s="205" t="s">
        <v>307</v>
      </c>
      <c r="D27" s="358">
        <v>-19885338.354380235</v>
      </c>
      <c r="E27" s="397"/>
      <c r="F27" s="7"/>
    </row>
    <row r="28" spans="1:6">
      <c r="A28" s="18">
        <f t="shared" si="1"/>
        <v>16</v>
      </c>
      <c r="B28" s="204" t="s">
        <v>675</v>
      </c>
      <c r="C28" s="205" t="s">
        <v>405</v>
      </c>
      <c r="D28" s="358">
        <v>395300</v>
      </c>
      <c r="E28" s="397"/>
      <c r="F28" s="7"/>
    </row>
    <row r="29" spans="1:6">
      <c r="A29" s="18">
        <f t="shared" si="1"/>
        <v>17</v>
      </c>
      <c r="B29" s="366" t="s">
        <v>676</v>
      </c>
      <c r="C29" s="367" t="s">
        <v>407</v>
      </c>
      <c r="D29" s="361">
        <v>0</v>
      </c>
      <c r="E29" s="397"/>
      <c r="F29" s="7"/>
    </row>
    <row r="30" spans="1:6">
      <c r="A30" s="18">
        <f t="shared" ref="A30" si="2">+A29+1</f>
        <v>18</v>
      </c>
      <c r="B30" s="6" t="s">
        <v>78</v>
      </c>
      <c r="C30" s="44"/>
      <c r="D30" s="79">
        <f>SUM(D22:D29)</f>
        <v>-43951102.704065695</v>
      </c>
    </row>
    <row r="32" spans="1:6">
      <c r="A32" s="7"/>
      <c r="B32" s="31"/>
      <c r="C32" s="31"/>
      <c r="D32" s="43"/>
    </row>
    <row r="33" spans="1:6">
      <c r="B33" s="177" t="s">
        <v>70</v>
      </c>
      <c r="C33" s="177"/>
      <c r="D33" s="181"/>
    </row>
    <row r="34" spans="1:6" ht="12.9" customHeight="1">
      <c r="A34" s="18">
        <f>A30+1</f>
        <v>19</v>
      </c>
      <c r="B34" s="368" t="s">
        <v>209</v>
      </c>
      <c r="C34" s="364" t="s">
        <v>314</v>
      </c>
      <c r="D34" s="365">
        <v>0</v>
      </c>
      <c r="E34" s="397"/>
      <c r="F34"/>
    </row>
    <row r="35" spans="1:6">
      <c r="A35" s="18">
        <f>A34+1</f>
        <v>20</v>
      </c>
      <c r="B35" s="359" t="s">
        <v>210</v>
      </c>
      <c r="C35" s="367" t="s">
        <v>314</v>
      </c>
      <c r="D35" s="361">
        <v>-9241</v>
      </c>
      <c r="E35" s="397"/>
      <c r="F35" s="7"/>
    </row>
    <row r="37" spans="1:6">
      <c r="B37" s="177" t="s">
        <v>474</v>
      </c>
      <c r="C37" s="177"/>
      <c r="D37" s="181"/>
    </row>
    <row r="38" spans="1:6">
      <c r="A38" s="18">
        <f>A35+1</f>
        <v>21</v>
      </c>
      <c r="B38" s="371" t="s">
        <v>299</v>
      </c>
      <c r="C38" s="372" t="s">
        <v>556</v>
      </c>
      <c r="D38" s="373">
        <v>-789027.86298869527</v>
      </c>
      <c r="E38" s="397"/>
      <c r="F38" s="7"/>
    </row>
    <row r="39" spans="1:6">
      <c r="A39" s="18"/>
      <c r="B39" s="204"/>
      <c r="C39" s="205"/>
      <c r="D39" s="205"/>
    </row>
    <row r="40" spans="1:6" s="10" customFormat="1">
      <c r="A40" s="72" t="str">
        <f>A1</f>
        <v>UNS Gas, Inc.</v>
      </c>
      <c r="B40" s="301"/>
      <c r="C40" s="208" t="s">
        <v>520</v>
      </c>
      <c r="D40" s="303">
        <f>D1</f>
        <v>46203</v>
      </c>
    </row>
    <row r="41" spans="1:6" s="10" customFormat="1">
      <c r="A41" s="72" t="str">
        <f>A2</f>
        <v>Rider 11 - Annual Rate Adjustment Mechanism ("ARAM")</v>
      </c>
      <c r="B41" s="301"/>
      <c r="C41" s="208" t="s">
        <v>521</v>
      </c>
      <c r="D41" s="303" t="str">
        <f>D2</f>
        <v>4/1/2027-3/31/2028</v>
      </c>
    </row>
    <row r="42" spans="1:6" s="10" customFormat="1">
      <c r="A42" s="72" t="str">
        <f>A3</f>
        <v>Attachment B - Formula Rate Template</v>
      </c>
      <c r="B42" s="301"/>
      <c r="C42" s="208"/>
      <c r="D42" s="208" t="s">
        <v>235</v>
      </c>
    </row>
    <row r="43" spans="1:6" s="10" customFormat="1">
      <c r="A43" s="72" t="str">
        <f>A4</f>
        <v>A5-Rate Base Adjustments</v>
      </c>
      <c r="B43" s="301"/>
      <c r="C43" s="302"/>
    </row>
    <row r="44" spans="1:6">
      <c r="B44" s="204"/>
      <c r="C44" s="205"/>
      <c r="D44" s="205"/>
    </row>
    <row r="45" spans="1:6">
      <c r="A45" s="1" t="s">
        <v>272</v>
      </c>
      <c r="B45" s="1"/>
      <c r="C45" s="47"/>
      <c r="D45" s="7"/>
    </row>
    <row r="46" spans="1:6">
      <c r="A46" s="175" t="s">
        <v>7</v>
      </c>
      <c r="B46" s="425" t="s">
        <v>557</v>
      </c>
      <c r="C46" s="425"/>
      <c r="D46" s="425"/>
    </row>
    <row r="47" spans="1:6">
      <c r="A47" s="39"/>
      <c r="B47" s="425"/>
      <c r="C47" s="425"/>
      <c r="D47" s="425"/>
    </row>
    <row r="48" spans="1:6">
      <c r="A48" s="39"/>
      <c r="B48" s="425"/>
      <c r="C48" s="425"/>
      <c r="D48" s="425"/>
    </row>
    <row r="49" spans="1:4">
      <c r="A49" s="39"/>
      <c r="B49" s="425"/>
      <c r="C49" s="425"/>
      <c r="D49" s="425"/>
    </row>
    <row r="50" spans="1:4">
      <c r="A50" s="39"/>
      <c r="B50" s="425"/>
      <c r="C50" s="425"/>
      <c r="D50" s="425"/>
    </row>
    <row r="51" spans="1:4">
      <c r="A51" s="39"/>
      <c r="B51" s="425"/>
      <c r="C51" s="425"/>
      <c r="D51" s="425"/>
    </row>
    <row r="52" spans="1:4">
      <c r="A52" s="39"/>
      <c r="B52" s="425"/>
      <c r="C52" s="425"/>
      <c r="D52" s="425"/>
    </row>
    <row r="53" spans="1:4">
      <c r="A53" s="175" t="s">
        <v>8</v>
      </c>
      <c r="B53" s="429" t="s">
        <v>558</v>
      </c>
      <c r="C53" s="429"/>
      <c r="D53" s="429"/>
    </row>
    <row r="54" spans="1:4">
      <c r="A54" s="175"/>
      <c r="B54" s="429"/>
      <c r="C54" s="429"/>
      <c r="D54" s="429"/>
    </row>
    <row r="55" spans="1:4">
      <c r="A55" s="175"/>
      <c r="B55" s="429"/>
      <c r="C55" s="429"/>
      <c r="D55" s="429"/>
    </row>
    <row r="56" spans="1:4">
      <c r="A56" s="175"/>
      <c r="B56" s="429"/>
      <c r="C56" s="429"/>
      <c r="D56" s="429"/>
    </row>
    <row r="57" spans="1:4">
      <c r="A57" s="175" t="s">
        <v>9</v>
      </c>
      <c r="B57" s="425" t="s">
        <v>372</v>
      </c>
      <c r="C57" s="425"/>
      <c r="D57" s="425"/>
    </row>
    <row r="58" spans="1:4">
      <c r="A58" s="175"/>
      <c r="B58" s="425"/>
      <c r="C58" s="425"/>
      <c r="D58" s="425"/>
    </row>
    <row r="59" spans="1:4">
      <c r="A59" s="175"/>
      <c r="B59" s="425"/>
      <c r="C59" s="425"/>
      <c r="D59" s="425"/>
    </row>
    <row r="60" spans="1:4">
      <c r="A60" s="175" t="s">
        <v>10</v>
      </c>
      <c r="B60" s="425" t="s">
        <v>373</v>
      </c>
      <c r="C60" s="425"/>
      <c r="D60" s="425"/>
    </row>
    <row r="61" spans="1:4">
      <c r="A61" s="175"/>
      <c r="B61" s="425"/>
      <c r="C61" s="425"/>
      <c r="D61" s="425"/>
    </row>
    <row r="62" spans="1:4">
      <c r="A62" s="175" t="s">
        <v>11</v>
      </c>
      <c r="B62" s="425" t="s">
        <v>410</v>
      </c>
      <c r="C62" s="425"/>
      <c r="D62" s="425"/>
    </row>
    <row r="63" spans="1:4">
      <c r="A63" s="175"/>
      <c r="B63" s="425"/>
      <c r="C63" s="425"/>
      <c r="D63" s="425"/>
    </row>
    <row r="64" spans="1:4">
      <c r="A64" s="175" t="s">
        <v>274</v>
      </c>
      <c r="B64" s="425" t="s">
        <v>559</v>
      </c>
      <c r="C64" s="425"/>
      <c r="D64" s="425"/>
    </row>
    <row r="65" spans="1:4">
      <c r="A65" s="175"/>
      <c r="B65" s="425"/>
      <c r="C65" s="425"/>
      <c r="D65" s="425"/>
    </row>
    <row r="66" spans="1:4">
      <c r="A66" s="175"/>
      <c r="B66" s="425"/>
      <c r="C66" s="425"/>
      <c r="D66" s="425"/>
    </row>
    <row r="67" spans="1:4">
      <c r="A67" s="175"/>
      <c r="B67" s="425"/>
      <c r="C67" s="425"/>
      <c r="D67" s="425"/>
    </row>
    <row r="68" spans="1:4">
      <c r="A68" s="175"/>
      <c r="B68" s="425"/>
      <c r="C68" s="425"/>
      <c r="D68" s="425"/>
    </row>
    <row r="69" spans="1:4">
      <c r="A69" s="175"/>
      <c r="B69" s="425"/>
      <c r="C69" s="425"/>
      <c r="D69" s="425"/>
    </row>
    <row r="70" spans="1:4">
      <c r="A70" s="175"/>
      <c r="B70" s="425"/>
      <c r="C70" s="425"/>
      <c r="D70" s="425"/>
    </row>
    <row r="71" spans="1:4">
      <c r="A71" s="175" t="s">
        <v>309</v>
      </c>
      <c r="B71" s="425" t="s">
        <v>560</v>
      </c>
      <c r="C71" s="425"/>
      <c r="D71" s="425"/>
    </row>
    <row r="72" spans="1:4">
      <c r="A72" s="175"/>
      <c r="B72" s="425"/>
      <c r="C72" s="425"/>
      <c r="D72" s="425"/>
    </row>
    <row r="73" spans="1:4">
      <c r="A73" s="175"/>
      <c r="B73" s="425"/>
      <c r="C73" s="425"/>
      <c r="D73" s="425"/>
    </row>
    <row r="74" spans="1:4">
      <c r="A74" s="175"/>
      <c r="B74" s="425"/>
      <c r="C74" s="425"/>
      <c r="D74" s="425"/>
    </row>
    <row r="75" spans="1:4">
      <c r="A75" s="175" t="s">
        <v>311</v>
      </c>
      <c r="B75" s="425" t="s">
        <v>475</v>
      </c>
      <c r="C75" s="425"/>
      <c r="D75" s="425"/>
    </row>
    <row r="76" spans="1:4">
      <c r="A76" s="175"/>
      <c r="B76" s="425"/>
      <c r="C76" s="425"/>
      <c r="D76" s="425"/>
    </row>
    <row r="77" spans="1:4">
      <c r="A77" s="175"/>
      <c r="B77" s="425"/>
      <c r="C77" s="425"/>
      <c r="D77" s="425"/>
    </row>
    <row r="78" spans="1:4">
      <c r="A78" s="175"/>
      <c r="B78" s="425"/>
      <c r="C78" s="425"/>
      <c r="D78" s="425"/>
    </row>
    <row r="79" spans="1:4">
      <c r="A79" s="235" t="s">
        <v>406</v>
      </c>
      <c r="B79" s="425" t="s">
        <v>677</v>
      </c>
      <c r="C79" s="425"/>
      <c r="D79" s="425"/>
    </row>
    <row r="80" spans="1:4">
      <c r="A80" s="235"/>
      <c r="B80" s="425"/>
      <c r="C80" s="425"/>
      <c r="D80" s="425"/>
    </row>
    <row r="81" spans="1:4">
      <c r="A81" s="235"/>
      <c r="B81" s="425"/>
      <c r="C81" s="425"/>
      <c r="D81" s="425"/>
    </row>
    <row r="82" spans="1:4">
      <c r="A82" s="235" t="s">
        <v>409</v>
      </c>
      <c r="B82" s="429" t="s">
        <v>678</v>
      </c>
      <c r="C82" s="429"/>
      <c r="D82" s="429"/>
    </row>
    <row r="83" spans="1:4">
      <c r="B83" s="429"/>
      <c r="C83" s="429"/>
      <c r="D83" s="429"/>
    </row>
    <row r="84" spans="1:4">
      <c r="B84" s="429"/>
      <c r="C84" s="429"/>
      <c r="D84" s="429"/>
    </row>
    <row r="85" spans="1:4">
      <c r="B85" s="429"/>
      <c r="C85" s="429"/>
      <c r="D85" s="429"/>
    </row>
    <row r="86" spans="1:4">
      <c r="B86" s="429"/>
      <c r="C86" s="429"/>
      <c r="D86" s="429"/>
    </row>
    <row r="87" spans="1:4">
      <c r="B87" s="429"/>
      <c r="C87" s="429"/>
      <c r="D87" s="429"/>
    </row>
  </sheetData>
  <protectedRanges>
    <protectedRange sqref="B29 B17:D17 B34:C34 B26 B35 B10:B15 C15 C28:C29 D29 B38:B44 B16:C16" name="A1"/>
    <protectedRange sqref="B27:B28 B22:B25" name="A1_1"/>
    <protectedRange sqref="D11:D16" name="A1_2"/>
    <protectedRange sqref="D22:D28" name="A1_1_1"/>
    <protectedRange sqref="D34:D35" name="A1_3"/>
    <protectedRange sqref="D38" name="A1_4"/>
    <protectedRange sqref="D10" name="A1_5"/>
  </protectedRanges>
  <mergeCells count="10">
    <mergeCell ref="B60:D61"/>
    <mergeCell ref="B57:D59"/>
    <mergeCell ref="B53:D56"/>
    <mergeCell ref="B46:D52"/>
    <mergeCell ref="B82:D87"/>
    <mergeCell ref="B79:D81"/>
    <mergeCell ref="B75:D78"/>
    <mergeCell ref="B71:D74"/>
    <mergeCell ref="B64:D70"/>
    <mergeCell ref="B62:D63"/>
  </mergeCells>
  <pageMargins left="0.5" right="0.5" top="0.5" bottom="0.5" header="0.25" footer="0.5"/>
  <pageSetup scale="87" orientation="portrait" r:id="rId1"/>
  <headerFooter alignWithMargins="0">
    <firstHeader>&amp;R&amp;"Times New Roman,Regular"Docket No. ER19-__-000
Exhibit No. CLP-106</firstHeader>
  </headerFooter>
  <rowBreaks count="1" manualBreakCount="1">
    <brk id="39"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993E4-184F-40A9-A500-B61C4ADB4A02}">
  <sheetPr>
    <tabColor theme="6" tint="0.59999389629810485"/>
    <pageSetUpPr fitToPage="1"/>
  </sheetPr>
  <dimension ref="A1:G133"/>
  <sheetViews>
    <sheetView view="pageBreakPreview" zoomScale="60" zoomScaleNormal="100" workbookViewId="0"/>
  </sheetViews>
  <sheetFormatPr defaultColWidth="7.08984375" defaultRowHeight="15"/>
  <cols>
    <col min="1" max="1" width="4.6328125" style="100" bestFit="1" customWidth="1"/>
    <col min="2" max="2" width="32.36328125" style="100" customWidth="1"/>
    <col min="3" max="3" width="46.1796875" style="100" customWidth="1"/>
    <col min="4" max="4" width="12.6328125" style="102" customWidth="1"/>
    <col min="5" max="5" width="13.90625" style="100" bestFit="1" customWidth="1"/>
    <col min="6" max="6" width="1.81640625" style="100" customWidth="1"/>
    <col min="7" max="7" width="18" bestFit="1" customWidth="1"/>
    <col min="8" max="16384" width="7.08984375" style="100"/>
  </cols>
  <sheetData>
    <row r="1" spans="1:7" s="101" customFormat="1" ht="13.2">
      <c r="A1" s="31" t="str">
        <f>'A2-Other Inputs'!A1</f>
        <v>UNS Gas, Inc.</v>
      </c>
      <c r="D1" s="304"/>
      <c r="E1" s="208" t="s">
        <v>520</v>
      </c>
      <c r="G1" s="298">
        <f>'A1-ARAM Lead'!H1</f>
        <v>46203</v>
      </c>
    </row>
    <row r="2" spans="1:7" s="101" customFormat="1" ht="13.2">
      <c r="A2" s="31" t="str">
        <f>'A2-Other Inputs'!A2</f>
        <v>Rider 11 - Annual Rate Adjustment Mechanism ("ARAM")</v>
      </c>
      <c r="D2" s="304"/>
      <c r="E2" s="208" t="s">
        <v>521</v>
      </c>
      <c r="G2" s="298" t="str">
        <f>'A1-ARAM Lead'!H2</f>
        <v>4/1/2027-3/31/2028</v>
      </c>
    </row>
    <row r="3" spans="1:7" s="101" customFormat="1" ht="13.2">
      <c r="A3" s="31" t="str">
        <f>'A2-Other Inputs'!A3</f>
        <v>Attachment B - Formula Rate Template</v>
      </c>
      <c r="D3" s="304"/>
      <c r="E3" s="208"/>
      <c r="G3" s="298"/>
    </row>
    <row r="4" spans="1:7" s="101" customFormat="1" ht="13.2">
      <c r="A4" s="31" t="s">
        <v>527</v>
      </c>
      <c r="D4" s="304"/>
      <c r="E4" s="10"/>
      <c r="F4" s="300"/>
      <c r="G4" s="11"/>
    </row>
    <row r="5" spans="1:7" ht="13.8" thickBot="1">
      <c r="A5" s="62"/>
      <c r="B5" s="63"/>
      <c r="C5" s="67"/>
      <c r="D5" s="68"/>
      <c r="E5" s="69"/>
      <c r="F5" s="69"/>
      <c r="G5" s="69"/>
    </row>
    <row r="6" spans="1:7" ht="13.8" thickTop="1">
      <c r="A6" s="18" t="s">
        <v>1</v>
      </c>
      <c r="B6" s="18" t="s">
        <v>17</v>
      </c>
      <c r="C6" s="18" t="s">
        <v>63</v>
      </c>
      <c r="D6" s="18" t="s">
        <v>64</v>
      </c>
      <c r="E6" s="18" t="s">
        <v>484</v>
      </c>
      <c r="F6" s="6"/>
      <c r="G6" s="18" t="s">
        <v>65</v>
      </c>
    </row>
    <row r="7" spans="1:7" ht="13.2">
      <c r="A7" s="65" t="s">
        <v>2</v>
      </c>
      <c r="B7" s="65" t="s">
        <v>13</v>
      </c>
      <c r="C7" s="65" t="s">
        <v>14</v>
      </c>
      <c r="D7" s="61" t="s">
        <v>15</v>
      </c>
      <c r="E7" s="61" t="s">
        <v>16</v>
      </c>
      <c r="F7" s="61"/>
      <c r="G7" s="61" t="s">
        <v>71</v>
      </c>
    </row>
    <row r="8" spans="1:7" ht="13.2">
      <c r="A8" s="18"/>
      <c r="B8" s="18"/>
      <c r="C8" s="18"/>
      <c r="D8" s="18"/>
      <c r="E8" s="66"/>
      <c r="F8" s="66"/>
      <c r="G8" s="66"/>
    </row>
    <row r="9" spans="1:7" ht="13.2">
      <c r="A9" s="7"/>
      <c r="B9" s="6" t="s">
        <v>46</v>
      </c>
      <c r="C9" s="5"/>
      <c r="D9" s="5"/>
      <c r="E9" s="5"/>
      <c r="F9" s="5"/>
      <c r="G9" s="5"/>
    </row>
    <row r="10" spans="1:7" ht="13.2">
      <c r="A10" s="18">
        <v>1</v>
      </c>
      <c r="B10" s="6" t="s">
        <v>47</v>
      </c>
      <c r="C10" s="25" t="s">
        <v>567</v>
      </c>
      <c r="D10" s="94">
        <f>'A6.2-Rate Base RCND Plant'!F55</f>
        <v>1823302428.73</v>
      </c>
      <c r="E10" s="95">
        <f>'A5-Rate Base Adjmts'!D18</f>
        <v>-30933511.944548696</v>
      </c>
      <c r="F10" s="5"/>
      <c r="G10" s="95">
        <f>D10+E10</f>
        <v>1792368916.7854514</v>
      </c>
    </row>
    <row r="11" spans="1:7" ht="13.2">
      <c r="A11" s="18">
        <f>A10+1</f>
        <v>2</v>
      </c>
      <c r="B11" s="6" t="s">
        <v>48</v>
      </c>
      <c r="C11" s="25" t="s">
        <v>273</v>
      </c>
      <c r="D11" s="82">
        <f>'A6.2-Rate Base RCND Plant'!G55</f>
        <v>718675969.68657923</v>
      </c>
      <c r="E11" s="82">
        <f>'A5-Rate Base Adjmts'!D30</f>
        <v>-43951102.704065695</v>
      </c>
      <c r="F11" s="5"/>
      <c r="G11" s="82">
        <f>D11+E11</f>
        <v>674724866.98251355</v>
      </c>
    </row>
    <row r="12" spans="1:7" ht="13.2">
      <c r="A12" s="18">
        <f>A11+1</f>
        <v>3</v>
      </c>
      <c r="B12" s="6" t="s">
        <v>12</v>
      </c>
      <c r="C12" s="26" t="s">
        <v>214</v>
      </c>
      <c r="D12" s="99">
        <f>D10-D11</f>
        <v>1104626459.0434208</v>
      </c>
      <c r="E12" s="99">
        <f>E10-E11</f>
        <v>13017590.759516999</v>
      </c>
      <c r="F12" s="5"/>
      <c r="G12" s="99">
        <f>G10-G11</f>
        <v>1117644049.802938</v>
      </c>
    </row>
    <row r="13" spans="1:7" ht="13.2">
      <c r="A13" s="27"/>
      <c r="B13" s="28"/>
      <c r="C13" s="26"/>
      <c r="D13" s="87"/>
      <c r="E13" s="123"/>
      <c r="F13" s="25"/>
      <c r="G13" s="99"/>
    </row>
    <row r="14" spans="1:7" ht="13.2">
      <c r="A14" s="18"/>
      <c r="B14" s="6" t="s">
        <v>200</v>
      </c>
      <c r="C14" s="26"/>
      <c r="D14" s="96"/>
      <c r="E14" s="5"/>
      <c r="F14" s="5"/>
      <c r="G14" s="96"/>
    </row>
    <row r="15" spans="1:7" ht="13.2">
      <c r="A15" s="18">
        <f>A12+1</f>
        <v>4</v>
      </c>
      <c r="B15" s="6" t="s">
        <v>269</v>
      </c>
      <c r="C15" s="25" t="s">
        <v>478</v>
      </c>
      <c r="D15" s="95">
        <f>'A1-ARAM Lead'!D66</f>
        <v>0</v>
      </c>
      <c r="E15" s="94">
        <f>'A1-ARAM Lead'!F66</f>
        <v>-5046752.7163250614</v>
      </c>
      <c r="F15" s="5"/>
      <c r="G15" s="95">
        <f>D15+E15</f>
        <v>-5046752.7163250614</v>
      </c>
    </row>
    <row r="16" spans="1:7" ht="13.2">
      <c r="A16" s="18">
        <f>A15+1</f>
        <v>5</v>
      </c>
      <c r="B16" s="6" t="s">
        <v>652</v>
      </c>
      <c r="C16" s="25" t="s">
        <v>479</v>
      </c>
      <c r="D16" s="95">
        <f>'A1-ARAM Lead'!D67</f>
        <v>2967937</v>
      </c>
      <c r="E16" s="94">
        <f>'A1-ARAM Lead'!F67</f>
        <v>-161225.72923076944</v>
      </c>
      <c r="F16" s="5"/>
      <c r="G16" s="95">
        <f>D16+E16</f>
        <v>2806711.2707692306</v>
      </c>
    </row>
    <row r="17" spans="1:7" ht="13.2">
      <c r="A17" s="18">
        <f>A16+1</f>
        <v>6</v>
      </c>
      <c r="B17" s="6" t="s">
        <v>653</v>
      </c>
      <c r="C17" s="25" t="s">
        <v>480</v>
      </c>
      <c r="D17" s="82">
        <f>'A1-ARAM Lead'!D68</f>
        <v>315362</v>
      </c>
      <c r="E17" s="94">
        <f>'A1-ARAM Lead'!F68</f>
        <v>721469.43230769248</v>
      </c>
      <c r="F17" s="5"/>
      <c r="G17" s="95">
        <f>D17+E17</f>
        <v>1036831.4323076925</v>
      </c>
    </row>
    <row r="18" spans="1:7" ht="13.2">
      <c r="A18" s="18">
        <f>A17+1</f>
        <v>7</v>
      </c>
      <c r="B18" s="6" t="s">
        <v>19</v>
      </c>
      <c r="C18" s="26" t="s">
        <v>213</v>
      </c>
      <c r="D18" s="97">
        <f>SUM(D15:D17)</f>
        <v>3283299</v>
      </c>
      <c r="E18" s="97">
        <f>SUM(E15:E17)</f>
        <v>-4486509.0132481381</v>
      </c>
      <c r="F18" s="6"/>
      <c r="G18" s="97">
        <f>SUM(G15:G17)</f>
        <v>-1203210.0132481384</v>
      </c>
    </row>
    <row r="19" spans="1:7" ht="13.2">
      <c r="A19" s="27"/>
      <c r="B19" s="28"/>
      <c r="C19" s="26"/>
      <c r="D19" s="87"/>
      <c r="E19" s="123"/>
      <c r="F19" s="25"/>
      <c r="G19" s="99"/>
    </row>
    <row r="20" spans="1:7" ht="13.2">
      <c r="A20" s="18"/>
      <c r="B20" s="6" t="s">
        <v>201</v>
      </c>
      <c r="C20" s="5"/>
      <c r="D20" s="96"/>
      <c r="E20" s="5"/>
      <c r="F20" s="5"/>
      <c r="G20" s="96"/>
    </row>
    <row r="21" spans="1:7" ht="13.2">
      <c r="A21" s="18">
        <f>A18+1</f>
        <v>8</v>
      </c>
      <c r="B21" s="28" t="s">
        <v>327</v>
      </c>
      <c r="C21" s="25" t="s">
        <v>477</v>
      </c>
      <c r="D21" s="94">
        <f>'A1-ARAM Lead'!D72*'A2-Other Inputs'!D10</f>
        <v>-8244228.3671267321</v>
      </c>
      <c r="E21" s="95"/>
      <c r="F21" s="25"/>
      <c r="G21" s="95">
        <f>D21+E21</f>
        <v>-8244228.3671267321</v>
      </c>
    </row>
    <row r="22" spans="1:7" ht="13.2">
      <c r="A22" s="18">
        <f>A21+1</f>
        <v>9</v>
      </c>
      <c r="B22" s="28" t="s">
        <v>654</v>
      </c>
      <c r="C22" s="25" t="s">
        <v>481</v>
      </c>
      <c r="D22" s="95">
        <f>'A1-ARAM Lead'!D73</f>
        <v>-1249835</v>
      </c>
      <c r="E22" s="95"/>
      <c r="F22" s="25"/>
      <c r="G22" s="95">
        <f>D22+E22</f>
        <v>-1249835</v>
      </c>
    </row>
    <row r="23" spans="1:7" ht="13.2">
      <c r="A23" s="18">
        <f>A22+1</f>
        <v>10</v>
      </c>
      <c r="B23" s="28" t="s">
        <v>710</v>
      </c>
      <c r="C23" s="25"/>
      <c r="D23" s="95">
        <f>'A1-ARAM Lead'!D74</f>
        <v>0</v>
      </c>
      <c r="E23" s="95"/>
      <c r="F23" s="25"/>
      <c r="G23" s="95">
        <f>D23+E23</f>
        <v>0</v>
      </c>
    </row>
    <row r="24" spans="1:7" ht="13.2">
      <c r="A24" s="18">
        <f>A23+1</f>
        <v>11</v>
      </c>
      <c r="B24" s="28" t="s">
        <v>655</v>
      </c>
      <c r="C24" s="25" t="s">
        <v>482</v>
      </c>
      <c r="D24" s="95">
        <f>'A1-ARAM Lead'!D75</f>
        <v>899758.02</v>
      </c>
      <c r="E24" s="95"/>
      <c r="F24" s="25"/>
      <c r="G24" s="95">
        <f>D24+E24</f>
        <v>899758.02</v>
      </c>
    </row>
    <row r="25" spans="1:7" ht="13.2">
      <c r="A25" s="18">
        <f>A24+1</f>
        <v>12</v>
      </c>
      <c r="B25" s="28" t="s">
        <v>656</v>
      </c>
      <c r="C25" s="25" t="s">
        <v>483</v>
      </c>
      <c r="D25" s="82">
        <f>'A1-ARAM Lead'!D76</f>
        <v>-23583617.129999999</v>
      </c>
      <c r="E25" s="82">
        <f>'A5-Rate Base Adjmts'!D35</f>
        <v>-9241</v>
      </c>
      <c r="F25" s="25"/>
      <c r="G25" s="82">
        <f>D25+E25</f>
        <v>-23592858.129999999</v>
      </c>
    </row>
    <row r="26" spans="1:7" ht="13.2">
      <c r="A26" s="18">
        <f>A25+1</f>
        <v>13</v>
      </c>
      <c r="B26" s="6" t="s">
        <v>60</v>
      </c>
      <c r="C26" s="26" t="s">
        <v>215</v>
      </c>
      <c r="D26" s="95">
        <f>SUM(D21:D25)</f>
        <v>-32177922.477126732</v>
      </c>
      <c r="E26" s="95">
        <f>SUM(E21:E25)</f>
        <v>-9241</v>
      </c>
      <c r="F26" s="25"/>
      <c r="G26" s="95">
        <f>SUM(G21:G25)</f>
        <v>-32187163.477126732</v>
      </c>
    </row>
    <row r="27" spans="1:7" ht="13.2">
      <c r="A27" s="18"/>
      <c r="B27" s="6"/>
      <c r="C27" s="26"/>
      <c r="D27" s="95"/>
      <c r="E27" s="29"/>
      <c r="F27" s="25"/>
      <c r="G27" s="95"/>
    </row>
    <row r="28" spans="1:7" s="268" customFormat="1" ht="26.4">
      <c r="A28" s="34">
        <f>A26+1</f>
        <v>14</v>
      </c>
      <c r="B28" s="38" t="s">
        <v>61</v>
      </c>
      <c r="C28" s="264" t="s">
        <v>578</v>
      </c>
      <c r="D28" s="265">
        <f>'A1-ARAM Lead'!D79*'A6.2-Rate Base RCND Plant'!G61</f>
        <v>-108721239.11424762</v>
      </c>
      <c r="E28" s="266">
        <f>'A5-Rate Base Adjmts'!D38</f>
        <v>-789027.86298869527</v>
      </c>
      <c r="F28" s="267"/>
      <c r="G28" s="265">
        <f>D28+E28</f>
        <v>-109510266.97723632</v>
      </c>
    </row>
    <row r="29" spans="1:7" ht="13.2">
      <c r="A29" s="7"/>
      <c r="B29" s="7"/>
      <c r="C29" s="5"/>
      <c r="D29" s="96"/>
      <c r="E29" s="29"/>
      <c r="F29" s="25"/>
      <c r="G29" s="96"/>
    </row>
    <row r="30" spans="1:7" ht="13.8" thickBot="1">
      <c r="A30" s="18">
        <f>A28+1</f>
        <v>15</v>
      </c>
      <c r="B30" s="6" t="s">
        <v>25</v>
      </c>
      <c r="C30" s="6" t="s">
        <v>331</v>
      </c>
      <c r="D30" s="98">
        <f>D12+D18+D26+D28</f>
        <v>967010596.45204639</v>
      </c>
      <c r="E30" s="98">
        <f>E12+E18+E26+E28</f>
        <v>7732812.8832801655</v>
      </c>
      <c r="F30" s="5"/>
      <c r="G30" s="98">
        <f>G12+G18+G26+G28</f>
        <v>974743409.33532667</v>
      </c>
    </row>
    <row r="31" spans="1:7" ht="13.8" thickTop="1">
      <c r="A31" s="18"/>
      <c r="B31" s="6"/>
      <c r="C31" s="6"/>
      <c r="D31" s="99"/>
      <c r="E31" s="99"/>
      <c r="F31" s="18"/>
      <c r="G31" s="100"/>
    </row>
    <row r="32" spans="1:7">
      <c r="A32" s="18"/>
      <c r="B32" s="6" t="s">
        <v>220</v>
      </c>
      <c r="C32" s="6"/>
      <c r="D32" s="99"/>
      <c r="E32" s="99"/>
      <c r="F32" s="18"/>
    </row>
    <row r="33" spans="1:7" ht="13.2">
      <c r="A33" s="18">
        <f>A30+1</f>
        <v>16</v>
      </c>
      <c r="B33" s="105" t="s">
        <v>486</v>
      </c>
      <c r="C33" s="105" t="s">
        <v>487</v>
      </c>
      <c r="D33" s="121"/>
      <c r="E33" s="105"/>
      <c r="F33" s="105"/>
      <c r="G33" s="95">
        <f>G30</f>
        <v>974743409.33532667</v>
      </c>
    </row>
    <row r="34" spans="1:7" s="105" customFormat="1" ht="13.2">
      <c r="A34" s="18">
        <f>A33+1</f>
        <v>17</v>
      </c>
      <c r="B34" s="105" t="s">
        <v>221</v>
      </c>
      <c r="C34" s="25" t="s">
        <v>275</v>
      </c>
      <c r="D34" s="121"/>
      <c r="G34" s="132">
        <f>'A1-ARAM Lead'!H81</f>
        <v>310291887.77328008</v>
      </c>
    </row>
    <row r="35" spans="1:7" s="105" customFormat="1" ht="13.8" thickBot="1">
      <c r="A35" s="18">
        <f>A34+1</f>
        <v>18</v>
      </c>
      <c r="B35" s="6" t="s">
        <v>49</v>
      </c>
      <c r="C35" s="105" t="s">
        <v>234</v>
      </c>
      <c r="G35" s="133">
        <f>(G33+G34)/2</f>
        <v>642517648.55430341</v>
      </c>
    </row>
    <row r="36" spans="1:7" ht="13.8" thickTop="1">
      <c r="D36" s="100"/>
      <c r="G36" s="100"/>
    </row>
    <row r="37" spans="1:7" ht="13.2">
      <c r="A37" s="100" t="s">
        <v>272</v>
      </c>
      <c r="D37" s="100"/>
      <c r="G37" s="100"/>
    </row>
    <row r="38" spans="1:7" ht="13.2">
      <c r="A38" s="207" t="s">
        <v>7</v>
      </c>
      <c r="B38" s="436" t="s">
        <v>728</v>
      </c>
      <c r="C38" s="436"/>
      <c r="D38" s="436"/>
      <c r="E38" s="436"/>
      <c r="F38" s="436"/>
      <c r="G38" s="436"/>
    </row>
    <row r="39" spans="1:7" ht="13.2">
      <c r="A39" s="207"/>
      <c r="B39" s="436"/>
      <c r="C39" s="436"/>
      <c r="D39" s="436"/>
      <c r="E39" s="436"/>
      <c r="F39" s="436"/>
      <c r="G39" s="436"/>
    </row>
    <row r="40" spans="1:7" ht="13.2">
      <c r="A40" s="207" t="s">
        <v>8</v>
      </c>
      <c r="B40" s="435" t="s">
        <v>313</v>
      </c>
      <c r="C40" s="435"/>
      <c r="D40" s="435"/>
      <c r="E40" s="435"/>
      <c r="F40" s="435"/>
      <c r="G40" s="435"/>
    </row>
    <row r="41" spans="1:7" ht="13.2">
      <c r="A41" s="207" t="s">
        <v>9</v>
      </c>
      <c r="B41" s="100" t="s">
        <v>485</v>
      </c>
      <c r="D41" s="100"/>
      <c r="G41" s="100"/>
    </row>
    <row r="42" spans="1:7" ht="13.2">
      <c r="D42" s="100"/>
      <c r="G42" s="100"/>
    </row>
    <row r="43" spans="1:7" ht="13.2">
      <c r="D43" s="100"/>
      <c r="G43" s="100"/>
    </row>
    <row r="44" spans="1:7" ht="13.2">
      <c r="D44" s="100"/>
      <c r="G44" s="100"/>
    </row>
    <row r="45" spans="1:7" ht="13.2">
      <c r="D45" s="100"/>
      <c r="G45" s="100"/>
    </row>
    <row r="46" spans="1:7" ht="13.2">
      <c r="D46" s="100"/>
      <c r="G46" s="100"/>
    </row>
    <row r="47" spans="1:7" ht="13.2">
      <c r="D47" s="100"/>
      <c r="G47" s="100"/>
    </row>
    <row r="48" spans="1:7" ht="13.2">
      <c r="D48" s="100"/>
      <c r="G48" s="100"/>
    </row>
    <row r="49" s="100" customFormat="1" ht="13.2"/>
    <row r="50" s="100" customFormat="1" ht="13.2"/>
    <row r="51" s="100" customFormat="1" ht="13.2"/>
    <row r="52" s="100" customFormat="1" ht="13.2"/>
    <row r="53" s="100" customFormat="1" ht="13.2"/>
    <row r="54" s="100" customFormat="1" ht="13.2"/>
    <row r="55" s="100" customFormat="1" ht="13.2"/>
    <row r="56" s="100" customFormat="1" ht="13.2"/>
    <row r="57" s="100" customFormat="1" ht="13.2"/>
    <row r="58" s="100" customFormat="1" ht="13.2"/>
    <row r="59" s="100" customFormat="1" ht="13.2"/>
    <row r="60" s="100" customFormat="1" ht="13.2"/>
    <row r="61" s="100" customFormat="1" ht="13.2"/>
    <row r="62" s="100" customFormat="1" ht="13.2"/>
    <row r="63" s="100" customFormat="1" ht="13.2"/>
    <row r="64" s="100" customFormat="1" ht="13.2"/>
    <row r="65" s="100" customFormat="1" ht="13.2"/>
    <row r="66" s="100" customFormat="1" ht="13.2"/>
    <row r="67" s="100" customFormat="1" ht="13.2"/>
    <row r="68" s="100" customFormat="1" ht="13.2"/>
    <row r="69" s="100" customFormat="1" ht="13.2"/>
    <row r="70" s="100" customFormat="1" ht="13.2"/>
    <row r="71" s="100" customFormat="1" ht="13.2"/>
    <row r="72" s="100" customFormat="1" ht="13.2"/>
    <row r="73" s="100" customFormat="1" ht="13.2"/>
    <row r="74" s="100" customFormat="1" ht="13.2"/>
    <row r="75" s="100" customFormat="1" ht="13.2"/>
    <row r="76" s="100" customFormat="1" ht="13.2"/>
    <row r="77" s="100" customFormat="1" ht="13.2"/>
    <row r="78" s="100" customFormat="1" ht="13.2"/>
    <row r="79" s="100" customFormat="1" ht="13.2"/>
    <row r="80" s="100" customFormat="1" ht="13.2"/>
    <row r="81" spans="4:7" ht="13.2">
      <c r="D81" s="100"/>
      <c r="G81" s="100"/>
    </row>
    <row r="82" spans="4:7" ht="13.2">
      <c r="D82" s="100"/>
      <c r="G82" s="100"/>
    </row>
    <row r="83" spans="4:7" ht="13.2">
      <c r="D83" s="100"/>
      <c r="G83" s="100"/>
    </row>
    <row r="84" spans="4:7" ht="13.2">
      <c r="D84" s="100"/>
      <c r="G84" s="100"/>
    </row>
    <row r="85" spans="4:7" ht="13.2">
      <c r="D85" s="100"/>
      <c r="G85" s="100"/>
    </row>
    <row r="86" spans="4:7" ht="13.2">
      <c r="D86" s="100"/>
      <c r="G86" s="100"/>
    </row>
    <row r="87" spans="4:7" ht="13.2">
      <c r="D87" s="100"/>
      <c r="G87" s="100"/>
    </row>
    <row r="88" spans="4:7" ht="13.2">
      <c r="G88" s="100"/>
    </row>
    <row r="89" spans="4:7" ht="13.2">
      <c r="G89" s="100"/>
    </row>
    <row r="90" spans="4:7" ht="13.2">
      <c r="G90" s="100"/>
    </row>
    <row r="91" spans="4:7" ht="13.2">
      <c r="G91" s="100"/>
    </row>
    <row r="92" spans="4:7" ht="13.2">
      <c r="G92" s="100"/>
    </row>
    <row r="93" spans="4:7" ht="13.2">
      <c r="G93" s="100"/>
    </row>
    <row r="94" spans="4:7" ht="13.2">
      <c r="G94" s="100"/>
    </row>
    <row r="95" spans="4:7" ht="13.2">
      <c r="G95" s="100"/>
    </row>
    <row r="96" spans="4:7" ht="13.2">
      <c r="G96" s="100"/>
    </row>
    <row r="97" spans="7:7" ht="13.2">
      <c r="G97" s="100"/>
    </row>
    <row r="98" spans="7:7" ht="13.2">
      <c r="G98" s="100"/>
    </row>
    <row r="99" spans="7:7" ht="13.2">
      <c r="G99" s="100"/>
    </row>
    <row r="100" spans="7:7" ht="13.2">
      <c r="G100" s="100"/>
    </row>
    <row r="101" spans="7:7" ht="13.2">
      <c r="G101" s="100"/>
    </row>
    <row r="102" spans="7:7" ht="13.2">
      <c r="G102" s="100"/>
    </row>
    <row r="103" spans="7:7" ht="13.2">
      <c r="G103" s="100"/>
    </row>
    <row r="104" spans="7:7" ht="13.2">
      <c r="G104" s="100"/>
    </row>
    <row r="105" spans="7:7" ht="13.2">
      <c r="G105" s="100"/>
    </row>
    <row r="106" spans="7:7" ht="13.2">
      <c r="G106" s="100"/>
    </row>
    <row r="107" spans="7:7" ht="13.2">
      <c r="G107" s="100"/>
    </row>
    <row r="108" spans="7:7" ht="13.2">
      <c r="G108" s="100"/>
    </row>
    <row r="109" spans="7:7" ht="13.2">
      <c r="G109" s="100"/>
    </row>
    <row r="110" spans="7:7" ht="13.2">
      <c r="G110" s="100"/>
    </row>
    <row r="111" spans="7:7" ht="13.2">
      <c r="G111" s="100"/>
    </row>
    <row r="112" spans="7:7" ht="13.2">
      <c r="G112" s="100"/>
    </row>
    <row r="113" spans="7:7" ht="13.2">
      <c r="G113" s="100"/>
    </row>
    <row r="114" spans="7:7" ht="13.2">
      <c r="G114" s="100"/>
    </row>
    <row r="115" spans="7:7" ht="13.2">
      <c r="G115" s="100"/>
    </row>
    <row r="116" spans="7:7" ht="13.2">
      <c r="G116" s="100"/>
    </row>
    <row r="117" spans="7:7" ht="13.2">
      <c r="G117" s="100"/>
    </row>
    <row r="118" spans="7:7" ht="13.2">
      <c r="G118" s="100"/>
    </row>
    <row r="119" spans="7:7" ht="13.2">
      <c r="G119" s="100"/>
    </row>
    <row r="120" spans="7:7" ht="13.2">
      <c r="G120" s="100"/>
    </row>
    <row r="121" spans="7:7" ht="13.2">
      <c r="G121" s="100"/>
    </row>
    <row r="122" spans="7:7" ht="13.2">
      <c r="G122" s="100"/>
    </row>
    <row r="123" spans="7:7" ht="13.2">
      <c r="G123" s="100"/>
    </row>
    <row r="124" spans="7:7" ht="13.2">
      <c r="G124" s="100"/>
    </row>
    <row r="125" spans="7:7" ht="13.2">
      <c r="G125" s="100"/>
    </row>
    <row r="126" spans="7:7" ht="13.2">
      <c r="G126" s="100"/>
    </row>
    <row r="127" spans="7:7" ht="13.2">
      <c r="G127" s="100"/>
    </row>
    <row r="128" spans="7:7" ht="13.2">
      <c r="G128" s="100"/>
    </row>
    <row r="129" spans="7:7" ht="13.2">
      <c r="G129" s="100"/>
    </row>
    <row r="130" spans="7:7" ht="13.2">
      <c r="G130" s="100"/>
    </row>
    <row r="131" spans="7:7" ht="13.2">
      <c r="G131" s="100"/>
    </row>
    <row r="132" spans="7:7" ht="13.2">
      <c r="G132" s="100"/>
    </row>
    <row r="133" spans="7:7" ht="13.2">
      <c r="G133" s="100"/>
    </row>
  </sheetData>
  <mergeCells count="2">
    <mergeCell ref="B40:G40"/>
    <mergeCell ref="B38:G39"/>
  </mergeCells>
  <pageMargins left="0.5" right="0.5" top="0.5" bottom="0.5" header="0.3" footer="0.3"/>
  <pageSetup scale="82" orientation="landscape" r:id="rId1"/>
</worksheet>
</file>

<file path=docMetadata/LabelInfo.xml><?xml version="1.0" encoding="utf-8"?>
<clbl:labelList xmlns:clbl="http://schemas.microsoft.com/office/2020/mipLabelMetadata">
  <clbl:label id="{4ee02f04-be22-4396-a59f-8c217de79675}" enabled="1" method="Standard" siteId="{04339cb4-c4c5-4d63-b960-759c4de7f4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Table of Contents</vt:lpstr>
      <vt:lpstr>Rate Summary</vt:lpstr>
      <vt:lpstr>Residential Bill Impact</vt:lpstr>
      <vt:lpstr>A1-ARAM Lead</vt:lpstr>
      <vt:lpstr>A2-Other Inputs</vt:lpstr>
      <vt:lpstr>A3-Revenue Adjmts</vt:lpstr>
      <vt:lpstr>A4-Expense Adjmts</vt:lpstr>
      <vt:lpstr>A5-Rate Base Adjmts</vt:lpstr>
      <vt:lpstr>A6.1-Rate Base RCND Lead</vt:lpstr>
      <vt:lpstr>A6.2-Rate Base RCND Plant</vt:lpstr>
      <vt:lpstr>A7-Income Tax</vt:lpstr>
      <vt:lpstr>A8-Working Capital</vt:lpstr>
      <vt:lpstr>Not Used 1</vt:lpstr>
      <vt:lpstr>A10-True-Up</vt:lpstr>
      <vt:lpstr>Sch. C3 Conv. Factor</vt:lpstr>
      <vt:lpstr>Sch. D2 Cost of Debt</vt:lpstr>
      <vt:lpstr>Sch. E1 Bal. Sheet</vt:lpstr>
      <vt:lpstr>Sch. E2 Inc. Statement</vt:lpstr>
      <vt:lpstr>Sch. E8 Taxes</vt:lpstr>
      <vt:lpstr>E-9 Notes to Fin Stmts</vt:lpstr>
      <vt:lpstr>'A10-True-Up'!Print_Area</vt:lpstr>
      <vt:lpstr>'A1-ARAM Lead'!Print_Area</vt:lpstr>
      <vt:lpstr>'A2-Other Inputs'!Print_Area</vt:lpstr>
      <vt:lpstr>'A3-Revenue Adjmts'!Print_Area</vt:lpstr>
      <vt:lpstr>'A4-Expense Adjmts'!Print_Area</vt:lpstr>
      <vt:lpstr>'A5-Rate Base Adjmts'!Print_Area</vt:lpstr>
      <vt:lpstr>'A6.2-Rate Base RCND Plant'!Print_Area</vt:lpstr>
      <vt:lpstr>'A7-Income Tax'!Print_Area</vt:lpstr>
      <vt:lpstr>'A8-Working Capital'!Print_Area</vt:lpstr>
      <vt:lpstr>'Rate Summary'!Print_Area</vt:lpstr>
      <vt:lpstr>'Sch. C3 Conv. Factor'!Print_Area</vt:lpstr>
      <vt:lpstr>'Sch. D2 Cost of Debt'!Print_Area</vt:lpstr>
      <vt:lpstr>'Sch. E1 Bal. Sheet'!Print_Area</vt:lpstr>
      <vt:lpstr>'Sch. E2 Inc. Statement'!Print_Area</vt:lpstr>
      <vt:lpstr>'Sch. E8 Taxes'!Print_Area</vt:lpstr>
      <vt:lpstr>'Table of Contents'!Print_Area</vt:lpstr>
      <vt:lpstr>'A3-Revenue Adjmts'!Print_Titles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Rademacher, Jason</dc:creator>
  <cp:lastModifiedBy>Gunderson, Kristin</cp:lastModifiedBy>
  <cp:lastPrinted>2026-08-26T23:53:05Z</cp:lastPrinted>
  <dcterms:created xsi:type="dcterms:W3CDTF">1900-01-01T08:00:00Z</dcterms:created>
  <dcterms:modified xsi:type="dcterms:W3CDTF">2026-08-28T16:38:56Z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