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drawings/drawing2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ink/ink7.xml" ContentType="application/inkml+xml"/>
  <Override PartName="/xl/drawings/drawing3.xml" ContentType="application/vnd.openxmlformats-officedocument.drawing+xml"/>
  <Override PartName="/xl/ink/ink8.xml" ContentType="application/inkml+xml"/>
  <Override PartName="/xl/ink/ink9.xml" ContentType="application/inkml+xml"/>
  <Override PartName="/xl/ink/ink10.xml" ContentType="application/inkml+xml"/>
  <Override PartName="/xl/ink/ink11.xml" ContentType="application/inkml+xml"/>
  <Override PartName="/xl/ink/ink12.xml" ContentType="application/inkml+xml"/>
  <Override PartName="/xl/ink/ink13.xml" ContentType="application/inkml+xml"/>
  <Override PartName="/xl/ink/ink14.xml" ContentType="application/inkml+xml"/>
  <Override PartName="/xl/ink/ink15.xml" ContentType="application/inkml+xml"/>
  <Override PartName="/xl/ink/ink16.xml" ContentType="application/inkml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24226"/>
  <xr:revisionPtr revIDLastSave="0" documentId="13_ncr:1_{F734CD2E-7F5B-4819-BEC6-022831DA4E8A}" xr6:coauthVersionLast="47" xr6:coauthVersionMax="47" xr10:uidLastSave="{00000000-0000-0000-0000-000000000000}"/>
  <bookViews>
    <workbookView xWindow="28680" yWindow="-165" windowWidth="29040" windowHeight="15720" tabRatio="944" xr2:uid="{00000000-000D-0000-FFFF-FFFF00000000}"/>
  </bookViews>
  <sheets>
    <sheet name="1. Pro Forma" sheetId="49" r:id="rId1"/>
    <sheet name="Pro Forma Template Formulas" sheetId="22" r:id="rId2"/>
    <sheet name="1. Lead Schedule " sheetId="44" r:id="rId3"/>
    <sheet name="1. Lead Schedule Formulas" sheetId="23" r:id="rId4"/>
    <sheet name="2. PP Post Test vs Actuals" sheetId="10" r:id="rId5"/>
    <sheet name="2.1 Forecast PVT" sheetId="53" r:id="rId6"/>
    <sheet name="3. PP Depr Rate" sheetId="15" r:id="rId7"/>
    <sheet name="PP Post Test" sheetId="9" r:id="rId8"/>
    <sheet name="UNSG FERCs" sheetId="46" state="hidden" r:id="rId9"/>
    <sheet name="Forecast All Proj" sheetId="52" r:id="rId10"/>
    <sheet name="250000A CWIP" sheetId="54" r:id="rId11"/>
    <sheet name="250977A Email" sheetId="55" r:id="rId12"/>
    <sheet name="250973A Email" sheetId="56" r:id="rId13"/>
    <sheet name="Projects FERCs" sheetId="2" state="hidden" r:id="rId14"/>
  </sheets>
  <externalReferences>
    <externalReference r:id="rId15"/>
  </externalReferences>
  <definedNames>
    <definedName name="_xlnm._FilterDatabase" localSheetId="2" hidden="1">'1. Lead Schedule '!$A$4:$ACU$159</definedName>
    <definedName name="_xlnm._FilterDatabase" localSheetId="3" hidden="1">'1. Lead Schedule Formulas'!$A$4:$ADE$123</definedName>
    <definedName name="_xlnm._FilterDatabase" localSheetId="4" hidden="1">'2. PP Post Test vs Actuals'!$G$9:$O$106</definedName>
    <definedName name="_xlnm._FilterDatabase" localSheetId="10" hidden="1">'250000A CWIP'!$A$5:$BN$17</definedName>
    <definedName name="_xlnm._FilterDatabase" localSheetId="6" hidden="1">'3. PP Depr Rate'!$A$6:$I$175</definedName>
    <definedName name="_xlnm._FilterDatabase" localSheetId="9" hidden="1">'Forecast All Proj'!$A$4:$R$148</definedName>
    <definedName name="_xlnm._FilterDatabase" localSheetId="7" hidden="1">'PP Post Test'!$A$3:$X$49</definedName>
    <definedName name="_xlnm._FilterDatabase" localSheetId="13" hidden="1">'Projects FERCs'!$A$8:$D$291</definedName>
    <definedName name="Distribution" localSheetId="2">[1]Master!#REF!</definedName>
    <definedName name="Distribution" localSheetId="3">[1]Master!#REF!</definedName>
    <definedName name="Distribution">[1]Master!#REF!</definedName>
    <definedName name="FC" localSheetId="2">[1]Master!#REF!</definedName>
    <definedName name="FC" localSheetId="3">[1]Master!#REF!</definedName>
    <definedName name="FC">[1]Master!#REF!</definedName>
    <definedName name="FINAL_CHECK" localSheetId="2">#REF!</definedName>
    <definedName name="FINAL_CHECK" localSheetId="3">#REF!</definedName>
    <definedName name="FINAL_CHECK">#REF!</definedName>
    <definedName name="FY_2020" localSheetId="2">#REF!</definedName>
    <definedName name="FY_2020" localSheetId="3">#REF!</definedName>
    <definedName name="FY_2020">#REF!</definedName>
    <definedName name="GasTurbine" localSheetId="2">[1]Master!#REF!</definedName>
    <definedName name="GasTurbine" localSheetId="3">[1]Master!#REF!</definedName>
    <definedName name="GasTurbine">[1]Master!#REF!</definedName>
    <definedName name="Gila" localSheetId="2">[1]Master!#REF!</definedName>
    <definedName name="Gila" localSheetId="3">[1]Master!#REF!</definedName>
    <definedName name="Gila">[1]Master!#REF!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IS_RIBBON_CREATE_SUCCESS">TRUE</definedName>
    <definedName name="IS_RIBBON_SHOW_GRAPH_GROUP">FALSE</definedName>
    <definedName name="IS_RIBBON_SHOW_MAIN_GROUP">TRUE</definedName>
    <definedName name="LocalSteam" localSheetId="2">[1]Master!#REF!</definedName>
    <definedName name="LocalSteam" localSheetId="3">[1]Master!#REF!</definedName>
    <definedName name="LocalSteam">[1]Master!#REF!</definedName>
    <definedName name="Luna" localSheetId="2">[1]Master!#REF!</definedName>
    <definedName name="Luna" localSheetId="3">[1]Master!#REF!</definedName>
    <definedName name="Luna">[1]Master!#REF!</definedName>
    <definedName name="Navajo" localSheetId="2">[1]Master!#REF!</definedName>
    <definedName name="Navajo" localSheetId="3">[1]Master!#REF!</definedName>
    <definedName name="Navajo">[1]Master!#REF!</definedName>
    <definedName name="_xlnm.Print_Area" localSheetId="2">'1. Lead Schedule '!$A$1:$K$129</definedName>
    <definedName name="_xlnm.Print_Area" localSheetId="3">'1. Lead Schedule Formulas'!$A$1:$H$127</definedName>
    <definedName name="_xlnm.Print_Area" localSheetId="0">'1. Pro Forma'!$A$1:$D$63</definedName>
    <definedName name="_xlnm.Print_Area" localSheetId="4">'2. PP Post Test vs Actuals'!$A$1:$N$117</definedName>
    <definedName name="_xlnm.Print_Area" localSheetId="5">'2.1 Forecast PVT'!$A$1:$O$130</definedName>
    <definedName name="_xlnm.Print_Area" localSheetId="6">'3. PP Depr Rate'!$A$1:$J$224</definedName>
    <definedName name="_xlnm.Print_Area" localSheetId="1">'Pro Forma Template Formulas'!$A$1:$I$62</definedName>
    <definedName name="_xlnm.Print_Titles" localSheetId="2">'1. Lead Schedule '!$1:$4</definedName>
    <definedName name="_xlnm.Print_Titles" localSheetId="3">'1. Lead Schedule Formulas'!$1:$4</definedName>
    <definedName name="_xlnm.Print_Titles" localSheetId="6">'3. PP Depr Rate'!$1:$6</definedName>
    <definedName name="project" localSheetId="2">#REF!</definedName>
    <definedName name="project" localSheetId="3">#REF!</definedName>
    <definedName name="project" localSheetId="1">#REF!</definedName>
    <definedName name="project">#REF!</definedName>
    <definedName name="ProtectionContents">TRUE</definedName>
    <definedName name="Renew" localSheetId="2">[1]Master!#REF!</definedName>
    <definedName name="Renew" localSheetId="3">[1]Master!#REF!</definedName>
    <definedName name="Renew">[1]Master!#REF!</definedName>
    <definedName name="RIBBON_OBJECT_POINTER">532253912</definedName>
    <definedName name="SGS" localSheetId="2">[1]Master!#REF!</definedName>
    <definedName name="SGS" localSheetId="3">[1]Master!#REF!</definedName>
    <definedName name="SGS">[1]Master!#REF!</definedName>
    <definedName name="Shared" localSheetId="2">[1]Master!#REF!</definedName>
    <definedName name="Shared" localSheetId="3">[1]Master!#REF!</definedName>
    <definedName name="Shared">[1]Master!#REF!</definedName>
    <definedName name="SJ" localSheetId="2">[1]Master!#REF!</definedName>
    <definedName name="SJ" localSheetId="3">[1]Master!#REF!</definedName>
    <definedName name="SJ">[1]Master!#REF!</definedName>
    <definedName name="Total">#REF!</definedName>
    <definedName name="TotalPlant" localSheetId="2">#REF!</definedName>
    <definedName name="TotalPlant" localSheetId="3">#REF!</definedName>
    <definedName name="TotalPlant">#REF!</definedName>
    <definedName name="Transmission" localSheetId="2">[1]Master!#REF!</definedName>
    <definedName name="Transmission" localSheetId="3">[1]Master!#REF!</definedName>
    <definedName name="Transmission">[1]Master!#REF!</definedName>
    <definedName name="UNSG_CapitalRollRate_ForecastSummarybyProj_Add_Export1" localSheetId="9">'Forecast All Proj'!$B$3:$Q$147</definedName>
    <definedName name="UNSG_CapitalRollRate_ForecastSummarybyProj_Add_Export1_Header" localSheetId="9">'Forecast All Proj'!$B$1:$Q$2</definedName>
    <definedName name="UNSG_CapitalRollRate_ForecastSummarybyProj_Add_Export1_Header_Title" localSheetId="9">'Forecast All Proj'!#REF!</definedName>
    <definedName name="UNSG_CapitalRollRate_ForecastSummarybyProj_Add_Export1_Main" localSheetId="9">'Forecast All Proj'!$B$1:$Q$147</definedName>
    <definedName name="Unspecified" localSheetId="2">[1]Master!#REF!</definedName>
    <definedName name="Unspecified" localSheetId="3">[1]Master!#REF!</definedName>
    <definedName name="Unspecified">[1]Master!#REF!</definedName>
  </definedNames>
  <calcPr calcId="191029"/>
  <pivotCaches>
    <pivotCache cacheId="0" r:id="rId16"/>
    <pivotCache cacheId="1" r:id="rId17"/>
    <pivotCache cacheId="2" r:id="rId18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2" i="23" l="1"/>
  <c r="D30" i="23"/>
  <c r="E54" i="22"/>
  <c r="E121" i="23"/>
  <c r="E122" i="23" s="1"/>
  <c r="E114" i="23"/>
  <c r="E107" i="23"/>
  <c r="E105" i="23"/>
  <c r="E99" i="23"/>
  <c r="E94" i="23"/>
  <c r="E87" i="23"/>
  <c r="E81" i="23"/>
  <c r="E74" i="23"/>
  <c r="E67" i="23"/>
  <c r="E60" i="23"/>
  <c r="E53" i="23"/>
  <c r="E43" i="23"/>
  <c r="E40" i="23"/>
  <c r="E32" i="23"/>
  <c r="E6" i="23"/>
  <c r="D96" i="23"/>
  <c r="D80" i="23"/>
  <c r="D84" i="23"/>
  <c r="D45" i="23"/>
  <c r="D46" i="23"/>
  <c r="D47" i="23"/>
  <c r="D48" i="23"/>
  <c r="D49" i="23"/>
  <c r="D50" i="23"/>
  <c r="D51" i="23"/>
  <c r="D52" i="23"/>
  <c r="D76" i="23"/>
  <c r="D77" i="23"/>
  <c r="D78" i="23"/>
  <c r="D79" i="23"/>
  <c r="D119" i="23"/>
  <c r="D117" i="23"/>
  <c r="D106" i="23"/>
  <c r="D98" i="23"/>
  <c r="D97" i="23"/>
  <c r="D95" i="23"/>
  <c r="D39" i="23"/>
  <c r="D38" i="23"/>
  <c r="D29" i="23"/>
  <c r="D27" i="23"/>
  <c r="D15" i="23"/>
  <c r="D12" i="23"/>
  <c r="D10" i="23"/>
  <c r="D7" i="23"/>
  <c r="D5" i="23"/>
  <c r="E68" i="22"/>
  <c r="D68" i="22"/>
  <c r="E40" i="22"/>
  <c r="E41" i="22"/>
  <c r="E42" i="22"/>
  <c r="E43" i="22"/>
  <c r="E44" i="22"/>
  <c r="E45" i="22"/>
  <c r="E46" i="22"/>
  <c r="E47" i="22"/>
  <c r="E48" i="22"/>
  <c r="E49" i="22"/>
  <c r="E50" i="22"/>
  <c r="E51" i="22"/>
  <c r="E52" i="22"/>
  <c r="E53" i="22"/>
  <c r="E39" i="22"/>
  <c r="D21" i="22"/>
  <c r="D22" i="22"/>
  <c r="D23" i="22"/>
  <c r="D24" i="22"/>
  <c r="D25" i="22"/>
  <c r="D26" i="22"/>
  <c r="D27" i="22"/>
  <c r="D28" i="22"/>
  <c r="D29" i="22"/>
  <c r="D30" i="22"/>
  <c r="D31" i="22"/>
  <c r="D32" i="22"/>
  <c r="D33" i="22"/>
  <c r="D34" i="22"/>
  <c r="D36" i="22"/>
  <c r="D35" i="22"/>
  <c r="B121" i="44"/>
  <c r="B114" i="44"/>
  <c r="B107" i="44"/>
  <c r="B105" i="44"/>
  <c r="B99" i="44"/>
  <c r="B94" i="44"/>
  <c r="B87" i="44"/>
  <c r="B81" i="44"/>
  <c r="B74" i="44"/>
  <c r="B67" i="44"/>
  <c r="B60" i="44"/>
  <c r="B53" i="44"/>
  <c r="B43" i="44"/>
  <c r="B40" i="44"/>
  <c r="B32" i="44"/>
  <c r="B6" i="44"/>
  <c r="AG18" i="54"/>
  <c r="R127" i="52" l="1"/>
  <c r="M91" i="10"/>
  <c r="M90" i="10"/>
  <c r="M37" i="10"/>
  <c r="M11" i="10"/>
  <c r="L36" i="10"/>
  <c r="M36" i="10" s="1"/>
  <c r="D17" i="23" s="1"/>
  <c r="L39" i="10"/>
  <c r="M39" i="10" s="1"/>
  <c r="D33" i="23" s="1"/>
  <c r="L40" i="10"/>
  <c r="M40" i="10" s="1"/>
  <c r="D34" i="23" s="1"/>
  <c r="L41" i="10"/>
  <c r="M41" i="10" s="1"/>
  <c r="D35" i="23" s="1"/>
  <c r="L42" i="10"/>
  <c r="M42" i="10" s="1"/>
  <c r="D36" i="23" s="1"/>
  <c r="L43" i="10"/>
  <c r="M43" i="10" s="1"/>
  <c r="D37" i="23" s="1"/>
  <c r="L44" i="10"/>
  <c r="M44" i="10" s="1"/>
  <c r="D41" i="23" s="1"/>
  <c r="L45" i="10"/>
  <c r="M45" i="10" s="1"/>
  <c r="D42" i="23" s="1"/>
  <c r="L46" i="10"/>
  <c r="M46" i="10" s="1"/>
  <c r="D44" i="23" s="1"/>
  <c r="L35" i="10"/>
  <c r="M35" i="10" s="1"/>
  <c r="D13" i="23" s="1"/>
  <c r="L11" i="10"/>
  <c r="L12" i="10"/>
  <c r="M12" i="10" s="1"/>
  <c r="L13" i="10"/>
  <c r="M13" i="10" s="1"/>
  <c r="L14" i="10"/>
  <c r="M14" i="10" s="1"/>
  <c r="L15" i="10"/>
  <c r="M15" i="10" s="1"/>
  <c r="L16" i="10"/>
  <c r="M16" i="10" s="1"/>
  <c r="L17" i="10"/>
  <c r="M17" i="10" s="1"/>
  <c r="L37" i="10"/>
  <c r="L38" i="10"/>
  <c r="M38" i="10" s="1"/>
  <c r="L90" i="10"/>
  <c r="L91" i="10"/>
  <c r="L92" i="10"/>
  <c r="M92" i="10" s="1"/>
  <c r="L99" i="10"/>
  <c r="M99" i="10" s="1"/>
  <c r="L107" i="10"/>
  <c r="M107" i="10" s="1"/>
  <c r="L108" i="10"/>
  <c r="M108" i="10" s="1"/>
  <c r="L10" i="10"/>
  <c r="S6" i="52"/>
  <c r="S7" i="52"/>
  <c r="S8" i="52"/>
  <c r="S9" i="52"/>
  <c r="S10" i="52"/>
  <c r="S11" i="52"/>
  <c r="S12" i="52"/>
  <c r="S13" i="52"/>
  <c r="S14" i="52"/>
  <c r="S15" i="52"/>
  <c r="S16" i="52"/>
  <c r="S17" i="52"/>
  <c r="S18" i="52"/>
  <c r="S19" i="52"/>
  <c r="S20" i="52"/>
  <c r="S21" i="52"/>
  <c r="S22" i="52"/>
  <c r="S23" i="52"/>
  <c r="S24" i="52"/>
  <c r="S25" i="52"/>
  <c r="S26" i="52"/>
  <c r="S27" i="52"/>
  <c r="S28" i="52"/>
  <c r="S29" i="52"/>
  <c r="S30" i="52"/>
  <c r="S31" i="52"/>
  <c r="S32" i="52"/>
  <c r="S33" i="52"/>
  <c r="S34" i="52"/>
  <c r="S35" i="52"/>
  <c r="S36" i="52"/>
  <c r="S37" i="52"/>
  <c r="S38" i="52"/>
  <c r="S39" i="52"/>
  <c r="S40" i="52"/>
  <c r="S41" i="52"/>
  <c r="S42" i="52"/>
  <c r="S43" i="52"/>
  <c r="S44" i="52"/>
  <c r="S45" i="52"/>
  <c r="S46" i="52"/>
  <c r="S47" i="52"/>
  <c r="S48" i="52"/>
  <c r="S49" i="52"/>
  <c r="S50" i="52"/>
  <c r="S51" i="52"/>
  <c r="S52" i="52"/>
  <c r="S53" i="52"/>
  <c r="S54" i="52"/>
  <c r="S55" i="52"/>
  <c r="S56" i="52"/>
  <c r="S57" i="52"/>
  <c r="S58" i="52"/>
  <c r="S59" i="52"/>
  <c r="S60" i="52"/>
  <c r="S61" i="52"/>
  <c r="S62" i="52"/>
  <c r="S63" i="52"/>
  <c r="S64" i="52"/>
  <c r="S65" i="52"/>
  <c r="S66" i="52"/>
  <c r="S67" i="52"/>
  <c r="S68" i="52"/>
  <c r="S69" i="52"/>
  <c r="S70" i="52"/>
  <c r="S71" i="52"/>
  <c r="S72" i="52"/>
  <c r="S73" i="52"/>
  <c r="S74" i="52"/>
  <c r="S75" i="52"/>
  <c r="S76" i="52"/>
  <c r="S77" i="52"/>
  <c r="S78" i="52"/>
  <c r="S79" i="52"/>
  <c r="S80" i="52"/>
  <c r="S81" i="52"/>
  <c r="S82" i="52"/>
  <c r="S83" i="52"/>
  <c r="S84" i="52"/>
  <c r="S85" i="52"/>
  <c r="S86" i="52"/>
  <c r="S87" i="52"/>
  <c r="S88" i="52"/>
  <c r="S89" i="52"/>
  <c r="S90" i="52"/>
  <c r="S91" i="52"/>
  <c r="S92" i="52"/>
  <c r="S93" i="52"/>
  <c r="S94" i="52"/>
  <c r="S95" i="52"/>
  <c r="S96" i="52"/>
  <c r="S97" i="52"/>
  <c r="S98" i="52"/>
  <c r="S99" i="52"/>
  <c r="S100" i="52"/>
  <c r="S101" i="52"/>
  <c r="S102" i="52"/>
  <c r="S103" i="52"/>
  <c r="S104" i="52"/>
  <c r="S105" i="52"/>
  <c r="S106" i="52"/>
  <c r="S107" i="52"/>
  <c r="S108" i="52"/>
  <c r="S109" i="52"/>
  <c r="S110" i="52"/>
  <c r="S111" i="52"/>
  <c r="S112" i="52"/>
  <c r="S113" i="52"/>
  <c r="S114" i="52"/>
  <c r="S115" i="52"/>
  <c r="S116" i="52"/>
  <c r="S117" i="52"/>
  <c r="S118" i="52"/>
  <c r="S119" i="52"/>
  <c r="S120" i="52"/>
  <c r="S121" i="52"/>
  <c r="S122" i="52"/>
  <c r="S123" i="52"/>
  <c r="S124" i="52"/>
  <c r="S125" i="52"/>
  <c r="S126" i="52"/>
  <c r="S127" i="52"/>
  <c r="S128" i="52"/>
  <c r="S129" i="52"/>
  <c r="S130" i="52"/>
  <c r="S131" i="52"/>
  <c r="S132" i="52"/>
  <c r="S133" i="52"/>
  <c r="S134" i="52"/>
  <c r="S135" i="52"/>
  <c r="S136" i="52"/>
  <c r="S137" i="52"/>
  <c r="S138" i="52"/>
  <c r="S139" i="52"/>
  <c r="S140" i="52"/>
  <c r="S141" i="52"/>
  <c r="S142" i="52"/>
  <c r="S143" i="52"/>
  <c r="S144" i="52"/>
  <c r="S145" i="52"/>
  <c r="S146" i="52"/>
  <c r="S147" i="52"/>
  <c r="S5" i="52"/>
  <c r="L19" i="10"/>
  <c r="M19" i="10" s="1"/>
  <c r="D24" i="23" s="1"/>
  <c r="L20" i="10"/>
  <c r="M20" i="10" s="1"/>
  <c r="D9" i="23" s="1"/>
  <c r="L21" i="10"/>
  <c r="M21" i="10" s="1"/>
  <c r="D11" i="23" s="1"/>
  <c r="L22" i="10"/>
  <c r="M22" i="10" s="1"/>
  <c r="D14" i="23" s="1"/>
  <c r="L23" i="10"/>
  <c r="M23" i="10" s="1"/>
  <c r="D28" i="23" s="1"/>
  <c r="L24" i="10"/>
  <c r="M24" i="10" s="1"/>
  <c r="D16" i="23" s="1"/>
  <c r="L25" i="10"/>
  <c r="M25" i="10" s="1"/>
  <c r="L26" i="10"/>
  <c r="M26" i="10" s="1"/>
  <c r="D18" i="23" s="1"/>
  <c r="L27" i="10"/>
  <c r="M27" i="10" s="1"/>
  <c r="D19" i="23" s="1"/>
  <c r="L28" i="10"/>
  <c r="M28" i="10" s="1"/>
  <c r="D31" i="23" s="1"/>
  <c r="L29" i="10"/>
  <c r="M29" i="10" s="1"/>
  <c r="D20" i="23" s="1"/>
  <c r="L30" i="10"/>
  <c r="M30" i="10" s="1"/>
  <c r="D21" i="23" s="1"/>
  <c r="L31" i="10"/>
  <c r="M31" i="10" s="1"/>
  <c r="L32" i="10"/>
  <c r="M32" i="10" s="1"/>
  <c r="D23" i="23" s="1"/>
  <c r="L33" i="10"/>
  <c r="M33" i="10" s="1"/>
  <c r="D25" i="23" s="1"/>
  <c r="L34" i="10"/>
  <c r="M34" i="10" s="1"/>
  <c r="D26" i="23" s="1"/>
  <c r="L47" i="10"/>
  <c r="M47" i="10" s="1"/>
  <c r="L48" i="10"/>
  <c r="M48" i="10" s="1"/>
  <c r="L49" i="10"/>
  <c r="M49" i="10" s="1"/>
  <c r="L50" i="10"/>
  <c r="M50" i="10" s="1"/>
  <c r="L51" i="10"/>
  <c r="M51" i="10" s="1"/>
  <c r="L52" i="10"/>
  <c r="M52" i="10" s="1"/>
  <c r="L53" i="10"/>
  <c r="M53" i="10" s="1"/>
  <c r="L54" i="10"/>
  <c r="M54" i="10" s="1"/>
  <c r="L55" i="10"/>
  <c r="M55" i="10" s="1"/>
  <c r="D54" i="23" s="1"/>
  <c r="L56" i="10"/>
  <c r="M56" i="10" s="1"/>
  <c r="D55" i="23" s="1"/>
  <c r="L57" i="10"/>
  <c r="M57" i="10" s="1"/>
  <c r="D56" i="23" s="1"/>
  <c r="L58" i="10"/>
  <c r="M58" i="10" s="1"/>
  <c r="D57" i="23" s="1"/>
  <c r="L59" i="10"/>
  <c r="M59" i="10" s="1"/>
  <c r="D58" i="23" s="1"/>
  <c r="L60" i="10"/>
  <c r="M60" i="10" s="1"/>
  <c r="D59" i="23" s="1"/>
  <c r="L61" i="10"/>
  <c r="M61" i="10" s="1"/>
  <c r="D61" i="23" s="1"/>
  <c r="L62" i="10"/>
  <c r="M62" i="10" s="1"/>
  <c r="D62" i="23" s="1"/>
  <c r="L63" i="10"/>
  <c r="M63" i="10" s="1"/>
  <c r="D63" i="23" s="1"/>
  <c r="L64" i="10"/>
  <c r="M64" i="10" s="1"/>
  <c r="D64" i="23" s="1"/>
  <c r="L65" i="10"/>
  <c r="M65" i="10" s="1"/>
  <c r="D65" i="23" s="1"/>
  <c r="L66" i="10"/>
  <c r="M66" i="10" s="1"/>
  <c r="D66" i="23" s="1"/>
  <c r="L67" i="10"/>
  <c r="M67" i="10" s="1"/>
  <c r="D68" i="23" s="1"/>
  <c r="L68" i="10"/>
  <c r="M68" i="10" s="1"/>
  <c r="D69" i="23" s="1"/>
  <c r="L69" i="10"/>
  <c r="M69" i="10" s="1"/>
  <c r="D70" i="23" s="1"/>
  <c r="L70" i="10"/>
  <c r="M70" i="10" s="1"/>
  <c r="D71" i="23" s="1"/>
  <c r="L71" i="10"/>
  <c r="M71" i="10" s="1"/>
  <c r="D72" i="23" s="1"/>
  <c r="L72" i="10"/>
  <c r="M72" i="10" s="1"/>
  <c r="D73" i="23" s="1"/>
  <c r="L73" i="10"/>
  <c r="M73" i="10" s="1"/>
  <c r="D75" i="23" s="1"/>
  <c r="L74" i="10"/>
  <c r="M74" i="10" s="1"/>
  <c r="L75" i="10"/>
  <c r="M75" i="10" s="1"/>
  <c r="L76" i="10"/>
  <c r="M76" i="10" s="1"/>
  <c r="L77" i="10"/>
  <c r="M77" i="10" s="1"/>
  <c r="L78" i="10"/>
  <c r="M78" i="10" s="1"/>
  <c r="L79" i="10"/>
  <c r="M79" i="10" s="1"/>
  <c r="D82" i="23" s="1"/>
  <c r="L80" i="10"/>
  <c r="M80" i="10" s="1"/>
  <c r="D86" i="23" s="1"/>
  <c r="L81" i="10"/>
  <c r="M81" i="10" s="1"/>
  <c r="D83" i="23" s="1"/>
  <c r="L82" i="10"/>
  <c r="M82" i="10" s="1"/>
  <c r="L83" i="10"/>
  <c r="M83" i="10" s="1"/>
  <c r="D85" i="23" s="1"/>
  <c r="L84" i="10"/>
  <c r="M84" i="10" s="1"/>
  <c r="D89" i="23" s="1"/>
  <c r="L85" i="10"/>
  <c r="M85" i="10" s="1"/>
  <c r="D88" i="23" s="1"/>
  <c r="L86" i="10"/>
  <c r="M86" i="10" s="1"/>
  <c r="D91" i="23" s="1"/>
  <c r="L87" i="10"/>
  <c r="M87" i="10" s="1"/>
  <c r="D90" i="23" s="1"/>
  <c r="L88" i="10"/>
  <c r="M88" i="10" s="1"/>
  <c r="D92" i="23" s="1"/>
  <c r="L89" i="10"/>
  <c r="M89" i="10" s="1"/>
  <c r="D93" i="23" s="1"/>
  <c r="L93" i="10"/>
  <c r="M93" i="10" s="1"/>
  <c r="L94" i="10"/>
  <c r="M94" i="10" s="1"/>
  <c r="D100" i="23" s="1"/>
  <c r="L95" i="10"/>
  <c r="M95" i="10" s="1"/>
  <c r="D101" i="23" s="1"/>
  <c r="L96" i="10"/>
  <c r="M96" i="10" s="1"/>
  <c r="D102" i="23" s="1"/>
  <c r="L97" i="10"/>
  <c r="M97" i="10" s="1"/>
  <c r="D103" i="23" s="1"/>
  <c r="L98" i="10"/>
  <c r="M98" i="10" s="1"/>
  <c r="D104" i="23" s="1"/>
  <c r="L100" i="10"/>
  <c r="L101" i="10"/>
  <c r="M101" i="10" s="1"/>
  <c r="D108" i="23" s="1"/>
  <c r="L102" i="10"/>
  <c r="M102" i="10" s="1"/>
  <c r="D109" i="23" s="1"/>
  <c r="L103" i="10"/>
  <c r="M103" i="10" s="1"/>
  <c r="D110" i="23" s="1"/>
  <c r="L104" i="10"/>
  <c r="M104" i="10" s="1"/>
  <c r="D111" i="23" s="1"/>
  <c r="L105" i="10"/>
  <c r="M105" i="10" s="1"/>
  <c r="D112" i="23" s="1"/>
  <c r="L106" i="10"/>
  <c r="M106" i="10" s="1"/>
  <c r="D113" i="23" s="1"/>
  <c r="L109" i="10"/>
  <c r="M109" i="10" s="1"/>
  <c r="D115" i="23" s="1"/>
  <c r="L110" i="10"/>
  <c r="M110" i="10" s="1"/>
  <c r="D118" i="23" s="1"/>
  <c r="L111" i="10"/>
  <c r="M111" i="10" s="1"/>
  <c r="D120" i="23" s="1"/>
  <c r="L112" i="10"/>
  <c r="M112" i="10" s="1"/>
  <c r="D116" i="23" s="1"/>
  <c r="L18" i="10"/>
  <c r="M18" i="10" s="1"/>
  <c r="K119" i="10"/>
  <c r="M114" i="10" l="1"/>
  <c r="D125" i="23" s="1"/>
  <c r="D8" i="23"/>
  <c r="L116" i="10"/>
  <c r="L123" i="10" s="1"/>
  <c r="R10" i="52"/>
  <c r="R11" i="52"/>
  <c r="R12" i="52"/>
  <c r="R13" i="52"/>
  <c r="R14" i="52"/>
  <c r="R15" i="52"/>
  <c r="R16" i="52"/>
  <c r="R17" i="52"/>
  <c r="R18" i="52"/>
  <c r="R19" i="52"/>
  <c r="R20" i="52"/>
  <c r="R21" i="52"/>
  <c r="R22" i="52"/>
  <c r="R23" i="52"/>
  <c r="R24" i="52"/>
  <c r="R25" i="52"/>
  <c r="R26" i="52"/>
  <c r="R27" i="52"/>
  <c r="R28" i="52"/>
  <c r="R29" i="52"/>
  <c r="R30" i="52"/>
  <c r="R31" i="52"/>
  <c r="R32" i="52"/>
  <c r="R33" i="52"/>
  <c r="R34" i="52"/>
  <c r="R35" i="52"/>
  <c r="R36" i="52"/>
  <c r="R37" i="52"/>
  <c r="R38" i="52"/>
  <c r="R39" i="52"/>
  <c r="R40" i="52"/>
  <c r="R41" i="52"/>
  <c r="R42" i="52"/>
  <c r="R44" i="52"/>
  <c r="R45" i="52"/>
  <c r="R46" i="52"/>
  <c r="R47" i="52"/>
  <c r="R48" i="52"/>
  <c r="R49" i="52"/>
  <c r="R50" i="52"/>
  <c r="R51" i="52"/>
  <c r="R52" i="52"/>
  <c r="R53" i="52"/>
  <c r="R54" i="52"/>
  <c r="R55" i="52"/>
  <c r="R57" i="52"/>
  <c r="R58" i="52"/>
  <c r="R59" i="52"/>
  <c r="R60" i="52"/>
  <c r="R61" i="52"/>
  <c r="R62" i="52"/>
  <c r="R63" i="52"/>
  <c r="R64" i="52"/>
  <c r="R65" i="52"/>
  <c r="R66" i="52"/>
  <c r="R67" i="52"/>
  <c r="R68" i="52"/>
  <c r="R70" i="52"/>
  <c r="R71" i="52"/>
  <c r="R72" i="52"/>
  <c r="R73" i="52"/>
  <c r="R74" i="52"/>
  <c r="R75" i="52"/>
  <c r="R76" i="52"/>
  <c r="R77" i="52"/>
  <c r="R78" i="52"/>
  <c r="R79" i="52"/>
  <c r="R80" i="52"/>
  <c r="R81" i="52"/>
  <c r="R82" i="52"/>
  <c r="R83" i="52"/>
  <c r="R85" i="52"/>
  <c r="R86" i="52"/>
  <c r="R87" i="52"/>
  <c r="R88" i="52"/>
  <c r="R89" i="52"/>
  <c r="R90" i="52"/>
  <c r="R91" i="52"/>
  <c r="R92" i="52"/>
  <c r="R93" i="52"/>
  <c r="R94" i="52"/>
  <c r="R95" i="52"/>
  <c r="R96" i="52"/>
  <c r="R97" i="52"/>
  <c r="R98" i="52"/>
  <c r="R99" i="52"/>
  <c r="R100" i="52"/>
  <c r="R101" i="52"/>
  <c r="R102" i="52"/>
  <c r="R103" i="52"/>
  <c r="R104" i="52"/>
  <c r="R105" i="52"/>
  <c r="R106" i="52"/>
  <c r="R109" i="52"/>
  <c r="R110" i="52"/>
  <c r="R111" i="52"/>
  <c r="R112" i="52"/>
  <c r="R113" i="52"/>
  <c r="R114" i="52"/>
  <c r="R115" i="52"/>
  <c r="R117" i="52"/>
  <c r="R118" i="52"/>
  <c r="R119" i="52"/>
  <c r="R120" i="52"/>
  <c r="R122" i="52"/>
  <c r="R123" i="52"/>
  <c r="R124" i="52"/>
  <c r="R125" i="52"/>
  <c r="R128" i="52"/>
  <c r="R129" i="52"/>
  <c r="R130" i="52"/>
  <c r="R131" i="52"/>
  <c r="R132" i="52"/>
  <c r="R133" i="52"/>
  <c r="R134" i="52"/>
  <c r="R136" i="52"/>
  <c r="R138" i="52"/>
  <c r="R139" i="52"/>
  <c r="R140" i="52"/>
  <c r="R141" i="52"/>
  <c r="R142" i="52"/>
  <c r="R143" i="52"/>
  <c r="R144" i="52"/>
  <c r="R145" i="52"/>
  <c r="R147" i="52"/>
  <c r="R8" i="52"/>
  <c r="D31" i="53"/>
  <c r="I129" i="53"/>
  <c r="N21" i="53"/>
  <c r="I130" i="53"/>
  <c r="N20" i="53"/>
  <c r="L124" i="10" l="1"/>
  <c r="L119" i="10"/>
  <c r="L121" i="10" s="1"/>
  <c r="N22" i="53"/>
  <c r="C54" i="49" l="1"/>
  <c r="F120" i="23"/>
  <c r="F119" i="23"/>
  <c r="F118" i="23"/>
  <c r="F117" i="23"/>
  <c r="F116" i="23"/>
  <c r="F115" i="23"/>
  <c r="F113" i="23"/>
  <c r="F112" i="23"/>
  <c r="F111" i="23"/>
  <c r="F110" i="23"/>
  <c r="F109" i="23"/>
  <c r="F108" i="23"/>
  <c r="F106" i="23"/>
  <c r="F104" i="23"/>
  <c r="F103" i="23"/>
  <c r="F102" i="23"/>
  <c r="F101" i="23"/>
  <c r="F100" i="23"/>
  <c r="F98" i="23"/>
  <c r="F97" i="23"/>
  <c r="F96" i="23"/>
  <c r="F95" i="23"/>
  <c r="F93" i="23"/>
  <c r="F92" i="23"/>
  <c r="F91" i="23"/>
  <c r="F90" i="23"/>
  <c r="F89" i="23"/>
  <c r="F88" i="23"/>
  <c r="F86" i="23"/>
  <c r="F85" i="23"/>
  <c r="F84" i="23"/>
  <c r="F83" i="23"/>
  <c r="F82" i="23"/>
  <c r="F80" i="23"/>
  <c r="F79" i="23"/>
  <c r="F78" i="23"/>
  <c r="F77" i="23"/>
  <c r="F76" i="23"/>
  <c r="F75" i="23"/>
  <c r="F73" i="23"/>
  <c r="F72" i="23"/>
  <c r="F71" i="23"/>
  <c r="F70" i="23"/>
  <c r="F69" i="23"/>
  <c r="F68" i="23"/>
  <c r="F66" i="23"/>
  <c r="F65" i="23"/>
  <c r="F64" i="23"/>
  <c r="F63" i="23"/>
  <c r="F62" i="23"/>
  <c r="F61" i="23"/>
  <c r="F59" i="23"/>
  <c r="F58" i="23"/>
  <c r="F57" i="23"/>
  <c r="F56" i="23"/>
  <c r="F55" i="23"/>
  <c r="F54" i="23"/>
  <c r="F52" i="23"/>
  <c r="F51" i="23"/>
  <c r="F50" i="23"/>
  <c r="F49" i="23"/>
  <c r="F48" i="23"/>
  <c r="F47" i="23"/>
  <c r="F46" i="23"/>
  <c r="F45" i="23"/>
  <c r="F44" i="23"/>
  <c r="F42" i="23"/>
  <c r="F41" i="23"/>
  <c r="F39" i="23"/>
  <c r="F38" i="23"/>
  <c r="F37" i="23"/>
  <c r="F36" i="23"/>
  <c r="F35" i="23"/>
  <c r="F34" i="23"/>
  <c r="F33" i="23"/>
  <c r="F31" i="23"/>
  <c r="F30" i="23"/>
  <c r="F29" i="23"/>
  <c r="F28" i="23"/>
  <c r="F27" i="23"/>
  <c r="F26" i="23"/>
  <c r="F25" i="23"/>
  <c r="F24" i="23"/>
  <c r="F23" i="23"/>
  <c r="F22" i="23"/>
  <c r="F21" i="23"/>
  <c r="F20" i="23"/>
  <c r="F19" i="23"/>
  <c r="F18" i="23"/>
  <c r="F17" i="23"/>
  <c r="F16" i="23"/>
  <c r="F15" i="23"/>
  <c r="F14" i="23"/>
  <c r="F13" i="23"/>
  <c r="F12" i="23"/>
  <c r="F11" i="23"/>
  <c r="F10" i="23"/>
  <c r="F9" i="23"/>
  <c r="F8" i="23"/>
  <c r="F7" i="23"/>
  <c r="F5" i="23"/>
  <c r="E56" i="22" l="1"/>
  <c r="D66" i="22"/>
  <c r="D56" i="22"/>
  <c r="I7" i="23"/>
  <c r="I8" i="23"/>
  <c r="I9" i="23"/>
  <c r="I10" i="23"/>
  <c r="I11" i="23"/>
  <c r="I12" i="23"/>
  <c r="I13" i="23"/>
  <c r="I14" i="23"/>
  <c r="I15" i="23"/>
  <c r="I16" i="23"/>
  <c r="I17" i="23"/>
  <c r="I18" i="23"/>
  <c r="I19" i="23"/>
  <c r="I20" i="23"/>
  <c r="I21" i="23"/>
  <c r="I22" i="23"/>
  <c r="I23" i="23"/>
  <c r="I24" i="23"/>
  <c r="I25" i="23"/>
  <c r="I26" i="23"/>
  <c r="I27" i="23"/>
  <c r="I28" i="23"/>
  <c r="I29" i="23"/>
  <c r="I30" i="23"/>
  <c r="I31" i="23"/>
  <c r="I33" i="23"/>
  <c r="I34" i="23"/>
  <c r="I35" i="23"/>
  <c r="I36" i="23"/>
  <c r="I37" i="23"/>
  <c r="I38" i="23"/>
  <c r="I39" i="23"/>
  <c r="I41" i="23"/>
  <c r="I42" i="23"/>
  <c r="I44" i="23"/>
  <c r="I45" i="23"/>
  <c r="I46" i="23"/>
  <c r="I47" i="23"/>
  <c r="I48" i="23"/>
  <c r="I49" i="23"/>
  <c r="I50" i="23"/>
  <c r="I51" i="23"/>
  <c r="I52" i="23"/>
  <c r="I54" i="23"/>
  <c r="I55" i="23"/>
  <c r="I56" i="23"/>
  <c r="I57" i="23"/>
  <c r="I58" i="23"/>
  <c r="I59" i="23"/>
  <c r="I61" i="23"/>
  <c r="I62" i="23"/>
  <c r="I63" i="23"/>
  <c r="I64" i="23"/>
  <c r="I65" i="23"/>
  <c r="I66" i="23"/>
  <c r="I68" i="23"/>
  <c r="I69" i="23"/>
  <c r="I70" i="23"/>
  <c r="I71" i="23"/>
  <c r="I72" i="23"/>
  <c r="I73" i="23"/>
  <c r="I75" i="23"/>
  <c r="I76" i="23"/>
  <c r="I77" i="23"/>
  <c r="I78" i="23"/>
  <c r="I79" i="23"/>
  <c r="I80" i="23"/>
  <c r="I82" i="23"/>
  <c r="I83" i="23"/>
  <c r="I84" i="23"/>
  <c r="I85" i="23"/>
  <c r="I86" i="23"/>
  <c r="I88" i="23"/>
  <c r="I89" i="23"/>
  <c r="I90" i="23"/>
  <c r="I91" i="23"/>
  <c r="I92" i="23"/>
  <c r="I93" i="23"/>
  <c r="I95" i="23"/>
  <c r="I96" i="23"/>
  <c r="I97" i="23"/>
  <c r="I98" i="23"/>
  <c r="I100" i="23"/>
  <c r="I101" i="23"/>
  <c r="I102" i="23"/>
  <c r="I103" i="23"/>
  <c r="I104" i="23"/>
  <c r="I106" i="23"/>
  <c r="I108" i="23"/>
  <c r="I109" i="23"/>
  <c r="I110" i="23"/>
  <c r="I111" i="23"/>
  <c r="I112" i="23"/>
  <c r="I113" i="23"/>
  <c r="I115" i="23"/>
  <c r="I117" i="23"/>
  <c r="I118" i="23"/>
  <c r="I119" i="23"/>
  <c r="I120" i="23"/>
  <c r="E66" i="22" l="1"/>
  <c r="G5" i="23"/>
  <c r="G6" i="23" s="1"/>
  <c r="G119" i="23" l="1"/>
  <c r="G36" i="23"/>
  <c r="G48" i="23"/>
  <c r="G23" i="23"/>
  <c r="G44" i="23"/>
  <c r="G116" i="23"/>
  <c r="G47" i="23"/>
  <c r="G45" i="23"/>
  <c r="G42" i="23"/>
  <c r="G120" i="23"/>
  <c r="G37" i="23"/>
  <c r="G38" i="23"/>
  <c r="G118" i="23"/>
  <c r="G115" i="23"/>
  <c r="G25" i="23"/>
  <c r="G46" i="23"/>
  <c r="D6" i="23"/>
  <c r="G17" i="23"/>
  <c r="G97" i="23"/>
  <c r="G96" i="23"/>
  <c r="G100" i="23"/>
  <c r="G101" i="23"/>
  <c r="G108" i="23"/>
  <c r="G109" i="23"/>
  <c r="G110" i="23"/>
  <c r="G111" i="23"/>
  <c r="G112" i="23"/>
  <c r="G113" i="23"/>
  <c r="R148" i="52"/>
  <c r="C6" i="52"/>
  <c r="C7" i="52"/>
  <c r="C8" i="52"/>
  <c r="C9" i="52"/>
  <c r="C10" i="52"/>
  <c r="C11" i="52"/>
  <c r="C12" i="52"/>
  <c r="C13" i="52"/>
  <c r="C14" i="52"/>
  <c r="C15" i="52"/>
  <c r="C16" i="52"/>
  <c r="C17" i="52"/>
  <c r="C18" i="52"/>
  <c r="C19" i="52"/>
  <c r="C20" i="52"/>
  <c r="C21" i="52"/>
  <c r="C22" i="52"/>
  <c r="C23" i="52"/>
  <c r="C24" i="52"/>
  <c r="C25" i="52"/>
  <c r="C26" i="52"/>
  <c r="C27" i="52"/>
  <c r="C28" i="52"/>
  <c r="C29" i="52"/>
  <c r="C30" i="52"/>
  <c r="C31" i="52"/>
  <c r="C32" i="52"/>
  <c r="C33" i="52"/>
  <c r="C34" i="52"/>
  <c r="C35" i="52"/>
  <c r="C36" i="52"/>
  <c r="C37" i="52"/>
  <c r="C38" i="52"/>
  <c r="C39" i="52"/>
  <c r="C40" i="52"/>
  <c r="C41" i="52"/>
  <c r="C42" i="52"/>
  <c r="C43" i="52"/>
  <c r="C44" i="52"/>
  <c r="C45" i="52"/>
  <c r="C46" i="52"/>
  <c r="C47" i="52"/>
  <c r="C48" i="52"/>
  <c r="C49" i="52"/>
  <c r="C50" i="52"/>
  <c r="C51" i="52"/>
  <c r="C52" i="52"/>
  <c r="C53" i="52"/>
  <c r="C54" i="52"/>
  <c r="C55" i="52"/>
  <c r="C56" i="52"/>
  <c r="C57" i="52"/>
  <c r="C58" i="52"/>
  <c r="C59" i="52"/>
  <c r="C60" i="52"/>
  <c r="C61" i="52"/>
  <c r="C62" i="52"/>
  <c r="C63" i="52"/>
  <c r="C64" i="52"/>
  <c r="C65" i="52"/>
  <c r="C66" i="52"/>
  <c r="C67" i="52"/>
  <c r="C68" i="52"/>
  <c r="C69" i="52"/>
  <c r="C70" i="52"/>
  <c r="C71" i="52"/>
  <c r="C72" i="52"/>
  <c r="C73" i="52"/>
  <c r="C74" i="52"/>
  <c r="C75" i="52"/>
  <c r="C76" i="52"/>
  <c r="C77" i="52"/>
  <c r="C78" i="52"/>
  <c r="C79" i="52"/>
  <c r="C80" i="52"/>
  <c r="C81" i="52"/>
  <c r="C82" i="52"/>
  <c r="C83" i="52"/>
  <c r="C84" i="52"/>
  <c r="C85" i="52"/>
  <c r="C86" i="52"/>
  <c r="C87" i="52"/>
  <c r="C88" i="52"/>
  <c r="C89" i="52"/>
  <c r="C90" i="52"/>
  <c r="C91" i="52"/>
  <c r="C92" i="52"/>
  <c r="C93" i="52"/>
  <c r="C94" i="52"/>
  <c r="C95" i="52"/>
  <c r="C96" i="52"/>
  <c r="C97" i="52"/>
  <c r="C98" i="52"/>
  <c r="C99" i="52"/>
  <c r="C100" i="52"/>
  <c r="C101" i="52"/>
  <c r="C102" i="52"/>
  <c r="C103" i="52"/>
  <c r="C104" i="52"/>
  <c r="C105" i="52"/>
  <c r="C106" i="52"/>
  <c r="C107" i="52"/>
  <c r="C108" i="52"/>
  <c r="C109" i="52"/>
  <c r="C110" i="52"/>
  <c r="C111" i="52"/>
  <c r="C112" i="52"/>
  <c r="C113" i="52"/>
  <c r="C114" i="52"/>
  <c r="C115" i="52"/>
  <c r="C116" i="52"/>
  <c r="C117" i="52"/>
  <c r="C118" i="52"/>
  <c r="C119" i="52"/>
  <c r="C120" i="52"/>
  <c r="C121" i="52"/>
  <c r="C122" i="52"/>
  <c r="C123" i="52"/>
  <c r="C124" i="52"/>
  <c r="C125" i="52"/>
  <c r="C126" i="52"/>
  <c r="C127" i="52"/>
  <c r="C128" i="52"/>
  <c r="C129" i="52"/>
  <c r="C130" i="52"/>
  <c r="C131" i="52"/>
  <c r="C132" i="52"/>
  <c r="C133" i="52"/>
  <c r="C134" i="52"/>
  <c r="C135" i="52"/>
  <c r="C136" i="52"/>
  <c r="C137" i="52"/>
  <c r="C138" i="52"/>
  <c r="C139" i="52"/>
  <c r="C140" i="52"/>
  <c r="C141" i="52"/>
  <c r="C142" i="52"/>
  <c r="C143" i="52"/>
  <c r="C144" i="52"/>
  <c r="C145" i="52"/>
  <c r="C146" i="52"/>
  <c r="C147" i="52"/>
  <c r="C5" i="52"/>
  <c r="F47" i="15"/>
  <c r="F48" i="15"/>
  <c r="F49" i="15"/>
  <c r="F50" i="15"/>
  <c r="F51" i="15"/>
  <c r="F52" i="15"/>
  <c r="F53" i="15"/>
  <c r="F54" i="15"/>
  <c r="F55" i="15"/>
  <c r="F56" i="15"/>
  <c r="F57" i="15"/>
  <c r="F58" i="15"/>
  <c r="F59" i="15"/>
  <c r="F60" i="15"/>
  <c r="F61" i="15"/>
  <c r="F8" i="15"/>
  <c r="F9" i="15"/>
  <c r="F10" i="15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27" i="15"/>
  <c r="F28" i="15"/>
  <c r="F29" i="15"/>
  <c r="F30" i="15"/>
  <c r="F31" i="15"/>
  <c r="F32" i="15"/>
  <c r="F33" i="15"/>
  <c r="F34" i="15"/>
  <c r="F35" i="15"/>
  <c r="F36" i="15"/>
  <c r="F37" i="15"/>
  <c r="F38" i="15"/>
  <c r="F39" i="15"/>
  <c r="F40" i="15"/>
  <c r="F41" i="15"/>
  <c r="F42" i="15"/>
  <c r="F43" i="15"/>
  <c r="F44" i="15"/>
  <c r="F45" i="15"/>
  <c r="F46" i="15"/>
  <c r="F7" i="15"/>
  <c r="F92" i="15"/>
  <c r="F93" i="15"/>
  <c r="F94" i="15"/>
  <c r="F95" i="15"/>
  <c r="F96" i="15"/>
  <c r="F97" i="15"/>
  <c r="F98" i="15"/>
  <c r="F99" i="15"/>
  <c r="F100" i="15"/>
  <c r="F101" i="15"/>
  <c r="F102" i="15"/>
  <c r="F103" i="15"/>
  <c r="F104" i="15"/>
  <c r="F105" i="15"/>
  <c r="F106" i="15"/>
  <c r="F107" i="15"/>
  <c r="F108" i="15"/>
  <c r="F109" i="15"/>
  <c r="F110" i="15"/>
  <c r="F111" i="15"/>
  <c r="F112" i="15"/>
  <c r="F113" i="15"/>
  <c r="F114" i="15"/>
  <c r="F115" i="15"/>
  <c r="F116" i="15"/>
  <c r="F117" i="15"/>
  <c r="F118" i="15"/>
  <c r="F119" i="15"/>
  <c r="F120" i="15"/>
  <c r="F121" i="15"/>
  <c r="F122" i="15"/>
  <c r="F123" i="15"/>
  <c r="F124" i="15"/>
  <c r="F125" i="15"/>
  <c r="F126" i="15"/>
  <c r="F127" i="15"/>
  <c r="F128" i="15"/>
  <c r="F129" i="15"/>
  <c r="F130" i="15"/>
  <c r="F131" i="15"/>
  <c r="F132" i="15"/>
  <c r="F133" i="15"/>
  <c r="F134" i="15"/>
  <c r="F135" i="15"/>
  <c r="F136" i="15"/>
  <c r="F137" i="15"/>
  <c r="F91" i="15"/>
  <c r="F63" i="15"/>
  <c r="F64" i="15"/>
  <c r="F65" i="15"/>
  <c r="F66" i="15"/>
  <c r="F67" i="15"/>
  <c r="F68" i="15"/>
  <c r="F69" i="15"/>
  <c r="F70" i="15"/>
  <c r="F71" i="15"/>
  <c r="F72" i="15"/>
  <c r="F73" i="15"/>
  <c r="F74" i="15"/>
  <c r="F75" i="15"/>
  <c r="F76" i="15"/>
  <c r="F77" i="15"/>
  <c r="F78" i="15"/>
  <c r="F79" i="15"/>
  <c r="F80" i="15"/>
  <c r="F81" i="15"/>
  <c r="F82" i="15"/>
  <c r="F83" i="15"/>
  <c r="F62" i="15"/>
  <c r="K116" i="10"/>
  <c r="G114" i="23" l="1"/>
  <c r="K121" i="10"/>
  <c r="D43" i="23"/>
  <c r="G41" i="23"/>
  <c r="G43" i="23" s="1"/>
  <c r="G104" i="23"/>
  <c r="G103" i="23"/>
  <c r="G93" i="23"/>
  <c r="G102" i="23"/>
  <c r="G105" i="23" s="1"/>
  <c r="D114" i="23"/>
  <c r="D105" i="23"/>
  <c r="D54" i="49" l="1"/>
  <c r="C56" i="49" s="1"/>
  <c r="D56" i="49" l="1"/>
  <c r="G20" i="23" l="1"/>
  <c r="G16" i="23"/>
  <c r="G31" i="23"/>
  <c r="G19" i="23"/>
  <c r="G18" i="23"/>
  <c r="G30" i="23"/>
  <c r="G28" i="23"/>
  <c r="G95" i="23"/>
  <c r="I5" i="23" l="1"/>
  <c r="G49" i="23" l="1"/>
  <c r="G53" i="23" l="1"/>
  <c r="G50" i="23"/>
  <c r="G9" i="23"/>
  <c r="G52" i="23"/>
  <c r="G51" i="23"/>
  <c r="G39" i="23"/>
  <c r="G35" i="23"/>
  <c r="D53" i="23"/>
  <c r="G54" i="23"/>
  <c r="G68" i="23"/>
  <c r="G75" i="23"/>
  <c r="G88" i="23"/>
  <c r="G106" i="23"/>
  <c r="G107" i="23" s="1"/>
  <c r="G61" i="23"/>
  <c r="G33" i="23"/>
  <c r="G82" i="23"/>
  <c r="G40" i="23" l="1"/>
  <c r="G15" i="23"/>
  <c r="G29" i="23"/>
  <c r="D99" i="23"/>
  <c r="G98" i="23"/>
  <c r="G99" i="23" s="1"/>
  <c r="G80" i="23"/>
  <c r="G55" i="23"/>
  <c r="G60" i="23" s="1"/>
  <c r="G90" i="23"/>
  <c r="G34" i="23"/>
  <c r="G70" i="23"/>
  <c r="G84" i="23"/>
  <c r="G12" i="23"/>
  <c r="G83" i="23"/>
  <c r="G87" i="23" s="1"/>
  <c r="G66" i="23"/>
  <c r="G11" i="23"/>
  <c r="G58" i="23"/>
  <c r="G86" i="23"/>
  <c r="G65" i="23"/>
  <c r="G24" i="23"/>
  <c r="G14" i="23"/>
  <c r="G78" i="23"/>
  <c r="G64" i="23"/>
  <c r="G8" i="23"/>
  <c r="G26" i="23"/>
  <c r="G63" i="23"/>
  <c r="G67" i="23" s="1"/>
  <c r="G79" i="23"/>
  <c r="G56" i="23"/>
  <c r="G72" i="23"/>
  <c r="G91" i="23"/>
  <c r="G59" i="23"/>
  <c r="G27" i="23"/>
  <c r="G77" i="23"/>
  <c r="G85" i="23"/>
  <c r="G76" i="23"/>
  <c r="G81" i="23" s="1"/>
  <c r="G62" i="23"/>
  <c r="G73" i="23"/>
  <c r="G92" i="23"/>
  <c r="G71" i="23"/>
  <c r="G22" i="23"/>
  <c r="G69" i="23"/>
  <c r="G74" i="23" s="1"/>
  <c r="G89" i="23"/>
  <c r="G94" i="23" s="1"/>
  <c r="G57" i="23"/>
  <c r="D60" i="23"/>
  <c r="D40" i="23"/>
  <c r="D94" i="23"/>
  <c r="D74" i="23"/>
  <c r="D67" i="23"/>
  <c r="D87" i="23"/>
  <c r="D107" i="23"/>
  <c r="D81" i="23"/>
  <c r="G117" i="23"/>
  <c r="G121" i="23" s="1"/>
  <c r="D121" i="23" l="1"/>
  <c r="E11" i="46" l="1"/>
  <c r="F11" i="46"/>
  <c r="E12" i="46"/>
  <c r="F12" i="46"/>
  <c r="E13" i="46"/>
  <c r="F13" i="46" s="1"/>
  <c r="E14" i="46"/>
  <c r="F14" i="46" s="1"/>
  <c r="E15" i="46"/>
  <c r="F15" i="46"/>
  <c r="E16" i="46"/>
  <c r="F16" i="46"/>
  <c r="E17" i="46"/>
  <c r="F17" i="46"/>
  <c r="E18" i="46"/>
  <c r="F18" i="46"/>
  <c r="E19" i="46"/>
  <c r="F19" i="46" s="1"/>
  <c r="E20" i="46"/>
  <c r="F20" i="46" s="1"/>
  <c r="E21" i="46"/>
  <c r="F21" i="46"/>
  <c r="E22" i="46"/>
  <c r="F22" i="46"/>
  <c r="E23" i="46"/>
  <c r="F23" i="46"/>
  <c r="E24" i="46"/>
  <c r="F24" i="46"/>
  <c r="E25" i="46"/>
  <c r="F25" i="46" s="1"/>
  <c r="E26" i="46"/>
  <c r="F26" i="46" s="1"/>
  <c r="E27" i="46"/>
  <c r="F27" i="46"/>
  <c r="E28" i="46"/>
  <c r="F28" i="46"/>
  <c r="E29" i="46"/>
  <c r="F29" i="46"/>
  <c r="E30" i="46"/>
  <c r="F30" i="46"/>
  <c r="E31" i="46"/>
  <c r="F31" i="46" s="1"/>
  <c r="E32" i="46"/>
  <c r="F32" i="46" s="1"/>
  <c r="E33" i="46"/>
  <c r="F33" i="46"/>
  <c r="E34" i="46"/>
  <c r="F34" i="46"/>
  <c r="E35" i="46"/>
  <c r="F35" i="46"/>
  <c r="E36" i="46"/>
  <c r="F36" i="46"/>
  <c r="E37" i="46"/>
  <c r="F37" i="46" s="1"/>
  <c r="E38" i="46"/>
  <c r="F38" i="46" s="1"/>
  <c r="E39" i="46"/>
  <c r="F39" i="46"/>
  <c r="E40" i="46"/>
  <c r="F40" i="46"/>
  <c r="E41" i="46"/>
  <c r="F41" i="46"/>
  <c r="E42" i="46"/>
  <c r="F42" i="46"/>
  <c r="E43" i="46"/>
  <c r="F43" i="46" s="1"/>
  <c r="E44" i="46"/>
  <c r="F44" i="46" s="1"/>
  <c r="E45" i="46"/>
  <c r="F45" i="46"/>
  <c r="E46" i="46"/>
  <c r="F46" i="46"/>
  <c r="D70" i="22" l="1"/>
  <c r="E70" i="22"/>
  <c r="G7" i="23" l="1"/>
  <c r="G21" i="23" l="1"/>
  <c r="G13" i="23" l="1"/>
  <c r="G10" i="23"/>
  <c r="G32" i="23" s="1"/>
  <c r="G122" i="23" s="1"/>
  <c r="D32" i="23" l="1"/>
  <c r="D122" i="23" s="1"/>
  <c r="D58" i="22"/>
  <c r="D127" i="23" l="1"/>
</calcChain>
</file>

<file path=xl/sharedStrings.xml><?xml version="1.0" encoding="utf-8"?>
<sst xmlns="http://schemas.openxmlformats.org/spreadsheetml/2006/main" count="5721" uniqueCount="1619">
  <si>
    <t/>
  </si>
  <si>
    <t>and</t>
  </si>
  <si>
    <t>Utility Account</t>
  </si>
  <si>
    <t>Services</t>
  </si>
  <si>
    <t>Stores Equipment</t>
  </si>
  <si>
    <t>Tools, Shop, and Garage Equipment</t>
  </si>
  <si>
    <t>Grand Total</t>
  </si>
  <si>
    <t>PA - RT - Project ans Task Search</t>
  </si>
  <si>
    <t>Project Detail</t>
  </si>
  <si>
    <t>Project Number</t>
  </si>
  <si>
    <t>Project Name</t>
  </si>
  <si>
    <t>PROJ$Retirement FERC</t>
  </si>
  <si>
    <t>Transportation Equipment</t>
  </si>
  <si>
    <t>Row Labels</t>
  </si>
  <si>
    <t>(Multiple Items)</t>
  </si>
  <si>
    <t>A</t>
  </si>
  <si>
    <t>B</t>
  </si>
  <si>
    <t>Post Test-Year Plant</t>
  </si>
  <si>
    <t>Forecast</t>
  </si>
  <si>
    <t>Project</t>
  </si>
  <si>
    <t>Project Desc</t>
  </si>
  <si>
    <t>Depr Rate Code</t>
  </si>
  <si>
    <t>Annual Depr Rate</t>
  </si>
  <si>
    <t>Current Rate</t>
  </si>
  <si>
    <t>108/111 Adj</t>
  </si>
  <si>
    <t>Annual Accum Depr</t>
  </si>
  <si>
    <t>Standard Close Auto</t>
  </si>
  <si>
    <t>Unspecified</t>
  </si>
  <si>
    <t>000</t>
  </si>
  <si>
    <t>open</t>
  </si>
  <si>
    <t>16450-Construction Work in Progress</t>
  </si>
  <si>
    <t>00000 - Unspecified AZ</t>
  </si>
  <si>
    <t>quantity</t>
  </si>
  <si>
    <t>amount</t>
  </si>
  <si>
    <t>func_class</t>
  </si>
  <si>
    <t>work_order_description</t>
  </si>
  <si>
    <t>closing_option</t>
  </si>
  <si>
    <t>fund_proj_number</t>
  </si>
  <si>
    <t>fund_proj_description</t>
  </si>
  <si>
    <t>asset_location</t>
  </si>
  <si>
    <t>cc_project_ferc</t>
  </si>
  <si>
    <t>cc_location</t>
  </si>
  <si>
    <t>cc_accounting_location</t>
  </si>
  <si>
    <t>work_order_long_desc</t>
  </si>
  <si>
    <t>work_order_status</t>
  </si>
  <si>
    <t>in_service_date</t>
  </si>
  <si>
    <t>est_in_service_date</t>
  </si>
  <si>
    <t>work_order_number</t>
  </si>
  <si>
    <t>gl_account</t>
  </si>
  <si>
    <t>Sum of amount</t>
  </si>
  <si>
    <t>Data Source</t>
  </si>
  <si>
    <t>fund_proj
_number</t>
  </si>
  <si>
    <r>
      <t>Sum of amount
(</t>
    </r>
    <r>
      <rPr>
        <b/>
        <sz val="11"/>
        <color rgb="FFFF0000"/>
        <rFont val="Calibri"/>
        <family val="2"/>
        <scheme val="minor"/>
      </rPr>
      <t>3.4</t>
    </r>
    <r>
      <rPr>
        <b/>
        <sz val="11"/>
        <color theme="1"/>
        <rFont val="Calibri"/>
        <family val="2"/>
        <scheme val="minor"/>
      </rPr>
      <t>)</t>
    </r>
  </si>
  <si>
    <r>
      <t>Vlookup Forecast
(</t>
    </r>
    <r>
      <rPr>
        <b/>
        <sz val="11"/>
        <color rgb="FFFF0000"/>
        <rFont val="Calibri"/>
        <family val="2"/>
        <scheme val="minor"/>
      </rPr>
      <t>3.1</t>
    </r>
    <r>
      <rPr>
        <b/>
        <sz val="11"/>
        <color theme="1"/>
        <rFont val="Calibri"/>
        <family val="2"/>
        <scheme val="minor"/>
      </rPr>
      <t>)</t>
    </r>
  </si>
  <si>
    <t>PP Query</t>
  </si>
  <si>
    <t>FERC</t>
  </si>
  <si>
    <t xml:space="preserve">Largest amount </t>
  </si>
  <si>
    <t>Month 1 Total Rate</t>
  </si>
  <si>
    <t>Month 1 Cor Rate</t>
  </si>
  <si>
    <t>Month 1 Life Rate</t>
  </si>
  <si>
    <t>Mid</t>
  </si>
  <si>
    <t>Depr Group</t>
  </si>
  <si>
    <t>Company</t>
  </si>
  <si>
    <t>Company Id</t>
  </si>
  <si>
    <t>Month Number 2</t>
  </si>
  <si>
    <t>Month Number 1</t>
  </si>
  <si>
    <t>Added by CR</t>
  </si>
  <si>
    <t>394XX00000</t>
  </si>
  <si>
    <t>Sorted By FERC</t>
  </si>
  <si>
    <t xml:space="preserve">
Comments</t>
  </si>
  <si>
    <t>Calc.</t>
  </si>
  <si>
    <t>Checks</t>
  </si>
  <si>
    <t>Totals per individual tabs</t>
  </si>
  <si>
    <t>RATE BASE PRO FORMA ADJUSTMENT</t>
  </si>
  <si>
    <t>ADJUSTMENT NAME:</t>
  </si>
  <si>
    <t>Post Test Year Plant</t>
  </si>
  <si>
    <t>ADJUSTMENT TO:</t>
  </si>
  <si>
    <t>Rate Base</t>
  </si>
  <si>
    <t>DATE SUBMITTED:</t>
  </si>
  <si>
    <t>PREPARED BY:</t>
  </si>
  <si>
    <t>CHECKED BY:</t>
  </si>
  <si>
    <t>REVIEWED BY:</t>
  </si>
  <si>
    <t>Total Company</t>
  </si>
  <si>
    <t>ACC Jurisdictional</t>
  </si>
  <si>
    <t>ACCT</t>
  </si>
  <si>
    <t>FERC ACCOUNT DESCRIPTION</t>
  </si>
  <si>
    <t>DEBIT</t>
  </si>
  <si>
    <t>CREDIT</t>
  </si>
  <si>
    <t>0101/0106</t>
  </si>
  <si>
    <t>Plant in Service</t>
  </si>
  <si>
    <t>Meters</t>
  </si>
  <si>
    <t>391</t>
  </si>
  <si>
    <t>392</t>
  </si>
  <si>
    <t>397</t>
  </si>
  <si>
    <t>1081/0111</t>
  </si>
  <si>
    <t>Accumulated Provision - Depreciation</t>
  </si>
  <si>
    <t>ENTRY TOTAL</t>
  </si>
  <si>
    <t>NET ENTRY</t>
  </si>
  <si>
    <t>Reason for Adjustment</t>
  </si>
  <si>
    <t>Calc to Lead Schedule</t>
  </si>
  <si>
    <t>Lead Schedule Total</t>
  </si>
  <si>
    <t>G389</t>
  </si>
  <si>
    <t>385164A</t>
  </si>
  <si>
    <t>DO NOT USE-Nog Bld Land</t>
  </si>
  <si>
    <t>Asset Additions</t>
  </si>
  <si>
    <t>Nogales HQ Land Acquisition Additio</t>
  </si>
  <si>
    <t>Total Forecast</t>
  </si>
  <si>
    <t>Blanket</t>
  </si>
  <si>
    <t>Comments</t>
  </si>
  <si>
    <t>Variance</t>
  </si>
  <si>
    <t>Per Forecast or manual add</t>
  </si>
  <si>
    <t>2A</t>
  </si>
  <si>
    <t>2B</t>
  </si>
  <si>
    <r>
      <t xml:space="preserve">Projects with $0 on both PP query &amp; Forecast were deleted.  Largest amount between Actuals &amp; Forecast used in Leadsheet  </t>
    </r>
    <r>
      <rPr>
        <sz val="8"/>
        <color rgb="FFFF0000"/>
        <rFont val="Calibri"/>
        <family val="2"/>
        <scheme val="minor"/>
      </rPr>
      <t>(A)</t>
    </r>
  </si>
  <si>
    <t>See excel for PIVOT of PP Query</t>
  </si>
  <si>
    <t xml:space="preserve">Per PP query </t>
  </si>
  <si>
    <t>UNS Gas, Inc.</t>
  </si>
  <si>
    <t>The generated data was filtered with the company ID 32</t>
  </si>
  <si>
    <t>032 - UNS Gas, Inc.</t>
  </si>
  <si>
    <t>G1302XX00000000</t>
  </si>
  <si>
    <t>G1303PCFLAGA000</t>
  </si>
  <si>
    <t>G1303S100000000</t>
  </si>
  <si>
    <t>G1303S200000000</t>
  </si>
  <si>
    <t>G1303XX00000000</t>
  </si>
  <si>
    <t>G1303XXFLAGA000</t>
  </si>
  <si>
    <t>G1365RW00000000</t>
  </si>
  <si>
    <t>G1365RWGRFTH000</t>
  </si>
  <si>
    <t>G1366XX00000000</t>
  </si>
  <si>
    <t>G1367XX00000000</t>
  </si>
  <si>
    <t>G1367XXGRFTH000</t>
  </si>
  <si>
    <t>G1369XX00000000</t>
  </si>
  <si>
    <t>G1369XXGRFTH000</t>
  </si>
  <si>
    <t>G1371XXGRFTH000</t>
  </si>
  <si>
    <t>G1374LD00000000</t>
  </si>
  <si>
    <t>G1374RA00000000</t>
  </si>
  <si>
    <t>G1374RW00000000</t>
  </si>
  <si>
    <t>G1374XX00000000</t>
  </si>
  <si>
    <t>G1375XX00000000</t>
  </si>
  <si>
    <t>G1376XX00000000</t>
  </si>
  <si>
    <t>376XX00000</t>
  </si>
  <si>
    <t>G1378XX00000000</t>
  </si>
  <si>
    <t>378XX00000</t>
  </si>
  <si>
    <t>G1379XX00000000</t>
  </si>
  <si>
    <t>G1380XX00000000</t>
  </si>
  <si>
    <t>380XX00000</t>
  </si>
  <si>
    <t>G1381XX00000000</t>
  </si>
  <si>
    <t>381XX00000</t>
  </si>
  <si>
    <t>G1382XX00000000</t>
  </si>
  <si>
    <t>382XX00000</t>
  </si>
  <si>
    <t>G1383XX00000000</t>
  </si>
  <si>
    <t>383XX00000</t>
  </si>
  <si>
    <t>G1384XX00000000</t>
  </si>
  <si>
    <t>384XX00000</t>
  </si>
  <si>
    <t>G1385XX00000000</t>
  </si>
  <si>
    <t>385XX00000</t>
  </si>
  <si>
    <t>G1385XXGRFTH000</t>
  </si>
  <si>
    <t>G1387XX00000000</t>
  </si>
  <si>
    <t>387XX00000</t>
  </si>
  <si>
    <t>G1389LD00000000</t>
  </si>
  <si>
    <t>G1389LDCOTTN000</t>
  </si>
  <si>
    <t>G1389LDFLAG0000</t>
  </si>
  <si>
    <t>G1389LDHAVAS000</t>
  </si>
  <si>
    <t>G1389LDHOLBR000</t>
  </si>
  <si>
    <t>G1389LDPRESC000</t>
  </si>
  <si>
    <t>G1389LDWILLM000</t>
  </si>
  <si>
    <t>G1389LSHAVSO000</t>
  </si>
  <si>
    <t>G1390XX00000000</t>
  </si>
  <si>
    <t>G1390XXCOTTN000</t>
  </si>
  <si>
    <t>G1390XXFLAGA000</t>
  </si>
  <si>
    <t>G1390XXFLAGW000</t>
  </si>
  <si>
    <t>G1390XXHAVAS000</t>
  </si>
  <si>
    <t>G1390XXHOLBR000</t>
  </si>
  <si>
    <t>G1390XXKINGM000</t>
  </si>
  <si>
    <t>G1390XXPRESC000</t>
  </si>
  <si>
    <t>G1390XXPRETR000</t>
  </si>
  <si>
    <t>G1390XXSCWH2000</t>
  </si>
  <si>
    <t>G1390XXSCWHG000</t>
  </si>
  <si>
    <t>G1390XXSHOWL000</t>
  </si>
  <si>
    <t>G1390XXWILLM000</t>
  </si>
  <si>
    <t>G1390XXWINSL000</t>
  </si>
  <si>
    <t>G1391CPCOTTN000</t>
  </si>
  <si>
    <t>G1391CPFLAGA000</t>
  </si>
  <si>
    <t>G1391CPHAVAS000</t>
  </si>
  <si>
    <t>G1391CPKINGM000</t>
  </si>
  <si>
    <t>G1391CPPRESC000</t>
  </si>
  <si>
    <t>G1391CPSCNHQ000</t>
  </si>
  <si>
    <t>G1391NTCOTTN000</t>
  </si>
  <si>
    <t>G1391NTFLAGA000</t>
  </si>
  <si>
    <t>G1391NTFLAGW000</t>
  </si>
  <si>
    <t>G1391NTHAVAS000</t>
  </si>
  <si>
    <t>G1391NTKINGM000</t>
  </si>
  <si>
    <t>G1391NTPRESC000</t>
  </si>
  <si>
    <t>G1391NTSHOWL000</t>
  </si>
  <si>
    <t>G1391OE00000000</t>
  </si>
  <si>
    <t>391OE00000</t>
  </si>
  <si>
    <t>G1391OECOTTN000</t>
  </si>
  <si>
    <t>G1391OEFLAGA000</t>
  </si>
  <si>
    <t>G1391OEFLAGW000</t>
  </si>
  <si>
    <t>G1391OEHAVAS000</t>
  </si>
  <si>
    <t>G1391OEKINGM000</t>
  </si>
  <si>
    <t>G1391OEPRESC000</t>
  </si>
  <si>
    <t>G1391OESCWHG000</t>
  </si>
  <si>
    <t>G1391OESHOWL000</t>
  </si>
  <si>
    <t>G1391OEWINSL000</t>
  </si>
  <si>
    <t>G1392C100000000</t>
  </si>
  <si>
    <t>G1392C200000000</t>
  </si>
  <si>
    <t>G1392C300000000</t>
  </si>
  <si>
    <t>G1392C500000000</t>
  </si>
  <si>
    <t>G1392C600000000</t>
  </si>
  <si>
    <t>G1392C700000000</t>
  </si>
  <si>
    <t>G1392C900000000</t>
  </si>
  <si>
    <t>G1393XX00000000</t>
  </si>
  <si>
    <t>G1393XXCOTTN000</t>
  </si>
  <si>
    <t>G1393XXFLAG0000</t>
  </si>
  <si>
    <t>G1393XXFLAGW000</t>
  </si>
  <si>
    <t>G1393XXHAVAS000</t>
  </si>
  <si>
    <t>G1393XXKINGM000</t>
  </si>
  <si>
    <t>G1393XXPRESC000</t>
  </si>
  <si>
    <t>G1393XXSHOWL000</t>
  </si>
  <si>
    <t>G1394XX00000000</t>
  </si>
  <si>
    <t>G1394XXCOTTN000</t>
  </si>
  <si>
    <t>G1394XXFLAG0000</t>
  </si>
  <si>
    <t>G1394XXFLAGW000</t>
  </si>
  <si>
    <t>G1394XXHAVAS000</t>
  </si>
  <si>
    <t>G1394XXHOLBR000</t>
  </si>
  <si>
    <t>G1394XXKINGM000</t>
  </si>
  <si>
    <t>G1394XXPRESC000</t>
  </si>
  <si>
    <t>G1394XXSCWH2000</t>
  </si>
  <si>
    <t>G1394XXSCWHG000</t>
  </si>
  <si>
    <t>G1394XXSHOWL000</t>
  </si>
  <si>
    <t>G1394XXWILLM000</t>
  </si>
  <si>
    <t>G1394XXWINSL000</t>
  </si>
  <si>
    <t>G1395XX00000000</t>
  </si>
  <si>
    <t>G1395XXCOTTN000</t>
  </si>
  <si>
    <t>G1395XXFLAGW000</t>
  </si>
  <si>
    <t>G1395XXHAVAS000</t>
  </si>
  <si>
    <t>G1395XXKINGM000</t>
  </si>
  <si>
    <t>G1395XXPRESC000</t>
  </si>
  <si>
    <t>G1395XXSCWHG000</t>
  </si>
  <si>
    <t>G1395XXSHOWL000</t>
  </si>
  <si>
    <t>G1396XX00000000</t>
  </si>
  <si>
    <t>G1396XXCOTTN000</t>
  </si>
  <si>
    <t>G1396XXFLAG0000</t>
  </si>
  <si>
    <t>G1396XXFLAGW000</t>
  </si>
  <si>
    <t>G1396XXHAVAS000</t>
  </si>
  <si>
    <t>G1396XXKINGM000</t>
  </si>
  <si>
    <t>G1396XXPRESC000</t>
  </si>
  <si>
    <t>G1396XXSCWHG000</t>
  </si>
  <si>
    <t>G1396XXSHOWL000</t>
  </si>
  <si>
    <t>G1396XXWINSL000</t>
  </si>
  <si>
    <t>G1397XX00000000</t>
  </si>
  <si>
    <t>397XX00000</t>
  </si>
  <si>
    <t>G1397XXCOTTN000</t>
  </si>
  <si>
    <t>G1397XXFLAGA000</t>
  </si>
  <si>
    <t>G1397XXKINGM000</t>
  </si>
  <si>
    <t>G1397XXPRESC000</t>
  </si>
  <si>
    <t>G1397XXSCWH2000</t>
  </si>
  <si>
    <t>G1397XXSHOWL000</t>
  </si>
  <si>
    <t>G1398XX00000000</t>
  </si>
  <si>
    <t>G1398XXCOTTN000</t>
  </si>
  <si>
    <t>G1398XXFLAGA000</t>
  </si>
  <si>
    <t>G1398XXHAVAS000</t>
  </si>
  <si>
    <t>G1398XXKINGM000</t>
  </si>
  <si>
    <t>G1398XXPRESC000</t>
  </si>
  <si>
    <t>G1398XXPRETR000</t>
  </si>
  <si>
    <t>G1398XXSCWHG000</t>
  </si>
  <si>
    <t>G1398XXSHOWL000</t>
  </si>
  <si>
    <t>G2374LD00000000</t>
  </si>
  <si>
    <t>G4302XX00000000</t>
  </si>
  <si>
    <t>G4303XX00000000</t>
  </si>
  <si>
    <t>G4365RW00000000</t>
  </si>
  <si>
    <t>G4366XX00000000</t>
  </si>
  <si>
    <t>G4367XX00000000</t>
  </si>
  <si>
    <t>G4369XX00000000</t>
  </si>
  <si>
    <t>G4371XX00000000</t>
  </si>
  <si>
    <t>G4374ES00000000</t>
  </si>
  <si>
    <t>G4374LD00000000</t>
  </si>
  <si>
    <t>G4374RW00000000</t>
  </si>
  <si>
    <t>G4374XX00000000</t>
  </si>
  <si>
    <t>G4375XX00000000</t>
  </si>
  <si>
    <t>G4376XX00000000</t>
  </si>
  <si>
    <t>G4378XX00000000</t>
  </si>
  <si>
    <t>G4379XX00000000</t>
  </si>
  <si>
    <t>G4380XX00000000</t>
  </si>
  <si>
    <t>G4381XX00000000</t>
  </si>
  <si>
    <t>G4382XX00000000</t>
  </si>
  <si>
    <t>G4383XX00000000</t>
  </si>
  <si>
    <t>G4384XX00000000</t>
  </si>
  <si>
    <t>G4385XX00000000</t>
  </si>
  <si>
    <t>G4387XX00000000</t>
  </si>
  <si>
    <t>G4389LD00000000</t>
  </si>
  <si>
    <t>G4389RW00000000</t>
  </si>
  <si>
    <t>G4390XX00000000</t>
  </si>
  <si>
    <t>G4391OE00000000</t>
  </si>
  <si>
    <t>G4393XX00000000</t>
  </si>
  <si>
    <t>G4394XX00000000</t>
  </si>
  <si>
    <t>G4396XX00000000</t>
  </si>
  <si>
    <t>G4398XX00000000</t>
  </si>
  <si>
    <t>G5389LDPRESC000</t>
  </si>
  <si>
    <t>250000A</t>
  </si>
  <si>
    <t>UNSG Transportation Equip</t>
  </si>
  <si>
    <t>G392</t>
  </si>
  <si>
    <t>250001A</t>
  </si>
  <si>
    <t>UNSG Advances Convert to CIAC</t>
  </si>
  <si>
    <t>G376</t>
  </si>
  <si>
    <t>250010A</t>
  </si>
  <si>
    <t>Dist Land Rghts Facilities</t>
  </si>
  <si>
    <t>G374</t>
  </si>
  <si>
    <t>250391A</t>
  </si>
  <si>
    <t>UNSG Non-Roll Up</t>
  </si>
  <si>
    <t>G390</t>
  </si>
  <si>
    <t>250900A</t>
  </si>
  <si>
    <t>Structures &amp; Improve (Admin)</t>
  </si>
  <si>
    <t>250910A</t>
  </si>
  <si>
    <t>Office Furn &amp; Eq - New</t>
  </si>
  <si>
    <t>G391</t>
  </si>
  <si>
    <t>250911A</t>
  </si>
  <si>
    <t>Upgrade MVRS Handhelds - UNSG</t>
  </si>
  <si>
    <t>250912A</t>
  </si>
  <si>
    <t>Comp Equip - UNSG</t>
  </si>
  <si>
    <t>250912B</t>
  </si>
  <si>
    <t>Comp Equip- Rep</t>
  </si>
  <si>
    <t>250912C</t>
  </si>
  <si>
    <t>GPS Development &amp; Enhancements</t>
  </si>
  <si>
    <t>G303</t>
  </si>
  <si>
    <t>250913A</t>
  </si>
  <si>
    <t>Comp Software - New</t>
  </si>
  <si>
    <t>250914A</t>
  </si>
  <si>
    <t>UNSG Telephone Upgrades</t>
  </si>
  <si>
    <t>G397</t>
  </si>
  <si>
    <t>250915A</t>
  </si>
  <si>
    <t>ESRI Upgrade</t>
  </si>
  <si>
    <t>250916A</t>
  </si>
  <si>
    <t>Network IT Equip - UNSG</t>
  </si>
  <si>
    <t>250917A</t>
  </si>
  <si>
    <t>Systems IT Equip - UNSG</t>
  </si>
  <si>
    <t>250919A</t>
  </si>
  <si>
    <t>Telvent ArcFM /Dsgnr/WFM</t>
  </si>
  <si>
    <t>250922A</t>
  </si>
  <si>
    <t>Trans Eq &lt; 1 Ton - New</t>
  </si>
  <si>
    <t>250922B</t>
  </si>
  <si>
    <t>Trans Eq &lt; 1 Ton - Rep</t>
  </si>
  <si>
    <t>250923A</t>
  </si>
  <si>
    <t>Trans Eq &gt; 1 Ton - New</t>
  </si>
  <si>
    <t>250923B</t>
  </si>
  <si>
    <t>Trans Eq &gt; 1 Ton - Rep</t>
  </si>
  <si>
    <t>2509312</t>
  </si>
  <si>
    <t>Network &amp; Data Equip - Admin</t>
  </si>
  <si>
    <t>250938A</t>
  </si>
  <si>
    <t>UNSG Misc. Equipment</t>
  </si>
  <si>
    <t>G398</t>
  </si>
  <si>
    <t>250940A</t>
  </si>
  <si>
    <t>Tools,Shop,Gar Eq - New</t>
  </si>
  <si>
    <t>G394</t>
  </si>
  <si>
    <t>250940B</t>
  </si>
  <si>
    <t>Tools,Shop,Gar Eq - Rep</t>
  </si>
  <si>
    <t>250950A</t>
  </si>
  <si>
    <t>Laboratory Equip - New</t>
  </si>
  <si>
    <t>G395</t>
  </si>
  <si>
    <t>250950B</t>
  </si>
  <si>
    <t>Laboratory Equip - Rep</t>
  </si>
  <si>
    <t>250960A</t>
  </si>
  <si>
    <t>Power Op Eq - New</t>
  </si>
  <si>
    <t>G396</t>
  </si>
  <si>
    <t>250960B</t>
  </si>
  <si>
    <t>Power Op Eq - Rep</t>
  </si>
  <si>
    <t>250970A</t>
  </si>
  <si>
    <t>Comm Equip - New</t>
  </si>
  <si>
    <t>250971A</t>
  </si>
  <si>
    <t>SCBA 2013 All Districts</t>
  </si>
  <si>
    <t>250972A</t>
  </si>
  <si>
    <t>UNSG Digital Recorders</t>
  </si>
  <si>
    <t>251100A</t>
  </si>
  <si>
    <t>Mains - Blanket - Flag</t>
  </si>
  <si>
    <t>251101R</t>
  </si>
  <si>
    <t>Mains - Blkt Refunds - Flag</t>
  </si>
  <si>
    <t>251200A</t>
  </si>
  <si>
    <t>Services - Rep - Flag</t>
  </si>
  <si>
    <t>G380</t>
  </si>
  <si>
    <t>251200B</t>
  </si>
  <si>
    <t>Mains- Repl. - Flagstaff</t>
  </si>
  <si>
    <t>251300S</t>
  </si>
  <si>
    <t>Mains-Spec-Flagstaff</t>
  </si>
  <si>
    <t>251302A</t>
  </si>
  <si>
    <t>Franchise Specific Flagstaff</t>
  </si>
  <si>
    <t>251303A</t>
  </si>
  <si>
    <t>2015 ND cStor UNSG Flagstaff</t>
  </si>
  <si>
    <t>251306S</t>
  </si>
  <si>
    <t>Mains Pinetop Transmission</t>
  </si>
  <si>
    <t>251307S</t>
  </si>
  <si>
    <t>Mains-Sp-Sierra Pines 8-Show L</t>
  </si>
  <si>
    <t>251369A</t>
  </si>
  <si>
    <t>Regulator on Transmisson Line</t>
  </si>
  <si>
    <t>G369</t>
  </si>
  <si>
    <t>251376B</t>
  </si>
  <si>
    <t>Mains Volun Repl - Flag</t>
  </si>
  <si>
    <t>251378A</t>
  </si>
  <si>
    <t>Meas&amp;Reg Sta Distribution-Flag</t>
  </si>
  <si>
    <t>G378</t>
  </si>
  <si>
    <t>251379A</t>
  </si>
  <si>
    <t>Meas &amp; Reg Sta City Gate-Flag</t>
  </si>
  <si>
    <t>G379</t>
  </si>
  <si>
    <t>251380A</t>
  </si>
  <si>
    <t>Services - Bl - Flag</t>
  </si>
  <si>
    <t>251380R</t>
  </si>
  <si>
    <t>Service Repl - Flag</t>
  </si>
  <si>
    <t>251381A</t>
  </si>
  <si>
    <t>Meters - Bl - Flag</t>
  </si>
  <si>
    <t>G381</t>
  </si>
  <si>
    <t>251382A</t>
  </si>
  <si>
    <t>Meter Installations - Bl -Flag</t>
  </si>
  <si>
    <t>G382</t>
  </si>
  <si>
    <t>251383A</t>
  </si>
  <si>
    <t>Regulators - Blanket - Flag</t>
  </si>
  <si>
    <t>G383</t>
  </si>
  <si>
    <t>251384A</t>
  </si>
  <si>
    <t>Regulator Install - Bl - Flag</t>
  </si>
  <si>
    <t>G384</t>
  </si>
  <si>
    <t>251385A</t>
  </si>
  <si>
    <t>Industrial Metering - Flag</t>
  </si>
  <si>
    <t>G385</t>
  </si>
  <si>
    <t>251387A</t>
  </si>
  <si>
    <t>Other Distr Equip CP-Bl - Flag</t>
  </si>
  <si>
    <t>251400S</t>
  </si>
  <si>
    <t>Mains-System Improv-Flag</t>
  </si>
  <si>
    <t>251500A</t>
  </si>
  <si>
    <t>Mains - Bellemont Lateral</t>
  </si>
  <si>
    <t>251500B</t>
  </si>
  <si>
    <t>PI Mains - Flagstaff</t>
  </si>
  <si>
    <t>251502A</t>
  </si>
  <si>
    <t>JW Powell and 89A PI</t>
  </si>
  <si>
    <t>251900A</t>
  </si>
  <si>
    <t>Structures &amp; Improv-New(Flag)</t>
  </si>
  <si>
    <t>251910A</t>
  </si>
  <si>
    <t>Office Furn &amp; Equip-New(Flag)</t>
  </si>
  <si>
    <t>251922A</t>
  </si>
  <si>
    <t>Trans Eq &lt; 1 Ton-New(Flag)</t>
  </si>
  <si>
    <t>251922B</t>
  </si>
  <si>
    <t>Trans Eq &lt; 1 Ton-Rep(Flag)</t>
  </si>
  <si>
    <t>251923A</t>
  </si>
  <si>
    <t>Trans Eq &gt; 1 Ton-New(Flag)</t>
  </si>
  <si>
    <t>251923B</t>
  </si>
  <si>
    <t>Trans Eq &gt; 1 Ton-Rep(Flag)</t>
  </si>
  <si>
    <t>251930A</t>
  </si>
  <si>
    <t>Stores Equip - New (Flag)</t>
  </si>
  <si>
    <t>G393</t>
  </si>
  <si>
    <t>2519312</t>
  </si>
  <si>
    <t>Network &amp; Data Equip - Flag</t>
  </si>
  <si>
    <t>251940A</t>
  </si>
  <si>
    <t>Tools,Shop,Gar Eq-New(Flag)</t>
  </si>
  <si>
    <t>251940B</t>
  </si>
  <si>
    <t>Tools,Shop,Gar Eq-Rep(Flag)</t>
  </si>
  <si>
    <t>251950A</t>
  </si>
  <si>
    <t>Laboratory Equip-New(Flag)</t>
  </si>
  <si>
    <t>251950B</t>
  </si>
  <si>
    <t>Laboratory Equip-Rep(Flag)</t>
  </si>
  <si>
    <t>251960A</t>
  </si>
  <si>
    <t>Power Operated Eq-New(Flag)</t>
  </si>
  <si>
    <t>251960B</t>
  </si>
  <si>
    <t>Power Operated Eq-Rep(Flag)</t>
  </si>
  <si>
    <t>251970A</t>
  </si>
  <si>
    <t>Comm Equip - New (Flag)</t>
  </si>
  <si>
    <t>251971A</t>
  </si>
  <si>
    <t>2024 Conference Room Mod-UESG</t>
  </si>
  <si>
    <t>251AMRN</t>
  </si>
  <si>
    <t>Meters (AMR) - Flag</t>
  </si>
  <si>
    <t>252100A</t>
  </si>
  <si>
    <t>Mains - Blanket - King</t>
  </si>
  <si>
    <t>252101R</t>
  </si>
  <si>
    <t>Mains - Blkt Refunds - King</t>
  </si>
  <si>
    <t>252200A</t>
  </si>
  <si>
    <t>Services - Rep - King</t>
  </si>
  <si>
    <t>252200B</t>
  </si>
  <si>
    <t>Mains- Repl. - Kingman</t>
  </si>
  <si>
    <t>252300A</t>
  </si>
  <si>
    <t>Franchise - Lake Havasu</t>
  </si>
  <si>
    <t>G302</t>
  </si>
  <si>
    <t>252302A</t>
  </si>
  <si>
    <t>Franchise - Kingman</t>
  </si>
  <si>
    <t>252376B</t>
  </si>
  <si>
    <t>Mains Volun Repl - King</t>
  </si>
  <si>
    <t>252378A</t>
  </si>
  <si>
    <t>Meas&amp;Reg Sta Distribution-King</t>
  </si>
  <si>
    <t>252379A</t>
  </si>
  <si>
    <t>Meas&amp;Reg Sta City Gate-King</t>
  </si>
  <si>
    <t>252380A</t>
  </si>
  <si>
    <t>Install Services - Bl - King</t>
  </si>
  <si>
    <t>252380B</t>
  </si>
  <si>
    <t>PI Service Repl- King</t>
  </si>
  <si>
    <t>252380C</t>
  </si>
  <si>
    <t>PI Service Repl - Havasu</t>
  </si>
  <si>
    <t>252380R</t>
  </si>
  <si>
    <t>Service Repl - King</t>
  </si>
  <si>
    <t>252381A</t>
  </si>
  <si>
    <t>Meters - Bl - King</t>
  </si>
  <si>
    <t>252382A</t>
  </si>
  <si>
    <t>Meter Installations -Bl - King</t>
  </si>
  <si>
    <t>252383A</t>
  </si>
  <si>
    <t>Regulators - Blanket - King</t>
  </si>
  <si>
    <t>252384A</t>
  </si>
  <si>
    <t>Regulator Install - Bl - King</t>
  </si>
  <si>
    <t>252385A</t>
  </si>
  <si>
    <t>Industrial Metering - King</t>
  </si>
  <si>
    <t>252387A</t>
  </si>
  <si>
    <t>Other Distr Eq CP-Bl - King</t>
  </si>
  <si>
    <t>G387</t>
  </si>
  <si>
    <t>252391A</t>
  </si>
  <si>
    <t>UNSG Non-AFUDC</t>
  </si>
  <si>
    <t>252400S</t>
  </si>
  <si>
    <t>Mains-System Improv-King</t>
  </si>
  <si>
    <t>252401S</t>
  </si>
  <si>
    <t>PVC Replacement - LH</t>
  </si>
  <si>
    <t>252402S</t>
  </si>
  <si>
    <t>Drisco Pipe Replacement</t>
  </si>
  <si>
    <t>252403S</t>
  </si>
  <si>
    <t>Main/Services PVC Replace LHC</t>
  </si>
  <si>
    <t>252404S</t>
  </si>
  <si>
    <t>Main &amp; Services PVC Repl KNG</t>
  </si>
  <si>
    <t>252405S</t>
  </si>
  <si>
    <t>Services PVC Replacement LHC</t>
  </si>
  <si>
    <t>252406S</t>
  </si>
  <si>
    <t>Mains PVC Replacement KNG</t>
  </si>
  <si>
    <t>G367</t>
  </si>
  <si>
    <t>252500B</t>
  </si>
  <si>
    <t>PI Mains - Kingman</t>
  </si>
  <si>
    <t>252501B</t>
  </si>
  <si>
    <t>PI Mains - Lake Havasu</t>
  </si>
  <si>
    <t>252760A</t>
  </si>
  <si>
    <t>Golden Valley Pipelin</t>
  </si>
  <si>
    <t>252790A</t>
  </si>
  <si>
    <t>Golden Valley Tap&amp; Reg Station</t>
  </si>
  <si>
    <t>252850A</t>
  </si>
  <si>
    <t>BMGS Meter Station</t>
  </si>
  <si>
    <t>252900A</t>
  </si>
  <si>
    <t>Struct &amp; Improv-New (King)</t>
  </si>
  <si>
    <t>252910A</t>
  </si>
  <si>
    <t>Office Furn &amp; Equip-New (King)</t>
  </si>
  <si>
    <t>252912A</t>
  </si>
  <si>
    <t>Comp Equip - New (King)</t>
  </si>
  <si>
    <t>252913B</t>
  </si>
  <si>
    <t>2022 ND UNSG Storage Refresh</t>
  </si>
  <si>
    <t>252922A</t>
  </si>
  <si>
    <t>Trans Eq &lt; 1 Ton-New (King)</t>
  </si>
  <si>
    <t>252923A</t>
  </si>
  <si>
    <t>Trans Eq &gt; 1 Ton-New (King)</t>
  </si>
  <si>
    <t>252930A</t>
  </si>
  <si>
    <t>Stores Equip - New (King)</t>
  </si>
  <si>
    <t>2529312</t>
  </si>
  <si>
    <t>Network &amp; Data Equip - King</t>
  </si>
  <si>
    <t>252940A</t>
  </si>
  <si>
    <t>Tool,Shop,Gar Eq-New (King)</t>
  </si>
  <si>
    <t>252940B</t>
  </si>
  <si>
    <t>Tools, Shop, Gar Eq-Rep(King)</t>
  </si>
  <si>
    <t>252950A</t>
  </si>
  <si>
    <t>Laboratory Equip - New (King)</t>
  </si>
  <si>
    <t>252960B</t>
  </si>
  <si>
    <t>Power Op Eq - Rep (King)</t>
  </si>
  <si>
    <t>252970A</t>
  </si>
  <si>
    <t>Comm Equip - New (King)</t>
  </si>
  <si>
    <t>252974A</t>
  </si>
  <si>
    <t>Land &amp; Land Rights (King)</t>
  </si>
  <si>
    <t>252AMRN</t>
  </si>
  <si>
    <t>Meters (AMR) - King</t>
  </si>
  <si>
    <t>253100A</t>
  </si>
  <si>
    <t>Mains - Blanket - Pres</t>
  </si>
  <si>
    <t>253101R</t>
  </si>
  <si>
    <t>Mains - Blkt Refunds - Pres</t>
  </si>
  <si>
    <t>253200B</t>
  </si>
  <si>
    <t>Mains- Repl. - Prescott</t>
  </si>
  <si>
    <t>253202B</t>
  </si>
  <si>
    <t>PI Mains 6 -10 Sundog-Pres</t>
  </si>
  <si>
    <t>253203B</t>
  </si>
  <si>
    <t>PI Mains Repl - Prescott</t>
  </si>
  <si>
    <t>253302A</t>
  </si>
  <si>
    <t>Franchise - Prescott</t>
  </si>
  <si>
    <t>253376B</t>
  </si>
  <si>
    <t>Mains Volun Repl - Pres</t>
  </si>
  <si>
    <t>253378A</t>
  </si>
  <si>
    <t>Meas&amp;Reg Sta Distribution-Pres</t>
  </si>
  <si>
    <t>253378B</t>
  </si>
  <si>
    <t>Meas&amp;RegStaEqGen-Rep-Bch-P</t>
  </si>
  <si>
    <t>253379A</t>
  </si>
  <si>
    <t>Meas &amp; Reg Sta City Gate-Pres</t>
  </si>
  <si>
    <t>253379B</t>
  </si>
  <si>
    <t>Meas &amp; Reg Sta Eq- Rep- Pres</t>
  </si>
  <si>
    <t>253380A</t>
  </si>
  <si>
    <t>Services - Bl - Pres</t>
  </si>
  <si>
    <t>253380B</t>
  </si>
  <si>
    <t>PI Services Repl - Prescott</t>
  </si>
  <si>
    <t>253380C</t>
  </si>
  <si>
    <t>PI Service Repl - Prescott Val</t>
  </si>
  <si>
    <t>253380R</t>
  </si>
  <si>
    <t>Service Repl - Pres</t>
  </si>
  <si>
    <t>253381A</t>
  </si>
  <si>
    <t>Meters - Bl - Pres</t>
  </si>
  <si>
    <t>253382A</t>
  </si>
  <si>
    <t>Meter Installations -Bl - Pres</t>
  </si>
  <si>
    <t>253383A</t>
  </si>
  <si>
    <t>Regulators - Blanket - Pres</t>
  </si>
  <si>
    <t>253384A</t>
  </si>
  <si>
    <t>Regulator Install - Bl - Pres</t>
  </si>
  <si>
    <t>253385A</t>
  </si>
  <si>
    <t>Industrial Metering - Pres</t>
  </si>
  <si>
    <t>253385B</t>
  </si>
  <si>
    <t>Ind Meas &amp; Reg Sta Eq Repl</t>
  </si>
  <si>
    <t>253387A</t>
  </si>
  <si>
    <t>Other Distr Equip CP-Bl-Pres</t>
  </si>
  <si>
    <t>253400A</t>
  </si>
  <si>
    <t>Mains-Blanket-Prescott Valley</t>
  </si>
  <si>
    <t>253400S</t>
  </si>
  <si>
    <t>Mains-System Improv-Pres</t>
  </si>
  <si>
    <t>253401A</t>
  </si>
  <si>
    <t>Mains - Chino Valley</t>
  </si>
  <si>
    <t>253402S</t>
  </si>
  <si>
    <t>EPNG PV 3 to Wilkinson</t>
  </si>
  <si>
    <t>253406S</t>
  </si>
  <si>
    <t>Mains - 99# Sys Imp - Pres</t>
  </si>
  <si>
    <t>253500B</t>
  </si>
  <si>
    <t>PI Mains - Prescott</t>
  </si>
  <si>
    <t>253501B</t>
  </si>
  <si>
    <t>PI Mains-PrescottVall-Billable</t>
  </si>
  <si>
    <t>253504B</t>
  </si>
  <si>
    <t>PI - Brush St Senator Hwy</t>
  </si>
  <si>
    <t>253506B</t>
  </si>
  <si>
    <t>PI - Park Ave Robinson Dr</t>
  </si>
  <si>
    <t>253507B</t>
  </si>
  <si>
    <t>PI - Robert Rd PV Ph 2</t>
  </si>
  <si>
    <t>253508A</t>
  </si>
  <si>
    <t>SR89 ADOT PROJECT - PRES</t>
  </si>
  <si>
    <t>253600A</t>
  </si>
  <si>
    <t>Mains - Sys Imp - Dewey</t>
  </si>
  <si>
    <t>253701A</t>
  </si>
  <si>
    <t>Reg Sta. Blanket- Chino</t>
  </si>
  <si>
    <t>253760A</t>
  </si>
  <si>
    <t>Drake Main</t>
  </si>
  <si>
    <t>253790A</t>
  </si>
  <si>
    <t>Drake Tap &amp; Reg Station</t>
  </si>
  <si>
    <t>253850A</t>
  </si>
  <si>
    <t>Drake Meter Station</t>
  </si>
  <si>
    <t>253900A</t>
  </si>
  <si>
    <t>Struct &amp; Improv - New (Pres)</t>
  </si>
  <si>
    <t>253900B</t>
  </si>
  <si>
    <t>Struct &amp; Improv - Rep(Pres)</t>
  </si>
  <si>
    <t>253901A</t>
  </si>
  <si>
    <t>UNSG Training Facility</t>
  </si>
  <si>
    <t>253910A</t>
  </si>
  <si>
    <t>Office Furn &amp; Eq - New (Pres)</t>
  </si>
  <si>
    <t>253912A</t>
  </si>
  <si>
    <t>Comp Equip- New (Pres)</t>
  </si>
  <si>
    <t>253922A</t>
  </si>
  <si>
    <t>Trans Eq &lt; 1 Ton-New (Pres)</t>
  </si>
  <si>
    <t>253923A</t>
  </si>
  <si>
    <t>Trans Eq &gt; 1 Ton-New (Pres)</t>
  </si>
  <si>
    <t>253930A</t>
  </si>
  <si>
    <t>Stores Equip - New (Pres)</t>
  </si>
  <si>
    <t>2539312</t>
  </si>
  <si>
    <t>Network &amp; Data Equip - Pres</t>
  </si>
  <si>
    <t>253940A</t>
  </si>
  <si>
    <t>Tools,Shop,Gar Eq-New (Pres)</t>
  </si>
  <si>
    <t>253940B</t>
  </si>
  <si>
    <t>Tools/Shop &amp; Gar Eq Repl Pres</t>
  </si>
  <si>
    <t>253950A</t>
  </si>
  <si>
    <t>Laboratory Equip - New (Pres)</t>
  </si>
  <si>
    <t>253960A</t>
  </si>
  <si>
    <t>Power Op Eq - New (Pres)</t>
  </si>
  <si>
    <t>253970A</t>
  </si>
  <si>
    <t>Comm Equip - New (Pres)</t>
  </si>
  <si>
    <t>253AMRN</t>
  </si>
  <si>
    <t>Meters (AMR) - Prescott</t>
  </si>
  <si>
    <t>254369B</t>
  </si>
  <si>
    <t>Griffith Meter Station Valves</t>
  </si>
  <si>
    <t>255100A</t>
  </si>
  <si>
    <t>Mains - Blanket - Verde</t>
  </si>
  <si>
    <t>255101R</t>
  </si>
  <si>
    <t>Mains - Blkt Refunds- Verde</t>
  </si>
  <si>
    <t>255200B</t>
  </si>
  <si>
    <t>PI Mains Repl - Verde Valley</t>
  </si>
  <si>
    <t>255300A</t>
  </si>
  <si>
    <t>Franchise - Verde</t>
  </si>
  <si>
    <t>255300S</t>
  </si>
  <si>
    <t>Mains-Sp-Red Rock Lp Sub-Sed</t>
  </si>
  <si>
    <t>255301S</t>
  </si>
  <si>
    <t>Mains-Sp-VOC-Sedona</t>
  </si>
  <si>
    <t>255303S</t>
  </si>
  <si>
    <t>Mains - Painted Cliffs - Verde</t>
  </si>
  <si>
    <t>255376B</t>
  </si>
  <si>
    <t>Mains Volun Repl - Verde</t>
  </si>
  <si>
    <t>255378A</t>
  </si>
  <si>
    <t>Meas&amp;Reg Sta DistributionVerde</t>
  </si>
  <si>
    <t>255379A</t>
  </si>
  <si>
    <t>Meas &amp; Reg Sta City Gate-Verde</t>
  </si>
  <si>
    <t>255380A</t>
  </si>
  <si>
    <t>Services - Bl - Verde</t>
  </si>
  <si>
    <t>255380R</t>
  </si>
  <si>
    <t>Service Repl - Verde</t>
  </si>
  <si>
    <t>255381A</t>
  </si>
  <si>
    <t>Meters - Bl - Verde</t>
  </si>
  <si>
    <t>255382A</t>
  </si>
  <si>
    <t>Meter Installations-Bl - Verde</t>
  </si>
  <si>
    <t>255383A</t>
  </si>
  <si>
    <t>Regulators - Blanket - Verde</t>
  </si>
  <si>
    <t>255384A</t>
  </si>
  <si>
    <t>Regulator Install- Bl - Verde</t>
  </si>
  <si>
    <t>255385A</t>
  </si>
  <si>
    <t>Industrial Metering - Verde</t>
  </si>
  <si>
    <t>255387A</t>
  </si>
  <si>
    <t>Other Distr Eq CP - Bl - Verde</t>
  </si>
  <si>
    <t>255389A</t>
  </si>
  <si>
    <t>Verde District Office Land</t>
  </si>
  <si>
    <t>255400S</t>
  </si>
  <si>
    <t>Mains-System Improv-Verd</t>
  </si>
  <si>
    <t>255500B</t>
  </si>
  <si>
    <t>PI Mains - Verde</t>
  </si>
  <si>
    <t>255501B</t>
  </si>
  <si>
    <t>PI - ADOT HWY 260</t>
  </si>
  <si>
    <t>255900A</t>
  </si>
  <si>
    <t>Struct &amp; Improv- New (Verde)</t>
  </si>
  <si>
    <t>255901A</t>
  </si>
  <si>
    <t>Verde District Office Building</t>
  </si>
  <si>
    <t>255910A</t>
  </si>
  <si>
    <t>Office Furn &amp; Eq-New (Verde)</t>
  </si>
  <si>
    <t>255912A</t>
  </si>
  <si>
    <t>Comp Equip - New (Verde)</t>
  </si>
  <si>
    <t>255922A</t>
  </si>
  <si>
    <t>Trans Eq &lt; 1 Ton - New (Verde)</t>
  </si>
  <si>
    <t>255922B</t>
  </si>
  <si>
    <t>Trans Eq &lt; 1 Ton - Rep (Verde)</t>
  </si>
  <si>
    <t>255923B</t>
  </si>
  <si>
    <t>Trans Eq &gt; 1 Ton - Rep (Verde)</t>
  </si>
  <si>
    <t>255930A</t>
  </si>
  <si>
    <t>Stores Equip - New (Verde)</t>
  </si>
  <si>
    <t>2559312</t>
  </si>
  <si>
    <t>Network &amp; Data Equip - Verde</t>
  </si>
  <si>
    <t>255940A</t>
  </si>
  <si>
    <t>Tools,Shop,Gar Eq-New(Verde)</t>
  </si>
  <si>
    <t>255940B</t>
  </si>
  <si>
    <t>Tools &amp; Gar Equip Repl Verde</t>
  </si>
  <si>
    <t>255950A</t>
  </si>
  <si>
    <t>Laboratory Equip - New (Verde)</t>
  </si>
  <si>
    <t>255950B</t>
  </si>
  <si>
    <t>Lab Equip Repl Verde</t>
  </si>
  <si>
    <t>255960B</t>
  </si>
  <si>
    <t>Power Operated Eq-Rep(Verde)</t>
  </si>
  <si>
    <t>255970A</t>
  </si>
  <si>
    <t>Comm Equip - New (Verde)</t>
  </si>
  <si>
    <t>255AMRN</t>
  </si>
  <si>
    <t>Meters (AMR) - Verde</t>
  </si>
  <si>
    <t>256100A</t>
  </si>
  <si>
    <t>Mains - Blanket - Nog</t>
  </si>
  <si>
    <t>256101A</t>
  </si>
  <si>
    <t>Valve Replacement Nogales</t>
  </si>
  <si>
    <t>256101R</t>
  </si>
  <si>
    <t>Mains - Blanket Refund - Nog</t>
  </si>
  <si>
    <t>256200A</t>
  </si>
  <si>
    <t>Services - Rep - Nog</t>
  </si>
  <si>
    <t>256376B</t>
  </si>
  <si>
    <t>Mains Volun Repl - Nog</t>
  </si>
  <si>
    <t>256378A</t>
  </si>
  <si>
    <t>Meas&amp;Reg Sta Distribution-Nog</t>
  </si>
  <si>
    <t>256379A</t>
  </si>
  <si>
    <t>Meas &amp; Reg Sta City Gate-Nog</t>
  </si>
  <si>
    <t>256379B</t>
  </si>
  <si>
    <t>Meas &amp; Reg Sta Eq-Rep-Nog</t>
  </si>
  <si>
    <t>256380A</t>
  </si>
  <si>
    <t>Services - Bl - Nog</t>
  </si>
  <si>
    <t>256380R</t>
  </si>
  <si>
    <t>Service Repl - Santa Cruz</t>
  </si>
  <si>
    <t>256381A</t>
  </si>
  <si>
    <t>Meters - Bl - Nog</t>
  </si>
  <si>
    <t>256382A</t>
  </si>
  <si>
    <t>Meter Installations - Bl - Nog</t>
  </si>
  <si>
    <t>256383A</t>
  </si>
  <si>
    <t>Regulators - Blanket - Nog</t>
  </si>
  <si>
    <t>256384A</t>
  </si>
  <si>
    <t>Regulator Install - Bl - Nog</t>
  </si>
  <si>
    <t>256385A</t>
  </si>
  <si>
    <t>Industrial Metering - Nog</t>
  </si>
  <si>
    <t>256387A</t>
  </si>
  <si>
    <t>Other Distr Eq CP - Bl - Nog</t>
  </si>
  <si>
    <t>256400S</t>
  </si>
  <si>
    <t>Mains-System Improv-Nog</t>
  </si>
  <si>
    <t>256500B</t>
  </si>
  <si>
    <t>PI Mains - Nogales</t>
  </si>
  <si>
    <t>256501B</t>
  </si>
  <si>
    <t>PI - Old Tucson Rd Crossing</t>
  </si>
  <si>
    <t>256900A</t>
  </si>
  <si>
    <t>Struct &amp; Improv - New(Nog)</t>
  </si>
  <si>
    <t>256910A</t>
  </si>
  <si>
    <t>Office Furn &amp; Equip-New(Nog)</t>
  </si>
  <si>
    <t>256912A</t>
  </si>
  <si>
    <t>Comp Equip - New(Nog)</t>
  </si>
  <si>
    <t>256912B</t>
  </si>
  <si>
    <t>Comp Equip- Rep (Nog)</t>
  </si>
  <si>
    <t>256922A</t>
  </si>
  <si>
    <t>Trans Eq &lt; 1 Ton-New (Nog)</t>
  </si>
  <si>
    <t>256922B</t>
  </si>
  <si>
    <t>Trans Eq &lt; 1 Ton-Rep (Nog)</t>
  </si>
  <si>
    <t>256923A</t>
  </si>
  <si>
    <t>Trans Eq &gt; 1 Ton-New (Nog)</t>
  </si>
  <si>
    <t>256923B</t>
  </si>
  <si>
    <t>Trans Eq &gt; 1 Ton-Rep (Nog)</t>
  </si>
  <si>
    <t>2569312</t>
  </si>
  <si>
    <t>Network &amp; Data Equip - Snt Cz</t>
  </si>
  <si>
    <t>256940A</t>
  </si>
  <si>
    <t>Tools,Shop,Gar Eq-New (Nog)</t>
  </si>
  <si>
    <t>256940B</t>
  </si>
  <si>
    <t>Tools,Shop,Gar Eq-Rep (Nog)</t>
  </si>
  <si>
    <t>256950A</t>
  </si>
  <si>
    <t>Laboratory Equip - New (Nog)</t>
  </si>
  <si>
    <t>256950B</t>
  </si>
  <si>
    <t>Laboratory Equip - Rep (Nog)</t>
  </si>
  <si>
    <t>256960A</t>
  </si>
  <si>
    <t>Power Op Eq - New (Nog)</t>
  </si>
  <si>
    <t>256960B</t>
  </si>
  <si>
    <t>Power Op Eq - Rep (Nog)</t>
  </si>
  <si>
    <t>256970A</t>
  </si>
  <si>
    <t>Comm Equip - New (Nog)</t>
  </si>
  <si>
    <t>256AMRN</t>
  </si>
  <si>
    <t>Meters (AMR) - Nog</t>
  </si>
  <si>
    <t>257100A</t>
  </si>
  <si>
    <t>Mains - Blanket - SL</t>
  </si>
  <si>
    <t>257101R</t>
  </si>
  <si>
    <t>Mains - Blanket Refunds - SL</t>
  </si>
  <si>
    <t>257200B</t>
  </si>
  <si>
    <t>PI Mains - Show Low</t>
  </si>
  <si>
    <t>257300S</t>
  </si>
  <si>
    <t>Mains-Spec-SL</t>
  </si>
  <si>
    <t>257302S</t>
  </si>
  <si>
    <t>Franchise - Specific - SL</t>
  </si>
  <si>
    <t>257378A</t>
  </si>
  <si>
    <t>Meas&amp;Reg Sta Distribution-SL</t>
  </si>
  <si>
    <t>257379A</t>
  </si>
  <si>
    <t>Meas &amp; Reg Sta Eq Gen-BL-SL</t>
  </si>
  <si>
    <t>257380A</t>
  </si>
  <si>
    <t>Services - Bl - SL</t>
  </si>
  <si>
    <t>257380R</t>
  </si>
  <si>
    <t>Service Repl - Show Low</t>
  </si>
  <si>
    <t>257381A</t>
  </si>
  <si>
    <t>Meters - Bl - SL</t>
  </si>
  <si>
    <t>257382A</t>
  </si>
  <si>
    <t>Meter Installations - Bl -SL</t>
  </si>
  <si>
    <t>257383A</t>
  </si>
  <si>
    <t>Regulators - Blanket - SL</t>
  </si>
  <si>
    <t>257384A</t>
  </si>
  <si>
    <t>Regulator Install - Bl - SL</t>
  </si>
  <si>
    <t>257385A</t>
  </si>
  <si>
    <t>Industrial Metering-Show Low</t>
  </si>
  <si>
    <t>257387A</t>
  </si>
  <si>
    <t>Other Distr Equip CP-Bl - SL</t>
  </si>
  <si>
    <t>257400S</t>
  </si>
  <si>
    <t>Mains-System Improv-Show Low</t>
  </si>
  <si>
    <t>257500B</t>
  </si>
  <si>
    <t>PI Mains - Showlow</t>
  </si>
  <si>
    <t>257900A</t>
  </si>
  <si>
    <t>Structures &amp; Improv-New SL</t>
  </si>
  <si>
    <t>257901A</t>
  </si>
  <si>
    <t>Show Low District Office Bldg</t>
  </si>
  <si>
    <t>257902A</t>
  </si>
  <si>
    <t>Winslow Field Office Building</t>
  </si>
  <si>
    <t>257910A</t>
  </si>
  <si>
    <t>Office Furn &amp; Equip- New SL</t>
  </si>
  <si>
    <t>257922A</t>
  </si>
  <si>
    <t>Trans Eq &lt; 1 Ton - New SL</t>
  </si>
  <si>
    <t>257922B</t>
  </si>
  <si>
    <t>Trans Eq &lt; 1 Ton - Rep SL</t>
  </si>
  <si>
    <t>257930A</t>
  </si>
  <si>
    <t>Stores Equip - New (SL)</t>
  </si>
  <si>
    <t>2579312</t>
  </si>
  <si>
    <t>Network &amp; Data Equip - SL</t>
  </si>
  <si>
    <t>257940A</t>
  </si>
  <si>
    <t>Tools,Shop,Gar Eq - New SL</t>
  </si>
  <si>
    <t>257940B</t>
  </si>
  <si>
    <t>Tools,Shop,Gar Eq - Rep SL</t>
  </si>
  <si>
    <t>257950A</t>
  </si>
  <si>
    <t>Laboratory Equip - New- SL</t>
  </si>
  <si>
    <t>257950B</t>
  </si>
  <si>
    <t>Laboratory Equip - Rep SL</t>
  </si>
  <si>
    <t>257960A</t>
  </si>
  <si>
    <t>Power Operated Eq- New SL</t>
  </si>
  <si>
    <t>257960B</t>
  </si>
  <si>
    <t>Power Operated Eq- Rep SL</t>
  </si>
  <si>
    <t>257970A</t>
  </si>
  <si>
    <t>Comm Equip- New SL</t>
  </si>
  <si>
    <t>257970B</t>
  </si>
  <si>
    <t>Comm Equip - Repl SL</t>
  </si>
  <si>
    <t>257AMRN</t>
  </si>
  <si>
    <t>Meters (AMR) - SL</t>
  </si>
  <si>
    <t>Meter Installations</t>
  </si>
  <si>
    <t>G376 Total</t>
  </si>
  <si>
    <t>G378 Total</t>
  </si>
  <si>
    <t>G380 Total</t>
  </si>
  <si>
    <t>G381 Total</t>
  </si>
  <si>
    <t>G382 Total</t>
  </si>
  <si>
    <t>G383 Total</t>
  </si>
  <si>
    <t>G384 Total</t>
  </si>
  <si>
    <t>G385 Total</t>
  </si>
  <si>
    <t>G387 Total</t>
  </si>
  <si>
    <t>G390 Total</t>
  </si>
  <si>
    <t>G391 Total</t>
  </si>
  <si>
    <t>G392 Total</t>
  </si>
  <si>
    <t>G394 Total</t>
  </si>
  <si>
    <t>G396 Total</t>
  </si>
  <si>
    <t>G397 Total</t>
  </si>
  <si>
    <t>PowerPlan WO Charges Query - UNSG Post Test Year Plant</t>
  </si>
  <si>
    <t>Gas General Plant</t>
  </si>
  <si>
    <t>UNSG Transportation</t>
  </si>
  <si>
    <t>HS10808-385164A</t>
  </si>
  <si>
    <t>Nogales HQ Land Acq-Nogales HQ Land Acq</t>
  </si>
  <si>
    <t>DF21349-251100A</t>
  </si>
  <si>
    <t>DF21349-2020-001-DF21349-2020-001</t>
  </si>
  <si>
    <t>Lower entire 2" steel main line alo</t>
  </si>
  <si>
    <t>Gas Distribution Plant</t>
  </si>
  <si>
    <t>DK22019-252406S</t>
  </si>
  <si>
    <t>DK22019-2023-002-DK22019-2023-002</t>
  </si>
  <si>
    <t>PVC Retirement at Hearne Ave west o</t>
  </si>
  <si>
    <t>Gas Transmission Plant</t>
  </si>
  <si>
    <t>DP21629-253378A</t>
  </si>
  <si>
    <t>DP21629-2021-032-DP21629-2021-032</t>
  </si>
  <si>
    <t>Meas &amp; Reg Sta Eq Gen- Bl-Pres</t>
  </si>
  <si>
    <t>Prescott Country Club Reg Station</t>
  </si>
  <si>
    <t>CO9CNGA-D191NNG</t>
  </si>
  <si>
    <t>[WMS Transfer]-Corp NETW Refresh-Corp NETW Refresh</t>
  </si>
  <si>
    <t>2019-ND Corp NETW Refresh UNSG</t>
  </si>
  <si>
    <t>D191NNG</t>
  </si>
  <si>
    <t>[WMS Transfer]-Corp NETW Refresh UN</t>
  </si>
  <si>
    <t>DK21376-252100A</t>
  </si>
  <si>
    <t>DK21376-2020-002-DK21376-2020-002</t>
  </si>
  <si>
    <t>252100A INSTALLED 97' 2" PE PIPE</t>
  </si>
  <si>
    <t>DP21762-253100A</t>
  </si>
  <si>
    <t>[WMS Transfer]-DP21762-2021-083-DP21762-2021-083</t>
  </si>
  <si>
    <t>[WMS Transfer]-Viewpoint Connector-</t>
  </si>
  <si>
    <t>DV10302-2559312</t>
  </si>
  <si>
    <t>[WMS Transfer]-10,510-10,510</t>
  </si>
  <si>
    <t>[WMS Transfer]-DC Repeater Verde Va</t>
  </si>
  <si>
    <t>DP10990-253970A</t>
  </si>
  <si>
    <t>3 New HDR Modems-3 New HDR Modems</t>
  </si>
  <si>
    <t>3 New HDR Modems</t>
  </si>
  <si>
    <t>DV10298-2559312</t>
  </si>
  <si>
    <t>[WMS Transfer]-12,682-12,682</t>
  </si>
  <si>
    <t xml:space="preserve">[WMS Transfer]-Collector &amp; Modem - </t>
  </si>
  <si>
    <t>DV10296-2559312</t>
  </si>
  <si>
    <t>12,682-12,682</t>
  </si>
  <si>
    <t>Collector &amp; Modem - Back O Beyond R</t>
  </si>
  <si>
    <t>Dump Truck-Dump Truck</t>
  </si>
  <si>
    <t>DV10301-2559312</t>
  </si>
  <si>
    <t>10,510-10,510</t>
  </si>
  <si>
    <t>DC Repeater Lee Mountain VOC</t>
  </si>
  <si>
    <t>DV10300-2559312</t>
  </si>
  <si>
    <t>[WMS Transfer]-9,710-9,710</t>
  </si>
  <si>
    <t>[WMS Transfer]-DC Repeater Morgan R</t>
  </si>
  <si>
    <t>DV10299-2559312</t>
  </si>
  <si>
    <t>[WMS Transfer]-13,182-13,182</t>
  </si>
  <si>
    <t>DF21271-251100A</t>
  </si>
  <si>
    <t>[WMS Transfer]-DF21271-2019-038-DF21271-2019-038</t>
  </si>
  <si>
    <t>[WMS Transfer]-Rio de Flag ADOT Bri</t>
  </si>
  <si>
    <t>Dist Land Rghts Conv O&amp;M to Capx-Fa</t>
  </si>
  <si>
    <t>UNS Gas Plant</t>
  </si>
  <si>
    <t>374 - Land and Land Rights</t>
  </si>
  <si>
    <t>376 - Mains</t>
  </si>
  <si>
    <t>378 - Measuring and Regulating Station Equipment-Gen</t>
  </si>
  <si>
    <t>379 - Measuring and Regulating Station Equipment-City</t>
  </si>
  <si>
    <t>380 - Services</t>
  </si>
  <si>
    <t>381 - Meters</t>
  </si>
  <si>
    <t>382 - Meter Installations</t>
  </si>
  <si>
    <t>383 - House Regulators</t>
  </si>
  <si>
    <t>384 - House Regulatory Installations</t>
  </si>
  <si>
    <t>385 - Industrial Measuring Regulating Station Equipment</t>
  </si>
  <si>
    <t>390 - Structures and Improvements</t>
  </si>
  <si>
    <t>391 - Office Furniture and Equipment</t>
  </si>
  <si>
    <t>392 - Transportation Equipment</t>
  </si>
  <si>
    <t>392 - Transportation Equipment Total</t>
  </si>
  <si>
    <t>391 - Office Furniture and Equipment Total</t>
  </si>
  <si>
    <t>390 - Structures and Improvements Total</t>
  </si>
  <si>
    <t>385 - Industrial Measuring Regulating Station Equipment Total</t>
  </si>
  <si>
    <t>384 - House Regulatory Installations Total</t>
  </si>
  <si>
    <t>383 - House Regulators Total</t>
  </si>
  <si>
    <t>382 - Meter Installations Total</t>
  </si>
  <si>
    <t>381 - Meters Total</t>
  </si>
  <si>
    <t>380 - Services Total</t>
  </si>
  <si>
    <t>379 - Measuring and Regulating Station Equipment-City Total</t>
  </si>
  <si>
    <t>378 - Measuring and Regulating Station Equipment-Gen Total</t>
  </si>
  <si>
    <t>376 - Mains Total</t>
  </si>
  <si>
    <t>374 - Land and Land Rights Total</t>
  </si>
  <si>
    <t>Page 1</t>
  </si>
  <si>
    <t>This report contains data that may not be released outside the corporation unless specifically authorized by the appropriate data conservator(s).</t>
  </si>
  <si>
    <t>N</t>
  </si>
  <si>
    <t>Gila Deferred Costs</t>
  </si>
  <si>
    <t>GILA</t>
  </si>
  <si>
    <t>Other Tangible Property</t>
  </si>
  <si>
    <t>G399</t>
  </si>
  <si>
    <t>Miscellaneous Equipment</t>
  </si>
  <si>
    <t>Communication Equipment</t>
  </si>
  <si>
    <t>Power Operated Equipment</t>
  </si>
  <si>
    <t>Laboratory Equipment</t>
  </si>
  <si>
    <t>Office Furniture and Equipment</t>
  </si>
  <si>
    <t>Structures and Improvements</t>
  </si>
  <si>
    <t>Land and Land Rights</t>
  </si>
  <si>
    <t>Other Equipment</t>
  </si>
  <si>
    <t>Other Property on Customers' Premises</t>
  </si>
  <si>
    <t>G386</t>
  </si>
  <si>
    <t>Industrial Measuring Regulating Station Equipment</t>
  </si>
  <si>
    <t>House Regulatory Installations</t>
  </si>
  <si>
    <t>House Regulators</t>
  </si>
  <si>
    <t>Measuring and Regulating Station Equipment-City</t>
  </si>
  <si>
    <t>Measuring and Regulating Station Equipment-Gen</t>
  </si>
  <si>
    <t>Compressor Station Equipment</t>
  </si>
  <si>
    <t>G377</t>
  </si>
  <si>
    <t>Mains</t>
  </si>
  <si>
    <t>G375</t>
  </si>
  <si>
    <t>G371</t>
  </si>
  <si>
    <t>G370</t>
  </si>
  <si>
    <t>Measuring and Regulating Station Equipment</t>
  </si>
  <si>
    <t>G368</t>
  </si>
  <si>
    <t>G366</t>
  </si>
  <si>
    <t>G365</t>
  </si>
  <si>
    <t>Miscellaneous Intangible Plant</t>
  </si>
  <si>
    <t>Franchise and Consents</t>
  </si>
  <si>
    <t>Organization</t>
  </si>
  <si>
    <t>G301</t>
  </si>
  <si>
    <t>Inactive Flag</t>
  </si>
  <si>
    <t>Child Value Description</t>
  </si>
  <si>
    <t>Child Flex Value</t>
  </si>
  <si>
    <t>UNS_GL_Service/Product</t>
  </si>
  <si>
    <t>Segment Name</t>
  </si>
  <si>
    <r>
      <rPr>
        <sz val="8"/>
        <color theme="1"/>
        <rFont val="Calibri"/>
        <family val="2"/>
      </rPr>
      <t xml:space="preserve">Child Flex Value is LIKE (pattern match) </t>
    </r>
    <r>
      <rPr>
        <b/>
        <sz val="8"/>
        <color theme="1"/>
        <rFont val="Calibri"/>
        <family val="2"/>
      </rPr>
      <t>G%</t>
    </r>
  </si>
  <si>
    <r>
      <rPr>
        <sz val="8"/>
        <color theme="1"/>
        <rFont val="Calibri"/>
        <family val="2"/>
      </rPr>
      <t xml:space="preserve">Segment Name is equal to / is in </t>
    </r>
    <r>
      <rPr>
        <b/>
        <sz val="8"/>
        <color theme="1"/>
        <rFont val="Calibri"/>
        <family val="2"/>
      </rPr>
      <t>UNS_GL_Service/Product</t>
    </r>
  </si>
  <si>
    <r>
      <rPr>
        <sz val="8"/>
        <color theme="1"/>
        <rFont val="Calibri"/>
        <family val="2"/>
      </rPr>
      <t xml:space="preserve">Parent Flex Value is equal to / is in </t>
    </r>
    <r>
      <rPr>
        <b/>
        <sz val="8"/>
        <color theme="1"/>
        <rFont val="Calibri"/>
        <family val="2"/>
      </rPr>
      <t>T</t>
    </r>
  </si>
  <si>
    <t>Time run: 8/20/2024 9:46:46 PM</t>
  </si>
  <si>
    <t>11 ServiceProduct</t>
  </si>
  <si>
    <t>GL - RT - Chart of Accounts</t>
  </si>
  <si>
    <t>374</t>
  </si>
  <si>
    <t>376</t>
  </si>
  <si>
    <t>378</t>
  </si>
  <si>
    <t>379</t>
  </si>
  <si>
    <t>380</t>
  </si>
  <si>
    <t>381</t>
  </si>
  <si>
    <t>382</t>
  </si>
  <si>
    <t>383</t>
  </si>
  <si>
    <t>384</t>
  </si>
  <si>
    <t>385</t>
  </si>
  <si>
    <t>390</t>
  </si>
  <si>
    <t>394</t>
  </si>
  <si>
    <t>Class Code</t>
  </si>
  <si>
    <t>Blanket As-Builts</t>
  </si>
  <si>
    <t>Blanket Inventory Item</t>
  </si>
  <si>
    <t>Estimated Asset</t>
  </si>
  <si>
    <t>Manual</t>
  </si>
  <si>
    <t>Specific As-Builts</t>
  </si>
  <si>
    <t>CBOVR02</t>
  </si>
  <si>
    <t>Vehicle Retirement - UNSG</t>
  </si>
  <si>
    <t>PJ_DIST_LAND_LAND_RIGHTS_UNSG</t>
  </si>
  <si>
    <t>PJ_DIST_MAINS_UNSG</t>
  </si>
  <si>
    <t>PJ_DIST_METERS_UNSG</t>
  </si>
  <si>
    <t>PJ_DIST_REGULATORS_UNSG</t>
  </si>
  <si>
    <t>PJ_DIST_SRVCS_UNSG</t>
  </si>
  <si>
    <t>PJ_DIST_STA_EQUIP_UNSG</t>
  </si>
  <si>
    <t>PJ_UNSG_Distribution</t>
  </si>
  <si>
    <t>PJ_UNSG_General</t>
  </si>
  <si>
    <t>PJ_UNSG</t>
  </si>
  <si>
    <t>G374 Total</t>
  </si>
  <si>
    <t>G379 Total</t>
  </si>
  <si>
    <t>379XX00000</t>
  </si>
  <si>
    <t>387 - Other Equipment</t>
  </si>
  <si>
    <t>396XX00000</t>
  </si>
  <si>
    <t>398XX00000</t>
  </si>
  <si>
    <t>Manual Input</t>
  </si>
  <si>
    <t>374RA00000</t>
  </si>
  <si>
    <t>390XX00000</t>
  </si>
  <si>
    <t>Ties to PIVOT</t>
  </si>
  <si>
    <t>394 - Tool, Shop, and Garage Equip</t>
  </si>
  <si>
    <t>394 - Tool, Shop, and Garage Equip Total</t>
  </si>
  <si>
    <t>397 - Communication Equipment</t>
  </si>
  <si>
    <t>397 - Communication Equipment Total</t>
  </si>
  <si>
    <t xml:space="preserve">Sum of Largest amount </t>
  </si>
  <si>
    <t>391NT00000</t>
  </si>
  <si>
    <t>No</t>
  </si>
  <si>
    <t>050 - UNSG N Az Gas Admin</t>
  </si>
  <si>
    <t>Cassandra Ruiz</t>
  </si>
  <si>
    <t>Corinna Rowlette</t>
  </si>
  <si>
    <t>DA10255-250000A</t>
  </si>
  <si>
    <t>Gas Crew Truck - New Unit 70068</t>
  </si>
  <si>
    <t>DA10254-250000A</t>
  </si>
  <si>
    <t>Gas Crew Truck - New Unit 70067</t>
  </si>
  <si>
    <t>DA10348-250010A</t>
  </si>
  <si>
    <t>Hopi Tribe-Hopi Tribe</t>
  </si>
  <si>
    <t>Hopi Tribe Land Right renewal PRV-N</t>
  </si>
  <si>
    <t>Gas Crew Truck - New-Gas Crew Truck - New</t>
  </si>
  <si>
    <t>392C300000</t>
  </si>
  <si>
    <t>250974A</t>
  </si>
  <si>
    <t>2022 - Gas SO PDF Process</t>
  </si>
  <si>
    <r>
      <rPr>
        <b/>
        <sz val="8"/>
        <rFont val="Calibri"/>
        <family val="2"/>
        <scheme val="minor"/>
      </rPr>
      <t>Data Source PP Query</t>
    </r>
    <r>
      <rPr>
        <sz val="8"/>
        <rFont val="Calibri"/>
        <family val="2"/>
        <scheme val="minor"/>
      </rPr>
      <t xml:space="preserve"> -  UNSG Post Test Year Plant. Data Source in the excel file tab PP Post Test</t>
    </r>
  </si>
  <si>
    <t>DA10269-250000A</t>
  </si>
  <si>
    <t>DA10270-250000A</t>
  </si>
  <si>
    <t>Used to compare totals by FERC in Lead schedule formula</t>
  </si>
  <si>
    <t>Location manually input as '00000' in MID column- all have same Rate</t>
  </si>
  <si>
    <t>Excluded Prescott Public Improvements billable project 253501B and New Services blankets (End in 380A)</t>
  </si>
  <si>
    <t>387</t>
  </si>
  <si>
    <t>UNS GAS, INC.</t>
  </si>
  <si>
    <t>Net Entry</t>
  </si>
  <si>
    <t>Any significant and unusual forecasts, per professional judgment, were further investigated.</t>
  </si>
  <si>
    <t>DF22481-251100A</t>
  </si>
  <si>
    <t>Time run: 6/9/2026 11:54:43 AM</t>
  </si>
  <si>
    <r>
      <rPr>
        <sz val="8"/>
        <color theme="1"/>
        <rFont val="Calibri"/>
        <family val="2"/>
      </rPr>
      <t xml:space="preserve">Class Category is equal to / is in </t>
    </r>
    <r>
      <rPr>
        <b/>
        <sz val="8"/>
        <color theme="1"/>
        <rFont val="Calibri"/>
        <family val="2"/>
      </rPr>
      <t>Unitization Method</t>
    </r>
  </si>
  <si>
    <r>
      <rPr>
        <sz val="8"/>
        <color theme="1"/>
        <rFont val="Calibri"/>
        <family val="2"/>
      </rPr>
      <t xml:space="preserve">Project Number is LIKE (pattern match) </t>
    </r>
    <r>
      <rPr>
        <b/>
        <sz val="8"/>
        <color theme="1"/>
        <rFont val="Calibri"/>
        <family val="2"/>
      </rPr>
      <t>2%</t>
    </r>
  </si>
  <si>
    <t>or</t>
  </si>
  <si>
    <r>
      <rPr>
        <sz val="8"/>
        <color theme="1"/>
        <rFont val="Calibri"/>
        <family val="2"/>
      </rPr>
      <t xml:space="preserve">PROJ$Retirement FERC is LIKE (pattern match) </t>
    </r>
    <r>
      <rPr>
        <b/>
        <sz val="8"/>
        <color theme="1"/>
        <rFont val="Calibri"/>
        <family val="2"/>
      </rPr>
      <t>G%</t>
    </r>
  </si>
  <si>
    <t>250921A</t>
  </si>
  <si>
    <t>FCS 4.6 Upgrade (UNSGAS)</t>
  </si>
  <si>
    <t>250961B</t>
  </si>
  <si>
    <t>2025 ND UNSG Infra Ref UNSG</t>
  </si>
  <si>
    <t>250973A</t>
  </si>
  <si>
    <t>UNSG Fixed Network Replacement</t>
  </si>
  <si>
    <t>250975A</t>
  </si>
  <si>
    <t>SCBA 2025 All Districts</t>
  </si>
  <si>
    <t>250977A</t>
  </si>
  <si>
    <t>ND UNS Gas AMI Implementation</t>
  </si>
  <si>
    <t>257389A</t>
  </si>
  <si>
    <t>Winslow Field Office Land</t>
  </si>
  <si>
    <t>257971A</t>
  </si>
  <si>
    <t>UNSG Show Low Land Purchase</t>
  </si>
  <si>
    <t>312362A</t>
  </si>
  <si>
    <t>Land Purchase LH Admin Build</t>
  </si>
  <si>
    <t>CPUNGAG</t>
  </si>
  <si>
    <t>UNS Gas Admin and General</t>
  </si>
  <si>
    <t>UNSG004</t>
  </si>
  <si>
    <t>UNS Gas E&amp;S Mains Clearing-Cap</t>
  </si>
  <si>
    <t>UNSG006</t>
  </si>
  <si>
    <t>UNS Gas E&amp;S Services Clrng-Cap</t>
  </si>
  <si>
    <t xml:space="preserve">Showing open tasks with EISD before 1/1/2027, and used to assess the reasonableness of forecast. </t>
  </si>
  <si>
    <t>DA10369-250000A</t>
  </si>
  <si>
    <t>Gas Crew Truck-Gas Crew Truck</t>
  </si>
  <si>
    <t>Gas Crew Truck</t>
  </si>
  <si>
    <t>DF22726-251100A</t>
  </si>
  <si>
    <t>DF22726-2026-006-DF22726-2026-006</t>
  </si>
  <si>
    <t>ATLAS AT TIMBER SKY 2B MLE</t>
  </si>
  <si>
    <t>DP22531-253100A</t>
  </si>
  <si>
    <t>DP22531-2026-011-DP22531-2026-011</t>
  </si>
  <si>
    <t>QuikTrip Store Temporary MLE</t>
  </si>
  <si>
    <t>DP11092-253901A</t>
  </si>
  <si>
    <t>Design and Construct-Design and Construct</t>
  </si>
  <si>
    <t>Design and construct new blow off g</t>
  </si>
  <si>
    <t>DL22706-257378A</t>
  </si>
  <si>
    <t>DL22706-2026-010-DL22706-2026-010</t>
  </si>
  <si>
    <t>Meas &amp; Reg Sta Eq Gen- Bl-SL</t>
  </si>
  <si>
    <t>Relief Valve Show Low City Gate #2</t>
  </si>
  <si>
    <t>DA10371-250000A</t>
  </si>
  <si>
    <t>1-Ton Service Body-1-Ton Service Body</t>
  </si>
  <si>
    <t>1-Ton Service Body</t>
  </si>
  <si>
    <t>DA10364-250000A</t>
  </si>
  <si>
    <t>Truck 1 Ton Service-Truck 1 Ton Service</t>
  </si>
  <si>
    <t>New Unit 30130 - Truck 1 Ton 4x4 CC</t>
  </si>
  <si>
    <t>DF22371-251100A</t>
  </si>
  <si>
    <t>DF22371-2024-040-DF22371-2024-040</t>
  </si>
  <si>
    <t>4" PE RELO FOR LIV TIMBER SKY</t>
  </si>
  <si>
    <t>DA10393-250977A</t>
  </si>
  <si>
    <t>UNS Gas AMI-UNS Gas AMI</t>
  </si>
  <si>
    <t>UNS Gas AMI Implementation</t>
  </si>
  <si>
    <t>Gas Intangible</t>
  </si>
  <si>
    <t>DK22727-252100A</t>
  </si>
  <si>
    <t>DK22727-2026-020-DK22727-2026-020</t>
  </si>
  <si>
    <t>MLE - Cerbat Vista Tract 3067-F</t>
  </si>
  <si>
    <t>DL10463-257900A</t>
  </si>
  <si>
    <t>Installing new compl-Installing new compl</t>
  </si>
  <si>
    <t>Installing new completed seperating</t>
  </si>
  <si>
    <t>DP11090-253970A</t>
  </si>
  <si>
    <t>REPLACING THE CLLECT-REPLACING THE CLLECT</t>
  </si>
  <si>
    <t xml:space="preserve">REPLACING THE COLLECTOR AT PRSCOTT </t>
  </si>
  <si>
    <t>DH22658-252100A</t>
  </si>
  <si>
    <t>DH22658-2026-003-DH22658-2026-003</t>
  </si>
  <si>
    <t>2" PE Main Extension at 1740 Bahama</t>
  </si>
  <si>
    <t>DA10370-250000A</t>
  </si>
  <si>
    <t>DP22539-253900A</t>
  </si>
  <si>
    <t>Roof Replacement Pre-Roof Replacement Pre</t>
  </si>
  <si>
    <t>Roof Replacement Prescott</t>
  </si>
  <si>
    <t>DF22481-2025-005-DF22481-2025-005</t>
  </si>
  <si>
    <t>Standard Close</t>
  </si>
  <si>
    <t xml:space="preserve">LOWERING 4" STL MAIN ON W ROUTE 66 </t>
  </si>
  <si>
    <t>DA10329-250000A</t>
  </si>
  <si>
    <t>DK22355-252100A</t>
  </si>
  <si>
    <t>DK22355-2024-035-DK22355-2024-035</t>
  </si>
  <si>
    <t>SI - Mineral Park @ Irrigation Well</t>
  </si>
  <si>
    <t>DK22356-252100A</t>
  </si>
  <si>
    <t>DK22356-2024-036-DK22356-2024-036</t>
  </si>
  <si>
    <t>SI - Mission Wells 4" Isolation Val</t>
  </si>
  <si>
    <t>DP22538-253376B</t>
  </si>
  <si>
    <t>DP22538-2025-035-DP22538-2025-035</t>
  </si>
  <si>
    <t>YPIT -Granite Creek Relocate</t>
  </si>
  <si>
    <t>DP22640-253100A</t>
  </si>
  <si>
    <t>DP22640-2026-007-DP22640-2026-007</t>
  </si>
  <si>
    <t>Pronghorn Ranch Phase 4</t>
  </si>
  <si>
    <t>DA10394-250973A</t>
  </si>
  <si>
    <t>Deploy AMI Network-Deploy AMI Network</t>
  </si>
  <si>
    <t>Deploy AMI Network &amp; devices across</t>
  </si>
  <si>
    <t>DA10368-250000A</t>
  </si>
  <si>
    <t>Dump Truck</t>
  </si>
  <si>
    <t>DA10367-250000A</t>
  </si>
  <si>
    <t>Tilt Deck Trailer-Tilt Deck Trailer</t>
  </si>
  <si>
    <t>Tilt Deck Trailer</t>
  </si>
  <si>
    <t>G303 Total</t>
  </si>
  <si>
    <t>Source: PowerPlan Depr Query - UNS Depr Rate Compare (Months in YYYMM) Query:  Month 1 - 202606, Month 2 - 202606</t>
  </si>
  <si>
    <t>302XX00000</t>
  </si>
  <si>
    <t>303XX00000</t>
  </si>
  <si>
    <t>365RW00000</t>
  </si>
  <si>
    <t>366XX00000</t>
  </si>
  <si>
    <t>367XX00000</t>
  </si>
  <si>
    <t>369XX00000</t>
  </si>
  <si>
    <t>G1374ES00000000</t>
  </si>
  <si>
    <t>374ES00000</t>
  </si>
  <si>
    <t>374LD00000</t>
  </si>
  <si>
    <t>374RW00000</t>
  </si>
  <si>
    <t>374XX00000</t>
  </si>
  <si>
    <t>375XX00000</t>
  </si>
  <si>
    <t>389LD00000</t>
  </si>
  <si>
    <t>389LDPRESC</t>
  </si>
  <si>
    <t>G1389LDPRETR000</t>
  </si>
  <si>
    <t>392C100000</t>
  </si>
  <si>
    <t>392C200000</t>
  </si>
  <si>
    <t>392C500000</t>
  </si>
  <si>
    <t>392C600000</t>
  </si>
  <si>
    <t>392C700000</t>
  </si>
  <si>
    <t>392C900000</t>
  </si>
  <si>
    <t>393XX00000</t>
  </si>
  <si>
    <t>G4302XXSOUNI000</t>
  </si>
  <si>
    <t>302XXSOUNI</t>
  </si>
  <si>
    <t>371XX00000</t>
  </si>
  <si>
    <t>G4376XXSOUNI000</t>
  </si>
  <si>
    <t>376XXSOUNI</t>
  </si>
  <si>
    <t>G4378XXSOUNI000</t>
  </si>
  <si>
    <t>378XXSOUNI</t>
  </si>
  <si>
    <t>G4379XXSOUNI000</t>
  </si>
  <si>
    <t>379XXSOUNI</t>
  </si>
  <si>
    <t>G4380XXSOUNI000</t>
  </si>
  <si>
    <t>380XXSOUNI</t>
  </si>
  <si>
    <t>G4381XXSOUNI000</t>
  </si>
  <si>
    <t>381XXSOUNI</t>
  </si>
  <si>
    <t>G4382XXSOUNI000</t>
  </si>
  <si>
    <t>382XXSOUNI</t>
  </si>
  <si>
    <t>G4383XXSOUNI000</t>
  </si>
  <si>
    <t>383XXSOUNI</t>
  </si>
  <si>
    <t>G4385XXSOUNI000</t>
  </si>
  <si>
    <t>385XXSOUNI</t>
  </si>
  <si>
    <t>G4387XXSOUNI000</t>
  </si>
  <si>
    <t>387XXSOUNI</t>
  </si>
  <si>
    <t>G4389LDSOUNI000</t>
  </si>
  <si>
    <t>389LDSOUNI</t>
  </si>
  <si>
    <t>389RW00000</t>
  </si>
  <si>
    <t>G4389RWSOUNI000</t>
  </si>
  <si>
    <t>389RWSOUNI</t>
  </si>
  <si>
    <t>G4390XXSOUNI000</t>
  </si>
  <si>
    <t>390XXSOUNI</t>
  </si>
  <si>
    <t>G4393XXSOUNI000</t>
  </si>
  <si>
    <t>393XXSOUNI</t>
  </si>
  <si>
    <t>G4394XXSOUNI000</t>
  </si>
  <si>
    <t>394XXSOUNI</t>
  </si>
  <si>
    <t>G4396XXSOUNI000</t>
  </si>
  <si>
    <t>396XXSOUNI</t>
  </si>
  <si>
    <t>G4398XXSOUNI000</t>
  </si>
  <si>
    <t>398XXSOUNI</t>
  </si>
  <si>
    <t>G5389LDSHOWL000</t>
  </si>
  <si>
    <t>389LDSHOWL</t>
  </si>
  <si>
    <t>G8302XX00000000</t>
  </si>
  <si>
    <t>G8365RW00000000</t>
  </si>
  <si>
    <t>G8366XX00000000</t>
  </si>
  <si>
    <t>G8367XX00000000</t>
  </si>
  <si>
    <t>G8369XX00000000</t>
  </si>
  <si>
    <t>G8371XX00000000</t>
  </si>
  <si>
    <t>G8374ES00000000</t>
  </si>
  <si>
    <t>G8374LD00000000</t>
  </si>
  <si>
    <t>G8374RW00000000</t>
  </si>
  <si>
    <t>G8374XX00000000</t>
  </si>
  <si>
    <t>G8375XX00000000</t>
  </si>
  <si>
    <t>G8376XX00000000</t>
  </si>
  <si>
    <t>G8378XX00000000</t>
  </si>
  <si>
    <t>G8379XX00000000</t>
  </si>
  <si>
    <t>G8380XX00000000</t>
  </si>
  <si>
    <t>G8381XX00000000</t>
  </si>
  <si>
    <t>G8382XX00000000</t>
  </si>
  <si>
    <t>G8383XX00000000</t>
  </si>
  <si>
    <t>G8384XX00000000</t>
  </si>
  <si>
    <t>G8385XX00000000</t>
  </si>
  <si>
    <t>G8387XX00000000</t>
  </si>
  <si>
    <t>G8389LD00000000</t>
  </si>
  <si>
    <t>G8389RW00000000</t>
  </si>
  <si>
    <t>G8390XX00000000</t>
  </si>
  <si>
    <t>G8393XX00000000</t>
  </si>
  <si>
    <t>G8394XX00000000</t>
  </si>
  <si>
    <t>G8396XX00000000</t>
  </si>
  <si>
    <t>G8398XX00000000</t>
  </si>
  <si>
    <t>(Eric File)</t>
  </si>
  <si>
    <t>2027_BusinessPlanCapex_JulyBoard</t>
  </si>
  <si>
    <t>Project #</t>
  </si>
  <si>
    <t>Project Description</t>
  </si>
  <si>
    <t>January 2026</t>
  </si>
  <si>
    <t>February 2026</t>
  </si>
  <si>
    <t>March 2026</t>
  </si>
  <si>
    <t>April 2026</t>
  </si>
  <si>
    <t>May 2026</t>
  </si>
  <si>
    <t>June 2026</t>
  </si>
  <si>
    <t>July 2026</t>
  </si>
  <si>
    <t>August 2026</t>
  </si>
  <si>
    <t>September 2026</t>
  </si>
  <si>
    <t>October 2026</t>
  </si>
  <si>
    <t>November 2026</t>
  </si>
  <si>
    <t>December 2026</t>
  </si>
  <si>
    <t>2026</t>
  </si>
  <si>
    <t>Land Rghts Conv O&amp;M to Capx-Facilities</t>
  </si>
  <si>
    <t>Mains - Blanket Refunds - Flag</t>
  </si>
  <si>
    <t>Mains - Blanket Refunds - King</t>
  </si>
  <si>
    <t>Mains - Blanket Refunds - Pres</t>
  </si>
  <si>
    <t>Mains - Blanket - Chino Valley</t>
  </si>
  <si>
    <t>PI Mains - Prescott Valley</t>
  </si>
  <si>
    <t>Mains - Blanket Refunds- Verde</t>
  </si>
  <si>
    <t>Meters - BL - King</t>
  </si>
  <si>
    <t>Services - Bl - King</t>
  </si>
  <si>
    <t>PI Service Repl - Prescott Valley</t>
  </si>
  <si>
    <t>Meas &amp; Reg Sta Eq Gen- Bl-Flag</t>
  </si>
  <si>
    <t>Meas &amp; Reg Sta Eq Gen-BI-Flag</t>
  </si>
  <si>
    <t>Ind Meas &amp; Reg Sta Eq-Bl-Flag</t>
  </si>
  <si>
    <t>Meas &amp; Reg Sta Eq Gen-BL-King</t>
  </si>
  <si>
    <t>Ind Meas &amp; Reg Sta Eq-Bl- King</t>
  </si>
  <si>
    <t>Other Distr Equip CP-Bl - King</t>
  </si>
  <si>
    <t>Meas &amp; Reg Sta Eq Gen-BI-Pres</t>
  </si>
  <si>
    <t>Ind Meas &amp; Reg Sta Eq-B - Pres</t>
  </si>
  <si>
    <t>Other Distr Equip CP-Bl - Pres</t>
  </si>
  <si>
    <t>Meas &amp; Reg Sta Eq Gen-Bl-Verde</t>
  </si>
  <si>
    <t>Meas &amp; Reg Sta Eq Gen-BI-Verde</t>
  </si>
  <si>
    <t>Ind Meas &amp; Reg Sta Eq-Bl-Verde</t>
  </si>
  <si>
    <t>Meas &amp; Reg Sta Equip Gen-Blkt-Nog</t>
  </si>
  <si>
    <t>Meas &amp; Reg Sta Eq Gen-BI-Nog</t>
  </si>
  <si>
    <t>Meas &amp; Reg Sta Eq Gen-FI-SL</t>
  </si>
  <si>
    <t>Ind Meas &amp; Reg Sta Eq-Bl-SL</t>
  </si>
  <si>
    <t>PJ_GENERAL_OFFICE_EQUIP_UNSG</t>
  </si>
  <si>
    <t>Office Furn &amp; Eq - New (Verde)</t>
  </si>
  <si>
    <t>Office Furn &amp; Equip-New (Flag)</t>
  </si>
  <si>
    <t>PJ_GENERAL_STRUC_IMPROV_GENL_UNSG</t>
  </si>
  <si>
    <t>Structures &amp; Improv-New (Flag)</t>
  </si>
  <si>
    <t>Structures &amp; Improv-New (King)</t>
  </si>
  <si>
    <t>PJ_GENERAL_DATA_PROC_EQUIP_UNSG</t>
  </si>
  <si>
    <t>CompEquip - UNSG</t>
  </si>
  <si>
    <t>250976A</t>
  </si>
  <si>
    <t>ND UNSG Rate Case</t>
  </si>
  <si>
    <t>PJ_GENERAL_COMM_EQUIP_UNSG</t>
  </si>
  <si>
    <t>Comm Equip - New (Admin)</t>
  </si>
  <si>
    <t>PJ_GENERAL_POWER_OP_EQUIP_UNSG</t>
  </si>
  <si>
    <t>Power Operated Eq - New(Admin)</t>
  </si>
  <si>
    <t>PJ_GENERAL_SHOP_STORES_EQUIP_UNSG</t>
  </si>
  <si>
    <t>Tools Shop Gar Eq - New(Admin)</t>
  </si>
  <si>
    <t>Tools Shop Gar Eq - New (Flag)</t>
  </si>
  <si>
    <t>Tools Shop Gar Eq - New (King)</t>
  </si>
  <si>
    <t>Tools Shop Gar Eq - New (Pres)</t>
  </si>
  <si>
    <t>Tools Shop Gar Eq - New(Verde)</t>
  </si>
  <si>
    <t>Tools Shop Gar Eq - New (Nog)</t>
  </si>
  <si>
    <t>Tools Shop Gar Eq - New SL</t>
  </si>
  <si>
    <t>PJ_GENERAL_TRANS_CLASS_3_UNSG</t>
  </si>
  <si>
    <t>Manual Add</t>
  </si>
  <si>
    <t>In PP Post Test</t>
  </si>
  <si>
    <t>Excluded</t>
  </si>
  <si>
    <t>Excluded Prescott Public Improvements billable project 253501B and New Services blankets (End in 380A) &amp; CPUNGAG (A&amp;G Allocation)</t>
  </si>
  <si>
    <t>Excluding this project- Vehicle auctions</t>
  </si>
  <si>
    <t>Manual input of Depr Group (Office Furniture blanket)</t>
  </si>
  <si>
    <t>387 - Other Equipment Total</t>
  </si>
  <si>
    <r>
      <t>Project</t>
    </r>
    <r>
      <rPr>
        <b/>
        <sz val="8"/>
        <color rgb="FFFF0000"/>
        <rFont val="Calibri"/>
        <family val="2"/>
      </rPr>
      <t xml:space="preserve"> included </t>
    </r>
    <r>
      <rPr>
        <sz val="8"/>
        <color rgb="FFFF0000"/>
        <rFont val="Calibri"/>
        <family val="2"/>
      </rPr>
      <t>in 'PP Post Test Year' Query</t>
    </r>
  </si>
  <si>
    <t>cancelled</t>
  </si>
  <si>
    <t>DA15031-250000A</t>
  </si>
  <si>
    <t xml:space="preserve">Cancelled- 2015 Ford F150 4X4 Crew </t>
  </si>
  <si>
    <t>Daniel Loe</t>
  </si>
  <si>
    <t>Rophia Ho</t>
  </si>
  <si>
    <r>
      <t xml:space="preserve">        </t>
    </r>
    <r>
      <rPr>
        <sz val="8"/>
        <color rgb="FFFF0000"/>
        <rFont val="Calibri"/>
        <family val="2"/>
        <scheme val="minor"/>
      </rPr>
      <t xml:space="preserve">   Open projects with EISD &lt; 01/01/2027.</t>
    </r>
    <r>
      <rPr>
        <sz val="8"/>
        <color theme="1"/>
        <rFont val="Calibri"/>
        <family val="2"/>
      </rPr>
      <t xml:space="preserve"> Excluded new services project + 253501B (billable)</t>
    </r>
  </si>
  <si>
    <t>PIVOT of "Forecast All Proj" Tab</t>
  </si>
  <si>
    <t>Exported From PowerPlan</t>
  </si>
  <si>
    <t xml:space="preserve">Reasonable - $2M spent in 2026 so far. </t>
  </si>
  <si>
    <t>Original File:</t>
  </si>
  <si>
    <t>G:\PLANTACC\Rate Case\UNSG\UNSG ARAM\May 2026\PTYP\Files not sent\UNSG Capital Roll Asset Additions 2026.xlsx</t>
  </si>
  <si>
    <t>Sent by:</t>
  </si>
  <si>
    <t>VLOOKUP Pg 3</t>
  </si>
  <si>
    <t>Manual input of Depr Group. C3 has largest balance in CPR for UNSG</t>
  </si>
  <si>
    <t>Manual input of Depr Group (Network Equipment blanket)</t>
  </si>
  <si>
    <t>PP Query (PP Post Test)</t>
  </si>
  <si>
    <t>These are projects that came up in the PP Post Test year query because they have charges &amp; are</t>
  </si>
  <si>
    <t xml:space="preserve">expected to be in-service on or before 12/31/26. They are also in Forecast. </t>
  </si>
  <si>
    <t>Projects Not included in "PP Post Test Year" Query</t>
  </si>
  <si>
    <t xml:space="preserve">These are projects that did not come up in the PP Post query. This is mostly due to them </t>
  </si>
  <si>
    <t>being BLANKETS and not having specific estimated ISDs.</t>
  </si>
  <si>
    <t>These are projects that are excluded from Post Test year plant</t>
  </si>
  <si>
    <t>2.1A</t>
  </si>
  <si>
    <t>To adjust rate base to include used and useful plant additions that are expected to be placed in service between June 2026 and December 2026.</t>
  </si>
  <si>
    <t>TEST YEAR ENDED June 30, 2026</t>
  </si>
  <si>
    <t>TEST YEAR ENDED JUNE 30, 2026</t>
  </si>
  <si>
    <t>Exclude this project- not expected to be in service until JUN-27 (See email from Vijay)</t>
  </si>
  <si>
    <t>AMI Meters to be purchased this Year beginning in July Per forecast</t>
  </si>
  <si>
    <t>Task set up late. Per Curtis, $2M is expected to be spent this year. Including 12 months for PTYP</t>
  </si>
  <si>
    <t>LINK:</t>
  </si>
  <si>
    <t>G:\PLANTACC\Rate Case\UNSG\UNSG ARAM\May 2026\Post Test Year Plant\Files not sent\RE_ UNSG AMI .pdf</t>
  </si>
  <si>
    <t>G:\PLANTACC\Rate Case\UNSG\UNSG ARAM\May 2026\Post Test Year Plant\Files not sent\RE_ UNSG AMI SW.pdf</t>
  </si>
  <si>
    <t>AMI Communitcation Equipment (Routers, Modems, etc). See Email by Curits</t>
  </si>
  <si>
    <t xml:space="preserve"> </t>
  </si>
  <si>
    <t>UNSG Test Year End June 2026</t>
  </si>
  <si>
    <t>JUL to DEC</t>
  </si>
  <si>
    <t>Sum of JUL to DEC</t>
  </si>
  <si>
    <t>DF20580-251100A</t>
  </si>
  <si>
    <t>DF20580-2016-016-DF20580-2016-016</t>
  </si>
  <si>
    <t>CANCELLED - Downtown Marriott 6" al</t>
  </si>
  <si>
    <t>DK22657-252400S</t>
  </si>
  <si>
    <t>DK22657-2026-002-DK22657-2026-002</t>
  </si>
  <si>
    <t>SI - Irrigation Line Upgrade 2" Eas</t>
  </si>
  <si>
    <t>DF22039-251100A</t>
  </si>
  <si>
    <t>DF22039-2023-065-DF22039-2023-065</t>
  </si>
  <si>
    <t>CANCELLED - 251100A-MAINS</t>
  </si>
  <si>
    <t>48,000-2015 Ford F150 4X4 Crew Cab (Unit 10376)</t>
  </si>
  <si>
    <t>DP10948-253378A</t>
  </si>
  <si>
    <t>[WMS Transfer]-4379.00-4379.00</t>
  </si>
  <si>
    <t>[WMS Transfer]-CANCELLED- Bull Horn</t>
  </si>
  <si>
    <t>DP22736-253100A</t>
  </si>
  <si>
    <t>DP22736-2026-020-DP22736-2026-020</t>
  </si>
  <si>
    <t>Stringfield Ph 3 MLE</t>
  </si>
  <si>
    <t>DV10325-255970A</t>
  </si>
  <si>
    <t>DC Collector Crystal-DC Collector Crystal</t>
  </si>
  <si>
    <t xml:space="preserve">CANCELLED-DC Collector Crystal Sky </t>
  </si>
  <si>
    <t>DV20809-255500B</t>
  </si>
  <si>
    <t>DV20809-2018-043-DV20809-2018-043</t>
  </si>
  <si>
    <t>CANCELLED - Drops Juniper Ln</t>
  </si>
  <si>
    <t>DA10142-251900A</t>
  </si>
  <si>
    <t>Flagstaff Awning-Flagstaff Awning</t>
  </si>
  <si>
    <t>CANCELLED-New Awning for Flagstaff</t>
  </si>
  <si>
    <t>DF20785-251100A</t>
  </si>
  <si>
    <t>DF20785-2017-045-DF20785-2017-045</t>
  </si>
  <si>
    <t>CANCELLED - REMOVE DRESSER ON LUMBE</t>
  </si>
  <si>
    <t>DK22668-252400S</t>
  </si>
  <si>
    <t>DK22668-2026-006-DK22668-2026-006</t>
  </si>
  <si>
    <t>SI - Irrigation Line Upgrade 2" Nor</t>
  </si>
  <si>
    <t>DF22709-251100A</t>
  </si>
  <si>
    <t>DF22709-2026-003-DF22709-2026-003</t>
  </si>
  <si>
    <t>SILVER SADDLE 2" PE MLE</t>
  </si>
  <si>
    <t>DK00044-252404S</t>
  </si>
  <si>
    <t>Replace PVS Services-Replace PVS Services</t>
  </si>
  <si>
    <t>Monthly Close</t>
  </si>
  <si>
    <t>Replace PVC Services in KGM</t>
  </si>
  <si>
    <t>DA10373-250000A</t>
  </si>
  <si>
    <t>Truck 1/2-Ton CC SB-Truck 1/2-Ton CC SB</t>
  </si>
  <si>
    <t>Truck 1/2-Ton CC SB 4x4</t>
  </si>
  <si>
    <t>DP11094-253970A</t>
  </si>
  <si>
    <t>Replacing Modem at G-Replacing Modem at G</t>
  </si>
  <si>
    <t>REPLACING MODEM AT GLASSFORD COLLEC</t>
  </si>
  <si>
    <t>DK22205-252100A</t>
  </si>
  <si>
    <t>DK22205-2023-038-DK22205-2023-038</t>
  </si>
  <si>
    <t>CANCELLED - DMG - Repl damaged main</t>
  </si>
  <si>
    <t>DV22156-255100A</t>
  </si>
  <si>
    <t>DV22156-2023-022-DV22156-2023-022</t>
  </si>
  <si>
    <t>CANCELLED - Cottonwood Springs Rv R</t>
  </si>
  <si>
    <t>DL21639-257100A</t>
  </si>
  <si>
    <t>DL21639-2021-013-DL21639-2021-013</t>
  </si>
  <si>
    <t>CANCELLED - Lower 4" PE Pipe Airpor</t>
  </si>
  <si>
    <t>DP20599-253500B</t>
  </si>
  <si>
    <t>DP20599-2016-015-DP20599-2016-015</t>
  </si>
  <si>
    <t>CANCELLED- Marina St. PI</t>
  </si>
  <si>
    <t>DK22677-252100A</t>
  </si>
  <si>
    <t>DK22677-2026-009-DK22677-2026-009</t>
  </si>
  <si>
    <t>MLE - Black Rock Tract A</t>
  </si>
  <si>
    <t>DP22190-253379A</t>
  </si>
  <si>
    <t>suspended</t>
  </si>
  <si>
    <t>DP22190-2023-054-DP22190-2023-054</t>
  </si>
  <si>
    <t>Meas &amp; Reg Sta Eq Gen-B1-Pres</t>
  </si>
  <si>
    <t>ON HOLD - Odorizer for Prescott Sou</t>
  </si>
  <si>
    <t>DP10947-253378A</t>
  </si>
  <si>
    <t>[WMS Transfer]-2819.00-2819.00</t>
  </si>
  <si>
    <t>DV21923-255100A</t>
  </si>
  <si>
    <t>DV21923-2022-020-DV21923-2022-020</t>
  </si>
  <si>
    <t>CANCELLED - Lampliter Main Bypass &amp;</t>
  </si>
  <si>
    <t>DK22016-252100A</t>
  </si>
  <si>
    <t>DK22016-2023-001-DK22016-2023-001</t>
  </si>
  <si>
    <t>CANCELLED - MLL - 1915 Stockton Hil</t>
  </si>
  <si>
    <t>DV21718-255100A</t>
  </si>
  <si>
    <t>DV21718-2021-023-DV21718-2021-023</t>
  </si>
  <si>
    <t xml:space="preserve">CANCELLED - Mountain Shadows Valve </t>
  </si>
  <si>
    <t>DA15124-250960A</t>
  </si>
  <si>
    <t>Mini Excavator 00325-Mini Excavator 00325</t>
  </si>
  <si>
    <t>CANCELLED-Mini Excavator New Unit 0</t>
  </si>
  <si>
    <t>DL20692-257100A</t>
  </si>
  <si>
    <t>DL20692-2017-009-DL20692-2017-009</t>
  </si>
  <si>
    <t>Cancelled- Kell Pl - Winslow</t>
  </si>
  <si>
    <t>DP10949-253378A</t>
  </si>
  <si>
    <t>DV20804-255400S</t>
  </si>
  <si>
    <t>DV20804-2017-053-DV20804-2017-053</t>
  </si>
  <si>
    <t>CANCELLED - Install Valves Sedona M</t>
  </si>
  <si>
    <t>DS20770-256100A</t>
  </si>
  <si>
    <t>DS20770-2017-004-DS20770-2017-004</t>
  </si>
  <si>
    <t>CANCELLED - Construction of Permane</t>
  </si>
  <si>
    <t>DP21765-253100A</t>
  </si>
  <si>
    <t>DP21765-2021-087-DP21765-2021-087</t>
  </si>
  <si>
    <t>CANCELLED - Glassford Hill Rd/YC Re</t>
  </si>
  <si>
    <t>DS22043-256101A</t>
  </si>
  <si>
    <t>DS22043-2023-002-DS22043-2023-002</t>
  </si>
  <si>
    <t>CANCELLED - REMOVE GAS VALVE ON INT</t>
  </si>
  <si>
    <t>DK22702-252100A</t>
  </si>
  <si>
    <t>DK22702-2026-013-DK22702-2026-013</t>
  </si>
  <si>
    <t>MLE - Bull Mountain Tract 3087-A</t>
  </si>
  <si>
    <t>DL21478-257100A</t>
  </si>
  <si>
    <t>DL21478-2020-016-DL21478-2020-016</t>
  </si>
  <si>
    <t>CANCELLED-Remove Insulator / Replac</t>
  </si>
  <si>
    <t>DV21286-255400S</t>
  </si>
  <si>
    <t>DV21286-2019-033-DV21286-2019-033</t>
  </si>
  <si>
    <t>CANCELLED - Replace Mainline at 901</t>
  </si>
  <si>
    <t>DF22512-251500B</t>
  </si>
  <si>
    <t>DF22512-2025-014-DF22512-2025-014</t>
  </si>
  <si>
    <t>ON HOLD - LOWERING 50' OF 2" PE MAI</t>
  </si>
  <si>
    <t>DP21451-253100A</t>
  </si>
  <si>
    <t>DP21451-2020-043-DP21451-2020-043</t>
  </si>
  <si>
    <t>CANCELLED - Warrior Way MLE</t>
  </si>
  <si>
    <t>Check</t>
  </si>
  <si>
    <t>JUL-26 thru DEC-26 Total</t>
  </si>
  <si>
    <t>To adjust rate base to include used and useful plant additions that are expected to be placed in service between July 2026 and December 2026.</t>
  </si>
  <si>
    <t>WORK_ORDER_ID</t>
  </si>
  <si>
    <t>GL_COMPANY_NO</t>
  </si>
  <si>
    <t>COST_CENTER</t>
  </si>
  <si>
    <t>PROJECT</t>
  </si>
  <si>
    <t>PROJECT_DESCR</t>
  </si>
  <si>
    <t>WORK_ORDER_NUMBER</t>
  </si>
  <si>
    <t>WO_DESCR</t>
  </si>
  <si>
    <t>WO_STATUS</t>
  </si>
  <si>
    <t>DERIVED_WO_STATUS</t>
  </si>
  <si>
    <t>LATE_CHARGE_WAIT_PERIOD</t>
  </si>
  <si>
    <t>CLOSING_OPTION</t>
  </si>
  <si>
    <t>WORK_ORDER_TYPE</t>
  </si>
  <si>
    <t>AWO_FERC</t>
  </si>
  <si>
    <t>ACTION_INDICATOR</t>
  </si>
  <si>
    <t>SERVICE_TYPE</t>
  </si>
  <si>
    <t>INITIATED_BY</t>
  </si>
  <si>
    <t>PROJECT_MANAGER</t>
  </si>
  <si>
    <t>SERVICE_GROUP</t>
  </si>
  <si>
    <t>INITIATION_DATE</t>
  </si>
  <si>
    <t>EST_IN_SERVICE_DATE</t>
  </si>
  <si>
    <t>IN_SERVICE_DATE</t>
  </si>
  <si>
    <t>COMPLETION_DATE</t>
  </si>
  <si>
    <t>PERCENT</t>
  </si>
  <si>
    <t>CWIP_HIERARCHY</t>
  </si>
  <si>
    <t>WMS_SYSTEM</t>
  </si>
  <si>
    <t>WMS_STATUS</t>
  </si>
  <si>
    <t>LAST_NON_AFC_CHG_MTH</t>
  </si>
  <si>
    <t>MAX_EST_REVISION</t>
  </si>
  <si>
    <t>ARC_CLASS</t>
  </si>
  <si>
    <t>CWIP_BAL</t>
  </si>
  <si>
    <t>RWIP_BAL</t>
  </si>
  <si>
    <t>NONUNITIZE_BAL</t>
  </si>
  <si>
    <t>TOTAL_ELIG_BAL</t>
  </si>
  <si>
    <t>HAS_ARC_FAILS</t>
  </si>
  <si>
    <t>HAS_ARC_OVERRIDE</t>
  </si>
  <si>
    <t>ARC1_MISSING_MATERIAL</t>
  </si>
  <si>
    <t>ARC2_MISSING_COR</t>
  </si>
  <si>
    <t>ARC4_MISSING_ACTUAL_RETIREMENT</t>
  </si>
  <si>
    <t>ARC7_QUANTITY_CHECKS</t>
  </si>
  <si>
    <t>ARC8_WORK_ORDER_WITH_CREDIT_BA</t>
  </si>
  <si>
    <t>ARC9_UNIT_CATALOG_ESTIMATES_CH</t>
  </si>
  <si>
    <t>ARC11_LOCATION_CHECKS</t>
  </si>
  <si>
    <t>ARC12_FUTURE_DATE_IN_SERVICE_D</t>
  </si>
  <si>
    <t>ARC13_MISSING_DEPR_GROUP</t>
  </si>
  <si>
    <t>ARC14_COR_ESTIMATES_ON_AR_15</t>
  </si>
  <si>
    <t>ARC15_AS_BLTS_QTY_NON_FIFO_RET</t>
  </si>
  <si>
    <t>ARC16_MISSING_UNIT_ESTIMATES</t>
  </si>
  <si>
    <t>ARC17_MISSING_AS_BUILTS</t>
  </si>
  <si>
    <t>ARC18_ARO_FERC_ACCT</t>
  </si>
  <si>
    <t>ARC19_LAND_RIGHTS_CLASS_CODE_C</t>
  </si>
  <si>
    <t>ARC20_VEHICLE_CLASS_CODE_CHECK</t>
  </si>
  <si>
    <t>ARC21_LAND_RIGHTS_TERM_LIMITED</t>
  </si>
  <si>
    <t>ARC22_LAND_RIGHTS_PERPETUAL_RE</t>
  </si>
  <si>
    <t>ARC23_RAILROAD_CHECK</t>
  </si>
  <si>
    <t>ARC24_NON_DIST_WO_00000_NOT392</t>
  </si>
  <si>
    <t>ARC25_INVENTORY_BLANKET_CHECK</t>
  </si>
  <si>
    <t>ARC26_LAND_CLASS_CODE_CHECK</t>
  </si>
  <si>
    <t>ARC27_AFUDC_ONLY_ON_CWIP_BALAN</t>
  </si>
  <si>
    <t>ARC28_ACTION_INDICATOR_COR_C</t>
  </si>
  <si>
    <t>ARC29_ACTION_INDICATOR_RETIR</t>
  </si>
  <si>
    <t>ARC30_ACTION_INDICATOR_IS_NULL</t>
  </si>
  <si>
    <t>ARC31_MIXED_SOURCE_AWOS</t>
  </si>
  <si>
    <t>ARC32_MISSING_MATERIAL_NON_UN</t>
  </si>
  <si>
    <t>ARC33_MISSING_DEPR_GROUP_106</t>
  </si>
  <si>
    <t>ARC34_ACTION_INDICATOR_COR_106</t>
  </si>
  <si>
    <t>ARC35_COR_GREATER_THAN_500K</t>
  </si>
  <si>
    <t>032</t>
  </si>
  <si>
    <t>Open</t>
  </si>
  <si>
    <t>Work In Process</t>
  </si>
  <si>
    <t>2 Months</t>
  </si>
  <si>
    <t>UNSG Cap-UNS Gas Gen Plt-Specific</t>
  </si>
  <si>
    <t>INSTALL</t>
  </si>
  <si>
    <t>Capital - Capital</t>
  </si>
  <si>
    <t>04/02/2024</t>
  </si>
  <si>
    <t>07/31/2026</t>
  </si>
  <si>
    <t>UNS Gas General Plant</t>
  </si>
  <si>
    <t>07/15/2026</t>
  </si>
  <si>
    <t>Frieghtliner M2 EC (Chassis) - New</t>
  </si>
  <si>
    <t>In Service</t>
  </si>
  <si>
    <t>Ready to Non-Unitize</t>
  </si>
  <si>
    <t>06/19/2024</t>
  </si>
  <si>
    <t>02/16/2026</t>
  </si>
  <si>
    <t>Freightliner M2 EC (Chassis) - New</t>
  </si>
  <si>
    <t>03/02/2026</t>
  </si>
  <si>
    <t>06/09/2025</t>
  </si>
  <si>
    <t>04/11/2026</t>
  </si>
  <si>
    <t>03/03/2026</t>
  </si>
  <si>
    <t>12/30/2026</t>
  </si>
  <si>
    <t>04/07/2026</t>
  </si>
  <si>
    <t>04/08/2026</t>
  </si>
  <si>
    <t>12/31/2026</t>
  </si>
  <si>
    <t>05/05/2026</t>
  </si>
  <si>
    <t>06/18/2026</t>
  </si>
  <si>
    <t>Filtered 'Open'</t>
  </si>
  <si>
    <t>CWIP Log 7.9.26</t>
  </si>
  <si>
    <t>filtered by Project 250000A</t>
  </si>
  <si>
    <t>$0.5M in CWIP expected to be in-service by end of year (see tab 3.2 250000A CWIP)</t>
  </si>
  <si>
    <t>3. JUL-26 to DEC-26 Additions</t>
  </si>
  <si>
    <t>Balance at 7/10/26</t>
  </si>
  <si>
    <t>This query shows projects with charges as of7/10/26 that have estimated ISD's on or before 12/31/26</t>
  </si>
  <si>
    <t xml:space="preserve">dc check </t>
  </si>
  <si>
    <t>Round Down in Lead Schedule</t>
  </si>
  <si>
    <t>Round Up in Lead Schedule</t>
  </si>
  <si>
    <t>Round Down Forecast Amount</t>
  </si>
  <si>
    <t>Round Up Forecast Amount</t>
  </si>
  <si>
    <t>Round Down in lead schedule</t>
  </si>
  <si>
    <t>Round up in Lead Schedule</t>
  </si>
  <si>
    <t>Round down in Lead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</si>
</sst>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  <numFmt numFmtId="166" formatCode="[$-409]mmmm\ d\,\ yyyy;@"/>
    <numFmt numFmtId="167" formatCode="&quot;$&quot;#,##0"/>
    <numFmt numFmtId="168" formatCode="_(&quot;$&quot;* #,##0_);_(&quot;$&quot;* \(#,##0\);_(&quot;$&quot;* &quot;-&quot;??_);_(@_)"/>
    <numFmt numFmtId="169" formatCode="_(* #,##0.0_);_(* \(#,##0.0\);_(* &quot;-&quot;??_);_(@_)"/>
    <numFmt numFmtId="170" formatCode="mmmm\ d\,\ yyyy"/>
  </numFmts>
  <fonts count="68" x14ac:knownFonts="1">
    <font>
      <sz val="11"/>
      <color theme="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FF0000"/>
      <name val="Calibri"/>
      <family val="2"/>
      <scheme val="minor"/>
    </font>
    <font>
      <b/>
      <sz val="11"/>
      <color rgb="FFFF0000"/>
      <name val="Calibri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12"/>
      <color theme="1"/>
      <name val="Calibri"/>
      <family val="2"/>
    </font>
    <font>
      <sz val="10"/>
      <name val="Arial"/>
      <family val="2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1"/>
      <color theme="1"/>
      <name val="Calibri"/>
      <family val="2"/>
    </font>
    <font>
      <sz val="8"/>
      <color rgb="FFFF0000"/>
      <name val="Calibri"/>
      <family val="2"/>
    </font>
    <font>
      <sz val="11"/>
      <color rgb="FFFF0000"/>
      <name val="Calibri"/>
      <family val="2"/>
    </font>
    <font>
      <sz val="10"/>
      <name val="MS Sans Serif"/>
      <family val="2"/>
    </font>
    <font>
      <b/>
      <sz val="9"/>
      <name val="Arial"/>
      <family val="2"/>
    </font>
    <font>
      <sz val="9"/>
      <name val="Arial"/>
      <family val="2"/>
    </font>
    <font>
      <sz val="8"/>
      <color rgb="FFFF0000"/>
      <name val="Arial"/>
      <family val="2"/>
    </font>
    <font>
      <sz val="10"/>
      <name val="MS Sans Serif"/>
    </font>
    <font>
      <b/>
      <u/>
      <sz val="9"/>
      <name val="Arial"/>
      <family val="2"/>
    </font>
    <font>
      <sz val="9"/>
      <name val="MS Sans Serif"/>
    </font>
    <font>
      <sz val="8"/>
      <color rgb="FFFF0000"/>
      <name val="MS Sans Serif"/>
    </font>
    <font>
      <b/>
      <sz val="10"/>
      <color rgb="FFFF0066"/>
      <name val="Arial"/>
      <family val="2"/>
    </font>
    <font>
      <sz val="10"/>
      <color rgb="FFFF0066"/>
      <name val="Arial"/>
      <family val="2"/>
    </font>
    <font>
      <b/>
      <sz val="9"/>
      <color rgb="FFFF0000"/>
      <name val="Calibri"/>
      <family val="2"/>
    </font>
    <font>
      <sz val="11"/>
      <name val="Calibri"/>
      <family val="2"/>
    </font>
    <font>
      <sz val="8"/>
      <name val="Calibri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FF0000"/>
      <name val="Calibri"/>
      <family val="2"/>
    </font>
    <font>
      <u/>
      <sz val="11"/>
      <color theme="10"/>
      <name val="Calibri"/>
      <family val="2"/>
    </font>
    <font>
      <sz val="9"/>
      <color rgb="FFFF0000"/>
      <name val="Calibri"/>
      <family val="2"/>
    </font>
    <font>
      <u/>
      <sz val="8"/>
      <color theme="10"/>
      <name val="Calibri"/>
      <family val="2"/>
    </font>
    <font>
      <b/>
      <sz val="10"/>
      <color theme="1"/>
      <name val="Calibri"/>
      <family val="2"/>
    </font>
    <font>
      <sz val="8"/>
      <color rgb="FF333399"/>
      <name val="Calibri"/>
      <family val="2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11"/>
      <name val="Calibri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color indexed="10"/>
      <name val="Arial"/>
      <family val="2"/>
    </font>
    <font>
      <b/>
      <u/>
      <sz val="10"/>
      <name val="Arial"/>
      <family val="2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b/>
      <sz val="10"/>
      <color theme="1"/>
      <name val="Calibri"/>
      <family val="2"/>
    </font>
    <font>
      <sz val="8"/>
      <color rgb="FF333399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Arial"/>
      <family val="2"/>
    </font>
    <font>
      <sz val="11"/>
      <color rgb="FF0000FF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rgb="FFF0F4FA"/>
      </patternFill>
    </fill>
    <fill>
      <patternFill patternType="solid">
        <f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theme="4" tint="0.79998168889431442"/>
      </patternFill>
    </fill>
    <fill>
      <patternFill patternType="solid">
        <fgColor indexed="9"/>
        <bgColor indexed="64"/>
      </patternFill>
    </fill>
    <fill>
      <patternFill patternType="solid">
        <fgColor rgb="FFEAFFEA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DCDCD"/>
      </patternFill>
    </fill>
  </fills>
  <borders count="29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/>
      <right/>
      <top/>
      <bottom style="double">
        <color rgb="FF9933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rgb="FFB0C4DE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indexed="64"/>
      </bottom>
      <diagonal/>
    </border>
    <border>
      <left style="thin">
        <color rgb="FFD0D7E5"/>
      </left>
      <right style="thin">
        <color rgb="FFD0D7E5"/>
      </right>
      <top/>
      <bottom style="thin">
        <color indexed="64"/>
      </bottom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  <border>
      <left style="thin">
        <color rgb="FFD0D7E5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/>
      <diagonal/>
    </border>
    <border>
      <left style="thin">
        <color rgb="FFD0D7E5"/>
      </left>
      <right style="thin">
        <color rgb="FFD0D7E5"/>
      </right>
      <top/>
      <bottom/>
      <diagonal/>
    </border>
  </borders>
  <cellStyleXfs count="41">
    <xf numFmtId="0" fontId="0" fillId="0" borderId="0"/>
    <xf numFmtId="43" fontId="11" fillId="0" borderId="0" applyFont="0" applyFill="0" applyBorder="0" applyAlignment="0" applyProtection="0"/>
    <xf numFmtId="0" fontId="11" fillId="0" borderId="0"/>
    <xf numFmtId="0" fontId="8" fillId="0" borderId="0"/>
    <xf numFmtId="43" fontId="8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1" fillId="0" borderId="0"/>
    <xf numFmtId="0" fontId="7" fillId="0" borderId="0"/>
    <xf numFmtId="0" fontId="29" fillId="0" borderId="0"/>
    <xf numFmtId="0" fontId="21" fillId="0" borderId="0"/>
    <xf numFmtId="0" fontId="29" fillId="0" borderId="0"/>
    <xf numFmtId="0" fontId="33" fillId="0" borderId="0"/>
    <xf numFmtId="0" fontId="33" fillId="0" borderId="0"/>
    <xf numFmtId="44" fontId="7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0" fontId="4" fillId="0" borderId="0"/>
    <xf numFmtId="0" fontId="45" fillId="0" borderId="0" applyNumberForma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1" fillId="0" borderId="0" applyFont="0" applyFill="0" applyBorder="0" applyAlignment="0" applyProtection="0"/>
    <xf numFmtId="0" fontId="1" fillId="0" borderId="0"/>
    <xf numFmtId="0" fontId="11" fillId="0" borderId="0"/>
    <xf numFmtId="43" fontId="1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64" fillId="0" borderId="0"/>
    <xf numFmtId="43" fontId="64" fillId="0" borderId="0" applyFont="0" applyFill="0" applyBorder="0" applyAlignment="0" applyProtection="0"/>
  </cellStyleXfs>
  <cellXfs count="337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Alignment="1">
      <alignment wrapText="1"/>
    </xf>
    <xf numFmtId="0" fontId="11" fillId="0" borderId="0" xfId="2"/>
    <xf numFmtId="0" fontId="0" fillId="0" borderId="0" xfId="0" pivotButton="1"/>
    <xf numFmtId="0" fontId="0" fillId="0" borderId="0" xfId="0" applyAlignment="1">
      <alignment horizontal="left"/>
    </xf>
    <xf numFmtId="43" fontId="0" fillId="0" borderId="0" xfId="1" applyFont="1"/>
    <xf numFmtId="0" fontId="15" fillId="0" borderId="0" xfId="0" applyFont="1"/>
    <xf numFmtId="0" fontId="0" fillId="0" borderId="6" xfId="0" applyBorder="1"/>
    <xf numFmtId="43" fontId="15" fillId="0" borderId="0" xfId="1" applyFont="1"/>
    <xf numFmtId="0" fontId="16" fillId="0" borderId="0" xfId="3" applyFont="1" applyAlignment="1">
      <alignment wrapText="1"/>
    </xf>
    <xf numFmtId="0" fontId="17" fillId="0" borderId="0" xfId="3" applyFont="1"/>
    <xf numFmtId="0" fontId="16" fillId="0" borderId="6" xfId="3" applyFont="1" applyBorder="1" applyAlignment="1">
      <alignment horizontal="center"/>
    </xf>
    <xf numFmtId="0" fontId="16" fillId="0" borderId="6" xfId="3" applyFont="1" applyBorder="1" applyAlignment="1">
      <alignment horizontal="center" wrapText="1"/>
    </xf>
    <xf numFmtId="164" fontId="16" fillId="0" borderId="6" xfId="4" applyNumberFormat="1" applyFont="1" applyFill="1" applyBorder="1" applyAlignment="1">
      <alignment horizontal="center" wrapText="1"/>
    </xf>
    <xf numFmtId="0" fontId="16" fillId="0" borderId="0" xfId="3" applyFont="1" applyAlignment="1">
      <alignment horizontal="center"/>
    </xf>
    <xf numFmtId="164" fontId="17" fillId="0" borderId="0" xfId="3" applyNumberFormat="1" applyFont="1"/>
    <xf numFmtId="0" fontId="16" fillId="9" borderId="7" xfId="3" applyFont="1" applyFill="1" applyBorder="1" applyAlignment="1">
      <alignment wrapText="1"/>
    </xf>
    <xf numFmtId="0" fontId="17" fillId="9" borderId="7" xfId="3" applyFont="1" applyFill="1" applyBorder="1"/>
    <xf numFmtId="165" fontId="17" fillId="0" borderId="0" xfId="3" applyNumberFormat="1" applyFont="1"/>
    <xf numFmtId="0" fontId="17" fillId="9" borderId="0" xfId="3" applyFont="1" applyFill="1"/>
    <xf numFmtId="0" fontId="8" fillId="0" borderId="0" xfId="3"/>
    <xf numFmtId="164" fontId="0" fillId="0" borderId="0" xfId="4" applyNumberFormat="1" applyFont="1"/>
    <xf numFmtId="0" fontId="23" fillId="0" borderId="0" xfId="0" applyFont="1"/>
    <xf numFmtId="0" fontId="12" fillId="5" borderId="6" xfId="0" applyFont="1" applyFill="1" applyBorder="1" applyAlignment="1">
      <alignment horizontal="center" vertical="center" wrapText="1"/>
    </xf>
    <xf numFmtId="0" fontId="22" fillId="0" borderId="0" xfId="0" applyFont="1"/>
    <xf numFmtId="0" fontId="10" fillId="0" borderId="0" xfId="0" applyFont="1"/>
    <xf numFmtId="164" fontId="10" fillId="0" borderId="0" xfId="4" applyNumberFormat="1" applyFont="1"/>
    <xf numFmtId="0" fontId="0" fillId="8" borderId="6" xfId="0" applyFill="1" applyBorder="1"/>
    <xf numFmtId="0" fontId="0" fillId="7" borderId="6" xfId="0" applyFill="1" applyBorder="1"/>
    <xf numFmtId="0" fontId="15" fillId="0" borderId="0" xfId="0" applyFont="1" applyAlignment="1">
      <alignment horizontal="center"/>
    </xf>
    <xf numFmtId="164" fontId="17" fillId="0" borderId="0" xfId="1" applyNumberFormat="1" applyFont="1" applyFill="1"/>
    <xf numFmtId="164" fontId="18" fillId="0" borderId="0" xfId="1" applyNumberFormat="1" applyFont="1" applyFill="1"/>
    <xf numFmtId="164" fontId="16" fillId="0" borderId="6" xfId="1" quotePrefix="1" applyNumberFormat="1" applyFont="1" applyFill="1" applyBorder="1" applyAlignment="1">
      <alignment horizontal="center" wrapText="1"/>
    </xf>
    <xf numFmtId="164" fontId="16" fillId="9" borderId="7" xfId="1" applyNumberFormat="1" applyFont="1" applyFill="1" applyBorder="1"/>
    <xf numFmtId="164" fontId="17" fillId="0" borderId="0" xfId="1" applyNumberFormat="1" applyFont="1" applyFill="1" applyBorder="1"/>
    <xf numFmtId="164" fontId="0" fillId="0" borderId="0" xfId="1" applyNumberFormat="1" applyFont="1"/>
    <xf numFmtId="164" fontId="15" fillId="0" borderId="0" xfId="1" applyNumberFormat="1" applyFont="1" applyAlignment="1">
      <alignment horizontal="right"/>
    </xf>
    <xf numFmtId="164" fontId="19" fillId="0" borderId="0" xfId="1" applyNumberFormat="1" applyFont="1" applyFill="1" applyAlignment="1">
      <alignment horizontal="center"/>
    </xf>
    <xf numFmtId="0" fontId="7" fillId="0" borderId="0" xfId="7"/>
    <xf numFmtId="49" fontId="7" fillId="0" borderId="0" xfId="7" applyNumberFormat="1"/>
    <xf numFmtId="0" fontId="12" fillId="0" borderId="0" xfId="7" applyFont="1" applyAlignment="1">
      <alignment wrapText="1"/>
    </xf>
    <xf numFmtId="0" fontId="11" fillId="0" borderId="0" xfId="0" applyFont="1"/>
    <xf numFmtId="0" fontId="27" fillId="0" borderId="0" xfId="0" applyFont="1"/>
    <xf numFmtId="164" fontId="0" fillId="0" borderId="0" xfId="0" applyNumberFormat="1"/>
    <xf numFmtId="164" fontId="15" fillId="0" borderId="0" xfId="1" applyNumberFormat="1" applyFont="1" applyAlignment="1">
      <alignment horizontal="center"/>
    </xf>
    <xf numFmtId="164" fontId="19" fillId="0" borderId="0" xfId="1" applyNumberFormat="1" applyFont="1" applyFill="1" applyAlignment="1">
      <alignment horizontal="center" wrapText="1"/>
    </xf>
    <xf numFmtId="164" fontId="27" fillId="0" borderId="0" xfId="1" applyNumberFormat="1" applyFont="1" applyAlignment="1">
      <alignment horizontal="center"/>
    </xf>
    <xf numFmtId="164" fontId="0" fillId="0" borderId="0" xfId="1" applyNumberFormat="1" applyFont="1" applyAlignment="1">
      <alignment horizontal="right"/>
    </xf>
    <xf numFmtId="49" fontId="19" fillId="0" borderId="0" xfId="7" applyNumberFormat="1" applyFont="1" applyAlignment="1">
      <alignment horizontal="center"/>
    </xf>
    <xf numFmtId="164" fontId="19" fillId="0" borderId="0" xfId="1" applyNumberFormat="1" applyFont="1" applyFill="1" applyBorder="1" applyAlignment="1">
      <alignment horizontal="center"/>
    </xf>
    <xf numFmtId="0" fontId="16" fillId="0" borderId="0" xfId="3" applyFont="1" applyAlignment="1">
      <alignment horizontal="right"/>
    </xf>
    <xf numFmtId="0" fontId="16" fillId="0" borderId="0" xfId="3" applyFont="1" applyAlignment="1">
      <alignment horizontal="right" wrapText="1"/>
    </xf>
    <xf numFmtId="164" fontId="10" fillId="0" borderId="0" xfId="1" applyNumberFormat="1" applyFont="1" applyAlignment="1">
      <alignment horizontal="right"/>
    </xf>
    <xf numFmtId="164" fontId="22" fillId="0" borderId="0" xfId="1" applyNumberFormat="1" applyFont="1" applyAlignment="1">
      <alignment horizontal="right"/>
    </xf>
    <xf numFmtId="164" fontId="27" fillId="0" borderId="0" xfId="1" applyNumberFormat="1" applyFont="1" applyAlignment="1">
      <alignment horizontal="right"/>
    </xf>
    <xf numFmtId="164" fontId="12" fillId="5" borderId="6" xfId="1" applyNumberFormat="1" applyFont="1" applyFill="1" applyBorder="1" applyAlignment="1">
      <alignment horizontal="center" vertical="center" wrapText="1"/>
    </xf>
    <xf numFmtId="164" fontId="12" fillId="10" borderId="6" xfId="1" applyNumberFormat="1" applyFont="1" applyFill="1" applyBorder="1" applyAlignment="1">
      <alignment horizontal="center" vertical="center" wrapText="1"/>
    </xf>
    <xf numFmtId="164" fontId="0" fillId="0" borderId="6" xfId="1" applyNumberFormat="1" applyFont="1" applyBorder="1" applyAlignment="1">
      <alignment horizontal="right"/>
    </xf>
    <xf numFmtId="164" fontId="0" fillId="0" borderId="6" xfId="1" applyNumberFormat="1" applyFont="1" applyFill="1" applyBorder="1"/>
    <xf numFmtId="164" fontId="0" fillId="0" borderId="6" xfId="1" applyNumberFormat="1" applyFont="1" applyFill="1" applyBorder="1" applyAlignment="1">
      <alignment horizontal="right"/>
    </xf>
    <xf numFmtId="164" fontId="0" fillId="0" borderId="6" xfId="1" applyNumberFormat="1" applyFont="1" applyBorder="1"/>
    <xf numFmtId="164" fontId="11" fillId="0" borderId="0" xfId="1" applyNumberFormat="1" applyFont="1" applyAlignment="1">
      <alignment horizontal="right"/>
    </xf>
    <xf numFmtId="0" fontId="17" fillId="0" borderId="0" xfId="7" applyFont="1"/>
    <xf numFmtId="0" fontId="30" fillId="0" borderId="6" xfId="8" applyFont="1" applyBorder="1" applyAlignment="1">
      <alignment vertical="center"/>
    </xf>
    <xf numFmtId="0" fontId="31" fillId="0" borderId="6" xfId="8" applyFont="1" applyBorder="1" applyAlignment="1">
      <alignment horizontal="left" vertical="center"/>
    </xf>
    <xf numFmtId="0" fontId="31" fillId="0" borderId="0" xfId="9" applyFont="1"/>
    <xf numFmtId="0" fontId="32" fillId="0" borderId="0" xfId="9" applyFont="1"/>
    <xf numFmtId="166" fontId="31" fillId="0" borderId="6" xfId="8" applyNumberFormat="1" applyFont="1" applyBorder="1" applyAlignment="1">
      <alignment horizontal="left" vertical="center"/>
    </xf>
    <xf numFmtId="0" fontId="30" fillId="11" borderId="6" xfId="10" applyFont="1" applyFill="1" applyBorder="1" applyAlignment="1">
      <alignment vertical="center"/>
    </xf>
    <xf numFmtId="0" fontId="31" fillId="11" borderId="6" xfId="10" applyFont="1" applyFill="1" applyBorder="1" applyAlignment="1">
      <alignment horizontal="left" vertical="center"/>
    </xf>
    <xf numFmtId="0" fontId="32" fillId="0" borderId="0" xfId="8" applyFont="1" applyAlignment="1">
      <alignment vertical="center"/>
    </xf>
    <xf numFmtId="0" fontId="18" fillId="0" borderId="0" xfId="7" applyFont="1"/>
    <xf numFmtId="0" fontId="30" fillId="0" borderId="12" xfId="8" applyFont="1" applyBorder="1" applyAlignment="1">
      <alignment horizontal="center" vertical="center"/>
    </xf>
    <xf numFmtId="0" fontId="31" fillId="0" borderId="12" xfId="8" applyFont="1" applyBorder="1" applyAlignment="1">
      <alignment horizontal="left" vertical="center"/>
    </xf>
    <xf numFmtId="0" fontId="31" fillId="0" borderId="12" xfId="8" applyFont="1" applyBorder="1" applyAlignment="1">
      <alignment vertical="center"/>
    </xf>
    <xf numFmtId="0" fontId="30" fillId="0" borderId="14" xfId="8" applyFont="1" applyBorder="1" applyAlignment="1">
      <alignment horizontal="center" vertical="center"/>
    </xf>
    <xf numFmtId="0" fontId="30" fillId="0" borderId="13" xfId="8" applyFont="1" applyBorder="1" applyAlignment="1">
      <alignment horizontal="left" vertical="center"/>
    </xf>
    <xf numFmtId="0" fontId="31" fillId="0" borderId="6" xfId="8" applyFont="1" applyBorder="1" applyAlignment="1">
      <alignment horizontal="center" vertical="center"/>
    </xf>
    <xf numFmtId="0" fontId="31" fillId="0" borderId="7" xfId="8" applyFont="1" applyBorder="1" applyAlignment="1">
      <alignment horizontal="left" vertical="center"/>
    </xf>
    <xf numFmtId="5" fontId="31" fillId="0" borderId="6" xfId="8" applyNumberFormat="1" applyFont="1" applyBorder="1" applyAlignment="1">
      <alignment vertical="center"/>
    </xf>
    <xf numFmtId="5" fontId="31" fillId="0" borderId="15" xfId="8" applyNumberFormat="1" applyFont="1" applyBorder="1" applyAlignment="1">
      <alignment vertical="center"/>
    </xf>
    <xf numFmtId="0" fontId="30" fillId="0" borderId="6" xfId="8" quotePrefix="1" applyFont="1" applyBorder="1" applyAlignment="1">
      <alignment horizontal="center" vertical="center"/>
    </xf>
    <xf numFmtId="0" fontId="30" fillId="0" borderId="7" xfId="8" applyFont="1" applyBorder="1" applyAlignment="1">
      <alignment horizontal="left" vertical="center"/>
    </xf>
    <xf numFmtId="0" fontId="31" fillId="0" borderId="6" xfId="11" quotePrefix="1" applyFont="1" applyBorder="1" applyAlignment="1">
      <alignment horizontal="center" vertical="center"/>
    </xf>
    <xf numFmtId="0" fontId="31" fillId="0" borderId="10" xfId="11" applyFont="1" applyBorder="1" applyAlignment="1">
      <alignment horizontal="left" vertical="center"/>
    </xf>
    <xf numFmtId="0" fontId="31" fillId="0" borderId="0" xfId="8" applyFont="1" applyAlignment="1">
      <alignment vertical="center"/>
    </xf>
    <xf numFmtId="0" fontId="30" fillId="0" borderId="0" xfId="8" applyFont="1" applyAlignment="1">
      <alignment horizontal="center" vertical="center"/>
    </xf>
    <xf numFmtId="5" fontId="30" fillId="0" borderId="14" xfId="8" applyNumberFormat="1" applyFont="1" applyBorder="1" applyAlignment="1">
      <alignment horizontal="right" vertical="center"/>
    </xf>
    <xf numFmtId="0" fontId="31" fillId="0" borderId="0" xfId="8" applyFont="1" applyAlignment="1">
      <alignment horizontal="left" vertical="center"/>
    </xf>
    <xf numFmtId="0" fontId="32" fillId="0" borderId="0" xfId="8" applyFont="1" applyAlignment="1">
      <alignment horizontal="center" vertical="center"/>
    </xf>
    <xf numFmtId="167" fontId="30" fillId="0" borderId="9" xfId="8" applyNumberFormat="1" applyFont="1" applyBorder="1" applyAlignment="1">
      <alignment vertical="center"/>
    </xf>
    <xf numFmtId="0" fontId="34" fillId="0" borderId="0" xfId="12" applyFont="1" applyAlignment="1">
      <alignment vertical="center"/>
    </xf>
    <xf numFmtId="0" fontId="35" fillId="0" borderId="0" xfId="12" applyFont="1"/>
    <xf numFmtId="0" fontId="36" fillId="0" borderId="0" xfId="12" applyFont="1"/>
    <xf numFmtId="5" fontId="17" fillId="0" borderId="0" xfId="7" applyNumberFormat="1" applyFont="1"/>
    <xf numFmtId="0" fontId="25" fillId="0" borderId="0" xfId="7" applyFont="1"/>
    <xf numFmtId="168" fontId="17" fillId="0" borderId="8" xfId="7" applyNumberFormat="1" applyFont="1" applyBorder="1"/>
    <xf numFmtId="168" fontId="17" fillId="0" borderId="0" xfId="13" applyNumberFormat="1" applyFont="1"/>
    <xf numFmtId="0" fontId="37" fillId="0" borderId="0" xfId="3" applyFont="1"/>
    <xf numFmtId="0" fontId="8" fillId="0" borderId="0" xfId="3" applyAlignment="1">
      <alignment horizontal="center"/>
    </xf>
    <xf numFmtId="0" fontId="38" fillId="0" borderId="0" xfId="3" applyFont="1"/>
    <xf numFmtId="0" fontId="16" fillId="0" borderId="0" xfId="3" applyFont="1" applyAlignment="1">
      <alignment vertic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169" fontId="0" fillId="0" borderId="0" xfId="1" applyNumberFormat="1" applyFont="1"/>
    <xf numFmtId="43" fontId="27" fillId="0" borderId="0" xfId="1" applyFont="1"/>
    <xf numFmtId="0" fontId="0" fillId="0" borderId="0" xfId="0" pivotButton="1" applyAlignment="1">
      <alignment wrapText="1"/>
    </xf>
    <xf numFmtId="0" fontId="10" fillId="0" borderId="0" xfId="0" applyFont="1" applyAlignment="1">
      <alignment horizontal="left"/>
    </xf>
    <xf numFmtId="0" fontId="27" fillId="0" borderId="0" xfId="0" applyFont="1" applyAlignment="1">
      <alignment horizontal="left" wrapText="1"/>
    </xf>
    <xf numFmtId="0" fontId="12" fillId="5" borderId="6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/>
    </xf>
    <xf numFmtId="0" fontId="11" fillId="0" borderId="6" xfId="0" applyFont="1" applyBorder="1" applyAlignment="1">
      <alignment horizontal="left"/>
    </xf>
    <xf numFmtId="43" fontId="8" fillId="0" borderId="0" xfId="1" applyFont="1"/>
    <xf numFmtId="0" fontId="9" fillId="0" borderId="10" xfId="0" applyFont="1" applyBorder="1"/>
    <xf numFmtId="43" fontId="9" fillId="0" borderId="10" xfId="1" applyFont="1" applyBorder="1"/>
    <xf numFmtId="22" fontId="10" fillId="0" borderId="0" xfId="0" applyNumberFormat="1" applyFont="1"/>
    <xf numFmtId="164" fontId="43" fillId="10" borderId="6" xfId="0" applyNumberFormat="1" applyFont="1" applyFill="1" applyBorder="1" applyAlignment="1">
      <alignment horizontal="center" vertical="center" wrapText="1"/>
    </xf>
    <xf numFmtId="0" fontId="10" fillId="0" borderId="6" xfId="0" applyFont="1" applyBorder="1"/>
    <xf numFmtId="0" fontId="27" fillId="0" borderId="6" xfId="0" applyFont="1" applyBorder="1"/>
    <xf numFmtId="0" fontId="27" fillId="0" borderId="6" xfId="0" applyFont="1" applyBorder="1" applyAlignment="1">
      <alignment wrapText="1"/>
    </xf>
    <xf numFmtId="0" fontId="9" fillId="0" borderId="0" xfId="0" applyFont="1"/>
    <xf numFmtId="0" fontId="17" fillId="0" borderId="0" xfId="3" applyFont="1" applyAlignment="1">
      <alignment horizontal="left"/>
    </xf>
    <xf numFmtId="164" fontId="16" fillId="0" borderId="6" xfId="4" applyNumberFormat="1" applyFont="1" applyFill="1" applyBorder="1" applyAlignment="1">
      <alignment horizontal="left" wrapText="1"/>
    </xf>
    <xf numFmtId="169" fontId="10" fillId="0" borderId="0" xfId="1" applyNumberFormat="1" applyFont="1"/>
    <xf numFmtId="169" fontId="0" fillId="0" borderId="0" xfId="1" applyNumberFormat="1" applyFont="1" applyBorder="1"/>
    <xf numFmtId="0" fontId="25" fillId="0" borderId="0" xfId="3" applyFont="1" applyAlignment="1">
      <alignment horizontal="left" vertical="center"/>
    </xf>
    <xf numFmtId="164" fontId="43" fillId="9" borderId="7" xfId="1" applyNumberFormat="1" applyFont="1" applyFill="1" applyBorder="1" applyAlignment="1">
      <alignment horizontal="left" vertical="center"/>
    </xf>
    <xf numFmtId="164" fontId="27" fillId="0" borderId="0" xfId="1" applyNumberFormat="1" applyFont="1" applyAlignment="1">
      <alignment horizontal="center" wrapText="1"/>
    </xf>
    <xf numFmtId="164" fontId="0" fillId="0" borderId="9" xfId="1" applyNumberFormat="1" applyFont="1" applyBorder="1" applyAlignment="1">
      <alignment horizontal="right"/>
    </xf>
    <xf numFmtId="0" fontId="17" fillId="0" borderId="6" xfId="7" applyFont="1" applyBorder="1"/>
    <xf numFmtId="0" fontId="24" fillId="0" borderId="6" xfId="3" applyFont="1" applyBorder="1" applyAlignment="1">
      <alignment horizontal="left" vertical="center"/>
    </xf>
    <xf numFmtId="0" fontId="28" fillId="0" borderId="0" xfId="0" applyFont="1" applyAlignment="1">
      <alignment horizontal="right"/>
    </xf>
    <xf numFmtId="164" fontId="46" fillId="0" borderId="0" xfId="1" applyNumberFormat="1" applyFont="1" applyAlignment="1">
      <alignment horizontal="center"/>
    </xf>
    <xf numFmtId="0" fontId="47" fillId="0" borderId="0" xfId="19" applyFont="1"/>
    <xf numFmtId="168" fontId="17" fillId="0" borderId="0" xfId="7" applyNumberFormat="1" applyFont="1"/>
    <xf numFmtId="0" fontId="48" fillId="0" borderId="0" xfId="0" applyFont="1" applyAlignment="1">
      <alignment horizontal="left" vertical="top" wrapText="1"/>
    </xf>
    <xf numFmtId="0" fontId="51" fillId="0" borderId="0" xfId="0" applyFont="1" applyAlignment="1">
      <alignment horizontal="center" vertical="top" wrapText="1"/>
    </xf>
    <xf numFmtId="0" fontId="50" fillId="3" borderId="3" xfId="0" applyFont="1" applyFill="1" applyBorder="1" applyAlignment="1">
      <alignment horizontal="left" vertical="top" wrapText="1"/>
    </xf>
    <xf numFmtId="0" fontId="50" fillId="3" borderId="4" xfId="0" applyFont="1" applyFill="1" applyBorder="1" applyAlignment="1">
      <alignment horizontal="left" vertical="top" wrapText="1"/>
    </xf>
    <xf numFmtId="0" fontId="0" fillId="0" borderId="0" xfId="0" applyAlignment="1">
      <alignment horizontal="center" vertical="top" wrapText="1" indent="1"/>
    </xf>
    <xf numFmtId="0" fontId="50" fillId="0" borderId="0" xfId="0" applyFont="1" applyAlignment="1">
      <alignment horizontal="right" vertical="top" wrapText="1" indent="1"/>
    </xf>
    <xf numFmtId="0" fontId="0" fillId="0" borderId="0" xfId="0" applyAlignment="1">
      <alignment horizontal="left" vertical="top" wrapText="1" indent="1"/>
    </xf>
    <xf numFmtId="0" fontId="52" fillId="0" borderId="0" xfId="0" applyFont="1" applyAlignment="1">
      <alignment horizontal="center" vertical="top" wrapText="1"/>
    </xf>
    <xf numFmtId="0" fontId="51" fillId="2" borderId="2" xfId="0" applyFont="1" applyFill="1" applyBorder="1" applyAlignment="1">
      <alignment horizontal="left" vertical="top" wrapText="1"/>
    </xf>
    <xf numFmtId="0" fontId="51" fillId="2" borderId="1" xfId="0" applyFont="1" applyFill="1" applyBorder="1" applyAlignment="1">
      <alignment horizontal="left" vertical="top" wrapText="1"/>
    </xf>
    <xf numFmtId="0" fontId="50" fillId="2" borderId="4" xfId="0" applyFont="1" applyFill="1" applyBorder="1" applyAlignment="1">
      <alignment horizontal="left" vertical="top" wrapText="1"/>
    </xf>
    <xf numFmtId="0" fontId="51" fillId="0" borderId="0" xfId="0" applyFont="1" applyAlignment="1">
      <alignment horizontal="right" vertical="top" wrapText="1"/>
    </xf>
    <xf numFmtId="0" fontId="49" fillId="0" borderId="0" xfId="0" applyFont="1" applyAlignment="1">
      <alignment horizontal="left" vertical="top" wrapText="1"/>
    </xf>
    <xf numFmtId="5" fontId="31" fillId="0" borderId="14" xfId="8" applyNumberFormat="1" applyFont="1" applyBorder="1" applyAlignment="1">
      <alignment vertical="center"/>
    </xf>
    <xf numFmtId="164" fontId="10" fillId="0" borderId="6" xfId="1" applyNumberFormat="1" applyFont="1" applyFill="1" applyBorder="1" applyAlignment="1">
      <alignment horizontal="left"/>
    </xf>
    <xf numFmtId="0" fontId="16" fillId="9" borderId="7" xfId="3" applyFont="1" applyFill="1" applyBorder="1" applyAlignment="1">
      <alignment vertical="top" wrapText="1"/>
    </xf>
    <xf numFmtId="0" fontId="17" fillId="9" borderId="7" xfId="3" applyFont="1" applyFill="1" applyBorder="1" applyAlignment="1">
      <alignment vertical="top"/>
    </xf>
    <xf numFmtId="164" fontId="16" fillId="9" borderId="7" xfId="1" applyNumberFormat="1" applyFont="1" applyFill="1" applyBorder="1" applyAlignment="1">
      <alignment vertical="top"/>
    </xf>
    <xf numFmtId="164" fontId="43" fillId="9" borderId="7" xfId="1" applyNumberFormat="1" applyFont="1" applyFill="1" applyBorder="1" applyAlignment="1">
      <alignment horizontal="left" vertical="top"/>
    </xf>
    <xf numFmtId="0" fontId="17" fillId="0" borderId="0" xfId="3" applyFont="1" applyAlignment="1">
      <alignment vertical="top"/>
    </xf>
    <xf numFmtId="0" fontId="11" fillId="0" borderId="6" xfId="0" applyFont="1" applyBorder="1"/>
    <xf numFmtId="164" fontId="15" fillId="0" borderId="0" xfId="1" applyNumberFormat="1" applyFont="1" applyAlignment="1">
      <alignment horizontal="left"/>
    </xf>
    <xf numFmtId="0" fontId="16" fillId="0" borderId="11" xfId="3" applyFont="1" applyBorder="1" applyAlignment="1">
      <alignment horizontal="center"/>
    </xf>
    <xf numFmtId="164" fontId="0" fillId="7" borderId="8" xfId="1" applyNumberFormat="1" applyFont="1" applyFill="1" applyBorder="1" applyAlignment="1">
      <alignment horizontal="right"/>
    </xf>
    <xf numFmtId="0" fontId="42" fillId="0" borderId="0" xfId="7" applyFont="1"/>
    <xf numFmtId="168" fontId="25" fillId="0" borderId="0" xfId="7" applyNumberFormat="1" applyFont="1"/>
    <xf numFmtId="0" fontId="56" fillId="0" borderId="0" xfId="2" applyFont="1" applyAlignment="1">
      <alignment horizontal="centerContinuous" vertical="center"/>
    </xf>
    <xf numFmtId="0" fontId="57" fillId="0" borderId="0" xfId="2" applyFont="1" applyAlignment="1">
      <alignment horizontal="centerContinuous" vertical="center"/>
    </xf>
    <xf numFmtId="0" fontId="21" fillId="0" borderId="0" xfId="2" applyFont="1" applyAlignment="1">
      <alignment vertical="center"/>
    </xf>
    <xf numFmtId="0" fontId="58" fillId="0" borderId="0" xfId="2" applyFont="1" applyAlignment="1">
      <alignment vertical="center"/>
    </xf>
    <xf numFmtId="0" fontId="54" fillId="0" borderId="6" xfId="2" applyFont="1" applyBorder="1" applyAlignment="1">
      <alignment vertical="center"/>
    </xf>
    <xf numFmtId="0" fontId="21" fillId="0" borderId="6" xfId="2" applyFont="1" applyBorder="1" applyAlignment="1">
      <alignment vertical="center"/>
    </xf>
    <xf numFmtId="0" fontId="55" fillId="0" borderId="0" xfId="2" applyFont="1" applyAlignment="1">
      <alignment vertical="center"/>
    </xf>
    <xf numFmtId="170" fontId="21" fillId="0" borderId="6" xfId="2" applyNumberFormat="1" applyFont="1" applyBorder="1" applyAlignment="1">
      <alignment horizontal="left" vertical="center"/>
    </xf>
    <xf numFmtId="0" fontId="54" fillId="0" borderId="12" xfId="2" applyFont="1" applyBorder="1" applyAlignment="1">
      <alignment horizontal="center" vertical="center"/>
    </xf>
    <xf numFmtId="0" fontId="21" fillId="0" borderId="18" xfId="2" applyFont="1" applyBorder="1" applyAlignment="1">
      <alignment vertical="center"/>
    </xf>
    <xf numFmtId="0" fontId="21" fillId="0" borderId="12" xfId="2" applyFont="1" applyBorder="1" applyAlignment="1">
      <alignment vertical="center"/>
    </xf>
    <xf numFmtId="0" fontId="54" fillId="0" borderId="14" xfId="2" applyFont="1" applyBorder="1" applyAlignment="1">
      <alignment horizontal="center" vertical="center"/>
    </xf>
    <xf numFmtId="0" fontId="54" fillId="0" borderId="19" xfId="2" applyFont="1" applyBorder="1" applyAlignment="1">
      <alignment horizontal="centerContinuous" vertical="center"/>
    </xf>
    <xf numFmtId="37" fontId="21" fillId="0" borderId="6" xfId="2" applyNumberFormat="1" applyFont="1" applyBorder="1" applyAlignment="1" applyProtection="1">
      <alignment horizontal="left" vertical="center"/>
      <protection locked="0"/>
    </xf>
    <xf numFmtId="5" fontId="21" fillId="0" borderId="6" xfId="2" applyNumberFormat="1" applyFont="1" applyBorder="1" applyAlignment="1">
      <alignment horizontal="right" vertical="center"/>
    </xf>
    <xf numFmtId="0" fontId="21" fillId="0" borderId="6" xfId="2" applyFont="1" applyBorder="1" applyAlignment="1">
      <alignment horizontal="center" vertical="center"/>
    </xf>
    <xf numFmtId="0" fontId="21" fillId="0" borderId="6" xfId="2" quotePrefix="1" applyFont="1" applyBorder="1" applyAlignment="1">
      <alignment horizontal="center" vertical="center"/>
    </xf>
    <xf numFmtId="0" fontId="21" fillId="0" borderId="0" xfId="2" applyFont="1" applyAlignment="1">
      <alignment horizontal="right" vertical="center"/>
    </xf>
    <xf numFmtId="0" fontId="54" fillId="0" borderId="0" xfId="2" applyFont="1" applyAlignment="1">
      <alignment horizontal="center" vertical="center"/>
    </xf>
    <xf numFmtId="5" fontId="54" fillId="0" borderId="14" xfId="2" applyNumberFormat="1" applyFont="1" applyBorder="1" applyAlignment="1">
      <alignment horizontal="right" vertical="center"/>
    </xf>
    <xf numFmtId="5" fontId="54" fillId="0" borderId="8" xfId="2" applyNumberFormat="1" applyFont="1" applyBorder="1" applyAlignment="1">
      <alignment horizontal="right" vertical="center"/>
    </xf>
    <xf numFmtId="0" fontId="59" fillId="0" borderId="0" xfId="2" applyFont="1" applyAlignment="1">
      <alignment vertical="center"/>
    </xf>
    <xf numFmtId="0" fontId="54" fillId="0" borderId="6" xfId="2" applyFont="1" applyBorder="1" applyAlignment="1">
      <alignment horizontal="center" vertical="center"/>
    </xf>
    <xf numFmtId="0" fontId="54" fillId="0" borderId="6" xfId="2" applyFont="1" applyBorder="1" applyAlignment="1">
      <alignment horizontal="left" vertical="center"/>
    </xf>
    <xf numFmtId="0" fontId="21" fillId="0" borderId="6" xfId="2" applyFont="1" applyBorder="1" applyAlignment="1">
      <alignment horizontal="right" vertical="center"/>
    </xf>
    <xf numFmtId="164" fontId="16" fillId="4" borderId="12" xfId="1" applyNumberFormat="1" applyFont="1" applyFill="1" applyBorder="1" applyAlignment="1">
      <alignment horizontal="center" wrapText="1"/>
    </xf>
    <xf numFmtId="0" fontId="16" fillId="8" borderId="16" xfId="0" applyFont="1" applyFill="1" applyBorder="1" applyAlignment="1">
      <alignment horizontal="center" wrapText="1"/>
    </xf>
    <xf numFmtId="0" fontId="16" fillId="8" borderId="17" xfId="0" applyFont="1" applyFill="1" applyBorder="1" applyAlignment="1">
      <alignment horizontal="center" wrapText="1"/>
    </xf>
    <xf numFmtId="5" fontId="21" fillId="0" borderId="6" xfId="8" applyNumberFormat="1" applyFont="1" applyBorder="1" applyAlignment="1">
      <alignment vertical="center"/>
    </xf>
    <xf numFmtId="0" fontId="54" fillId="0" borderId="6" xfId="2" applyFont="1" applyBorder="1" applyAlignment="1">
      <alignment horizontal="centerContinuous" vertical="center"/>
    </xf>
    <xf numFmtId="0" fontId="10" fillId="3" borderId="3" xfId="0" applyFont="1" applyFill="1" applyBorder="1" applyAlignment="1">
      <alignment horizontal="left" vertical="top" wrapText="1"/>
    </xf>
    <xf numFmtId="0" fontId="60" fillId="0" borderId="0" xfId="0" applyFont="1" applyAlignment="1">
      <alignment horizontal="center" vertical="top"/>
    </xf>
    <xf numFmtId="0" fontId="62" fillId="0" borderId="0" xfId="0" applyFont="1" applyAlignment="1">
      <alignment horizontal="left" vertical="top"/>
    </xf>
    <xf numFmtId="0" fontId="63" fillId="0" borderId="5" xfId="0" applyFont="1" applyBorder="1" applyAlignment="1">
      <alignment horizontal="left" vertical="top"/>
    </xf>
    <xf numFmtId="0" fontId="61" fillId="2" borderId="1" xfId="0" applyFont="1" applyFill="1" applyBorder="1" applyAlignment="1">
      <alignment horizontal="left" vertical="top"/>
    </xf>
    <xf numFmtId="0" fontId="61" fillId="2" borderId="2" xfId="0" applyFont="1" applyFill="1" applyBorder="1" applyAlignment="1">
      <alignment horizontal="left" vertical="top"/>
    </xf>
    <xf numFmtId="0" fontId="61" fillId="3" borderId="3" xfId="0" applyFont="1" applyFill="1" applyBorder="1" applyAlignment="1">
      <alignment horizontal="left" vertical="top"/>
    </xf>
    <xf numFmtId="0" fontId="61" fillId="3" borderId="4" xfId="0" applyFont="1" applyFill="1" applyBorder="1" applyAlignment="1">
      <alignment horizontal="left" vertical="top"/>
    </xf>
    <xf numFmtId="0" fontId="0" fillId="0" borderId="0" xfId="0" applyAlignment="1">
      <alignment vertical="top"/>
    </xf>
    <xf numFmtId="0" fontId="60" fillId="0" borderId="0" xfId="0" applyFont="1" applyAlignment="1">
      <alignment vertical="top"/>
    </xf>
    <xf numFmtId="0" fontId="16" fillId="4" borderId="6" xfId="7" applyFont="1" applyFill="1" applyBorder="1" applyAlignment="1">
      <alignment wrapText="1"/>
    </xf>
    <xf numFmtId="49" fontId="16" fillId="9" borderId="6" xfId="7" applyNumberFormat="1" applyFont="1" applyFill="1" applyBorder="1" applyAlignment="1">
      <alignment wrapText="1"/>
    </xf>
    <xf numFmtId="49" fontId="17" fillId="0" borderId="0" xfId="24" applyNumberFormat="1" applyFont="1"/>
    <xf numFmtId="0" fontId="17" fillId="0" borderId="0" xfId="24" applyFont="1"/>
    <xf numFmtId="49" fontId="17" fillId="0" borderId="0" xfId="7" applyNumberFormat="1" applyFont="1"/>
    <xf numFmtId="0" fontId="17" fillId="0" borderId="0" xfId="29" applyFont="1"/>
    <xf numFmtId="0" fontId="16" fillId="0" borderId="0" xfId="7" applyFont="1" applyAlignment="1">
      <alignment wrapText="1"/>
    </xf>
    <xf numFmtId="49" fontId="16" fillId="4" borderId="6" xfId="7" applyNumberFormat="1" applyFont="1" applyFill="1" applyBorder="1" applyAlignment="1">
      <alignment wrapText="1"/>
    </xf>
    <xf numFmtId="0" fontId="64" fillId="0" borderId="0" xfId="39" applyAlignment="1">
      <alignment horizontal="right"/>
    </xf>
    <xf numFmtId="0" fontId="64" fillId="0" borderId="20" xfId="39" applyBorder="1"/>
    <xf numFmtId="0" fontId="64" fillId="0" borderId="0" xfId="39"/>
    <xf numFmtId="0" fontId="65" fillId="0" borderId="0" xfId="39" applyFont="1" applyAlignment="1">
      <alignment wrapText="1"/>
    </xf>
    <xf numFmtId="0" fontId="65" fillId="3" borderId="21" xfId="39" applyFont="1" applyFill="1" applyBorder="1" applyAlignment="1">
      <alignment wrapText="1"/>
    </xf>
    <xf numFmtId="0" fontId="64" fillId="0" borderId="0" xfId="39" applyAlignment="1">
      <alignment wrapText="1"/>
    </xf>
    <xf numFmtId="0" fontId="65" fillId="0" borderId="10" xfId="39" applyFont="1" applyBorder="1" applyAlignment="1">
      <alignment horizontal="right" wrapText="1"/>
    </xf>
    <xf numFmtId="0" fontId="65" fillId="0" borderId="10" xfId="39" applyFont="1" applyBorder="1" applyAlignment="1">
      <alignment wrapText="1"/>
    </xf>
    <xf numFmtId="0" fontId="65" fillId="0" borderId="10" xfId="39" applyFont="1" applyBorder="1"/>
    <xf numFmtId="0" fontId="65" fillId="3" borderId="22" xfId="39" quotePrefix="1" applyFont="1" applyFill="1" applyBorder="1"/>
    <xf numFmtId="0" fontId="65" fillId="3" borderId="23" xfId="39" applyFont="1" applyFill="1" applyBorder="1"/>
    <xf numFmtId="0" fontId="64" fillId="3" borderId="24" xfId="39" applyFill="1" applyBorder="1"/>
    <xf numFmtId="164" fontId="0" fillId="12" borderId="24" xfId="40" applyNumberFormat="1" applyFont="1" applyFill="1" applyBorder="1"/>
    <xf numFmtId="164" fontId="64" fillId="0" borderId="0" xfId="39" applyNumberFormat="1"/>
    <xf numFmtId="0" fontId="64" fillId="3" borderId="21" xfId="39" applyFill="1" applyBorder="1" applyAlignment="1">
      <alignment horizontal="left" indent="1"/>
    </xf>
    <xf numFmtId="0" fontId="64" fillId="3" borderId="21" xfId="39" applyFill="1" applyBorder="1"/>
    <xf numFmtId="164" fontId="0" fillId="12" borderId="21" xfId="40" applyNumberFormat="1" applyFont="1" applyFill="1" applyBorder="1"/>
    <xf numFmtId="0" fontId="64" fillId="3" borderId="21" xfId="39" applyFill="1" applyBorder="1" applyAlignment="1">
      <alignment horizontal="left" indent="2"/>
    </xf>
    <xf numFmtId="0" fontId="64" fillId="3" borderId="21" xfId="39" applyFill="1" applyBorder="1" applyAlignment="1">
      <alignment horizontal="left" indent="3"/>
    </xf>
    <xf numFmtId="0" fontId="64" fillId="0" borderId="0" xfId="39" applyAlignment="1">
      <alignment horizontal="left"/>
    </xf>
    <xf numFmtId="0" fontId="64" fillId="0" borderId="0" xfId="39" applyAlignment="1">
      <alignment horizontal="left" wrapText="1"/>
    </xf>
    <xf numFmtId="0" fontId="65" fillId="0" borderId="25" xfId="39" applyFont="1" applyBorder="1" applyAlignment="1">
      <alignment horizontal="left"/>
    </xf>
    <xf numFmtId="0" fontId="64" fillId="3" borderId="27" xfId="39" applyFill="1" applyBorder="1" applyAlignment="1">
      <alignment horizontal="left" indent="3"/>
    </xf>
    <xf numFmtId="0" fontId="64" fillId="3" borderId="27" xfId="39" applyFill="1" applyBorder="1"/>
    <xf numFmtId="164" fontId="0" fillId="12" borderId="27" xfId="40" applyNumberFormat="1" applyFont="1" applyFill="1" applyBorder="1"/>
    <xf numFmtId="0" fontId="64" fillId="0" borderId="8" xfId="39" applyBorder="1" applyAlignment="1">
      <alignment horizontal="right"/>
    </xf>
    <xf numFmtId="0" fontId="64" fillId="0" borderId="8" xfId="39" applyBorder="1"/>
    <xf numFmtId="164" fontId="0" fillId="9" borderId="0" xfId="1" applyNumberFormat="1" applyFont="1" applyFill="1"/>
    <xf numFmtId="164" fontId="0" fillId="13" borderId="0" xfId="1" applyNumberFormat="1" applyFont="1" applyFill="1"/>
    <xf numFmtId="164" fontId="0" fillId="0" borderId="26" xfId="1" applyNumberFormat="1" applyFont="1" applyBorder="1"/>
    <xf numFmtId="164" fontId="44" fillId="0" borderId="0" xfId="1" applyNumberFormat="1" applyFont="1"/>
    <xf numFmtId="164" fontId="0" fillId="13" borderId="0" xfId="0" applyNumberFormat="1" applyFill="1"/>
    <xf numFmtId="0" fontId="0" fillId="9" borderId="6" xfId="0" applyFill="1" applyBorder="1"/>
    <xf numFmtId="0" fontId="11" fillId="9" borderId="6" xfId="0" applyFont="1" applyFill="1" applyBorder="1" applyAlignment="1">
      <alignment horizontal="left"/>
    </xf>
    <xf numFmtId="164" fontId="0" fillId="9" borderId="6" xfId="1" applyNumberFormat="1" applyFont="1" applyFill="1" applyBorder="1"/>
    <xf numFmtId="164" fontId="0" fillId="9" borderId="6" xfId="1" applyNumberFormat="1" applyFont="1" applyFill="1" applyBorder="1" applyAlignment="1">
      <alignment horizontal="right"/>
    </xf>
    <xf numFmtId="0" fontId="10" fillId="9" borderId="6" xfId="0" applyFont="1" applyFill="1" applyBorder="1"/>
    <xf numFmtId="0" fontId="16" fillId="8" borderId="12" xfId="0" applyFont="1" applyFill="1" applyBorder="1" applyAlignment="1">
      <alignment horizontal="center" wrapText="1"/>
    </xf>
    <xf numFmtId="164" fontId="17" fillId="0" borderId="0" xfId="3" quotePrefix="1" applyNumberFormat="1" applyFont="1" applyAlignment="1">
      <alignment horizontal="center"/>
    </xf>
    <xf numFmtId="164" fontId="17" fillId="0" borderId="0" xfId="3" applyNumberFormat="1" applyFont="1" applyAlignment="1">
      <alignment horizontal="center"/>
    </xf>
    <xf numFmtId="0" fontId="17" fillId="0" borderId="0" xfId="3" applyFont="1" applyAlignment="1">
      <alignment horizontal="center"/>
    </xf>
    <xf numFmtId="0" fontId="40" fillId="0" borderId="0" xfId="6" applyFont="1"/>
    <xf numFmtId="43" fontId="40" fillId="0" borderId="0" xfId="23" applyFont="1"/>
    <xf numFmtId="164" fontId="0" fillId="15" borderId="0" xfId="0" applyNumberFormat="1" applyFill="1"/>
    <xf numFmtId="0" fontId="40" fillId="0" borderId="7" xfId="6" applyFont="1" applyBorder="1"/>
    <xf numFmtId="0" fontId="27" fillId="0" borderId="0" xfId="6" applyFont="1"/>
    <xf numFmtId="0" fontId="39" fillId="0" borderId="0" xfId="6" applyFont="1"/>
    <xf numFmtId="0" fontId="14" fillId="0" borderId="0" xfId="39" applyFont="1" applyAlignment="1">
      <alignment horizontal="right"/>
    </xf>
    <xf numFmtId="0" fontId="14" fillId="0" borderId="0" xfId="39" applyFont="1" applyAlignment="1">
      <alignment horizontal="right" wrapText="1"/>
    </xf>
    <xf numFmtId="0" fontId="45" fillId="0" borderId="20" xfId="19" applyBorder="1"/>
    <xf numFmtId="0" fontId="64" fillId="0" borderId="20" xfId="39" applyBorder="1" applyAlignment="1">
      <alignment horizontal="left"/>
    </xf>
    <xf numFmtId="0" fontId="18" fillId="0" borderId="0" xfId="39" applyFont="1" applyAlignment="1">
      <alignment horizontal="left"/>
    </xf>
    <xf numFmtId="0" fontId="65" fillId="0" borderId="10" xfId="39" applyFont="1" applyBorder="1" applyAlignment="1">
      <alignment horizontal="left" wrapText="1"/>
    </xf>
    <xf numFmtId="0" fontId="64" fillId="3" borderId="24" xfId="39" applyFill="1" applyBorder="1" applyAlignment="1">
      <alignment horizontal="left"/>
    </xf>
    <xf numFmtId="0" fontId="64" fillId="3" borderId="28" xfId="39" applyFill="1" applyBorder="1" applyAlignment="1">
      <alignment horizontal="left"/>
    </xf>
    <xf numFmtId="0" fontId="64" fillId="0" borderId="8" xfId="39" applyBorder="1" applyAlignment="1">
      <alignment horizontal="left"/>
    </xf>
    <xf numFmtId="0" fontId="44" fillId="0" borderId="0" xfId="0" applyFont="1"/>
    <xf numFmtId="0" fontId="44" fillId="0" borderId="0" xfId="0" applyFont="1" applyAlignment="1">
      <alignment horizontal="left"/>
    </xf>
    <xf numFmtId="43" fontId="44" fillId="0" borderId="0" xfId="1" applyFont="1"/>
    <xf numFmtId="0" fontId="10" fillId="0" borderId="0" xfId="0" applyFont="1" applyAlignment="1">
      <alignment horizontal="left" vertical="top"/>
    </xf>
    <xf numFmtId="164" fontId="0" fillId="0" borderId="0" xfId="0" applyNumberFormat="1" applyAlignment="1">
      <alignment wrapText="1"/>
    </xf>
    <xf numFmtId="0" fontId="10" fillId="0" borderId="0" xfId="0" applyFont="1" applyAlignment="1">
      <alignment wrapText="1"/>
    </xf>
    <xf numFmtId="0" fontId="0" fillId="9" borderId="6" xfId="0" applyFill="1" applyBorder="1" applyAlignment="1">
      <alignment horizontal="left"/>
    </xf>
    <xf numFmtId="0" fontId="11" fillId="9" borderId="6" xfId="0" applyFont="1" applyFill="1" applyBorder="1"/>
    <xf numFmtId="0" fontId="64" fillId="16" borderId="0" xfId="39" applyFill="1"/>
    <xf numFmtId="0" fontId="22" fillId="16" borderId="0" xfId="39" applyFont="1" applyFill="1"/>
    <xf numFmtId="0" fontId="64" fillId="16" borderId="0" xfId="39" applyFill="1" applyAlignment="1">
      <alignment horizontal="left"/>
    </xf>
    <xf numFmtId="164" fontId="64" fillId="6" borderId="8" xfId="39" applyNumberFormat="1" applyFill="1" applyBorder="1"/>
    <xf numFmtId="0" fontId="66" fillId="0" borderId="0" xfId="2" applyFont="1"/>
    <xf numFmtId="0" fontId="55" fillId="0" borderId="0" xfId="2" applyFont="1"/>
    <xf numFmtId="5" fontId="66" fillId="0" borderId="0" xfId="2" applyNumberFormat="1" applyFont="1"/>
    <xf numFmtId="0" fontId="13" fillId="0" borderId="0" xfId="0" applyFont="1"/>
    <xf numFmtId="0" fontId="45" fillId="0" borderId="0" xfId="19"/>
    <xf numFmtId="43" fontId="10" fillId="0" borderId="0" xfId="23" applyFont="1"/>
    <xf numFmtId="0" fontId="11" fillId="0" borderId="0" xfId="0" applyFont="1" applyAlignment="1">
      <alignment horizontal="right"/>
    </xf>
    <xf numFmtId="164" fontId="64" fillId="9" borderId="0" xfId="39" applyNumberFormat="1" applyFill="1"/>
    <xf numFmtId="0" fontId="53" fillId="17" borderId="0" xfId="0" applyFont="1" applyFill="1"/>
    <xf numFmtId="0" fontId="0" fillId="6" borderId="0" xfId="0" applyFill="1"/>
    <xf numFmtId="43" fontId="40" fillId="0" borderId="0" xfId="1" applyFont="1"/>
    <xf numFmtId="43" fontId="53" fillId="17" borderId="0" xfId="1" applyFont="1" applyFill="1"/>
    <xf numFmtId="43" fontId="53" fillId="0" borderId="7" xfId="1" applyFont="1" applyBorder="1"/>
    <xf numFmtId="164" fontId="0" fillId="14" borderId="6" xfId="1" applyNumberFormat="1" applyFont="1" applyFill="1" applyBorder="1"/>
    <xf numFmtId="164" fontId="46" fillId="0" borderId="0" xfId="1" applyNumberFormat="1" applyFont="1" applyBorder="1" applyAlignment="1">
      <alignment horizontal="center"/>
    </xf>
    <xf numFmtId="164" fontId="0" fillId="0" borderId="0" xfId="1" applyNumberFormat="1" applyFont="1" applyBorder="1"/>
    <xf numFmtId="164" fontId="67" fillId="0" borderId="0" xfId="0" applyNumberFormat="1" applyFont="1"/>
    <xf numFmtId="0" fontId="67" fillId="0" borderId="0" xfId="0" applyFont="1"/>
    <xf numFmtId="0" fontId="16" fillId="0" borderId="0" xfId="3" applyFont="1"/>
    <xf numFmtId="164" fontId="18" fillId="0" borderId="0" xfId="1" applyNumberFormat="1" applyFont="1" applyFill="1" applyAlignment="1"/>
    <xf numFmtId="0" fontId="16" fillId="0" borderId="0" xfId="3" applyFont="1" applyAlignment="1">
      <alignment vertical="center"/>
    </xf>
    <xf numFmtId="164" fontId="16" fillId="4" borderId="12" xfId="1" applyNumberFormat="1" applyFont="1" applyFill="1" applyBorder="1" applyAlignment="1">
      <alignment horizontal="center"/>
    </xf>
    <xf numFmtId="0" fontId="16" fillId="8" borderId="12" xfId="0" applyFont="1" applyFill="1" applyBorder="1" applyAlignment="1">
      <alignment horizontal="center"/>
    </xf>
    <xf numFmtId="0" fontId="16" fillId="8" borderId="16" xfId="0" applyFont="1" applyFill="1" applyBorder="1" applyAlignment="1">
      <alignment horizontal="center"/>
    </xf>
    <xf numFmtId="0" fontId="16" fillId="8" borderId="17" xfId="0" applyFont="1" applyFill="1" applyBorder="1" applyAlignment="1">
      <alignment horizontal="center"/>
    </xf>
    <xf numFmtId="164" fontId="16" fillId="0" borderId="6" xfId="1" quotePrefix="1" applyNumberFormat="1" applyFont="1" applyFill="1" applyBorder="1" applyAlignment="1">
      <alignment horizontal="center"/>
    </xf>
    <xf numFmtId="164" fontId="16" fillId="0" borderId="6" xfId="4" applyNumberFormat="1" applyFont="1" applyFill="1" applyBorder="1" applyAlignment="1">
      <alignment horizontal="left"/>
    </xf>
    <xf numFmtId="164" fontId="16" fillId="0" borderId="6" xfId="4" applyNumberFormat="1" applyFont="1" applyFill="1" applyBorder="1" applyAlignment="1">
      <alignment horizontal="center"/>
    </xf>
    <xf numFmtId="164" fontId="17" fillId="0" borderId="0" xfId="1" applyNumberFormat="1" applyFont="1" applyFill="1" applyAlignment="1"/>
    <xf numFmtId="0" fontId="16" fillId="9" borderId="7" xfId="3" applyFont="1" applyFill="1" applyBorder="1"/>
    <xf numFmtId="164" fontId="16" fillId="9" borderId="7" xfId="1" applyNumberFormat="1" applyFont="1" applyFill="1" applyBorder="1" applyAlignment="1"/>
    <xf numFmtId="0" fontId="16" fillId="9" borderId="7" xfId="3" applyFont="1" applyFill="1" applyBorder="1" applyAlignment="1">
      <alignment vertical="top"/>
    </xf>
    <xf numFmtId="164" fontId="17" fillId="0" borderId="0" xfId="1" applyNumberFormat="1" applyFont="1" applyFill="1" applyBorder="1" applyAlignment="1"/>
    <xf numFmtId="0" fontId="27" fillId="0" borderId="0" xfId="0" applyFont="1" applyAlignment="1">
      <alignment horizontal="left" vertical="top"/>
    </xf>
    <xf numFmtId="0" fontId="27" fillId="0" borderId="0" xfId="0" applyFont="1" applyAlignment="1">
      <alignment wrapText="1"/>
    </xf>
    <xf numFmtId="0" fontId="27" fillId="0" borderId="0" xfId="0" applyFont="1" applyAlignment="1">
      <alignment horizontal="left"/>
    </xf>
    <xf numFmtId="43" fontId="0" fillId="0" borderId="0" xfId="1" applyFont="1" applyAlignment="1">
      <alignment wrapText="1"/>
    </xf>
    <xf numFmtId="43" fontId="0" fillId="9" borderId="0" xfId="1" applyFont="1" applyFill="1"/>
    <xf numFmtId="43" fontId="0" fillId="13" borderId="0" xfId="1" applyFont="1" applyFill="1"/>
    <xf numFmtId="43" fontId="0" fillId="0" borderId="26" xfId="1" applyFont="1" applyBorder="1"/>
    <xf numFmtId="43" fontId="10" fillId="0" borderId="0" xfId="1" applyFont="1"/>
    <xf numFmtId="43" fontId="28" fillId="0" borderId="0" xfId="1" applyFont="1" applyAlignment="1">
      <alignment horizontal="center" wrapText="1"/>
    </xf>
    <xf numFmtId="0" fontId="13" fillId="5" borderId="0" xfId="0" applyFont="1" applyFill="1" applyAlignment="1">
      <alignment horizontal="center"/>
    </xf>
    <xf numFmtId="0" fontId="26" fillId="5" borderId="0" xfId="0" applyFont="1" applyFill="1" applyAlignment="1">
      <alignment horizontal="center"/>
    </xf>
    <xf numFmtId="0" fontId="44" fillId="0" borderId="0" xfId="0" applyFont="1" applyAlignment="1">
      <alignment horizontal="left" vertical="top" wrapText="1"/>
    </xf>
    <xf numFmtId="0" fontId="56" fillId="0" borderId="0" xfId="2" applyFont="1" applyAlignment="1">
      <alignment horizontal="center" vertical="center"/>
    </xf>
    <xf numFmtId="0" fontId="21" fillId="0" borderId="0" xfId="2" quotePrefix="1" applyFont="1" applyAlignment="1">
      <alignment horizontal="left" vertical="center" wrapText="1"/>
    </xf>
    <xf numFmtId="0" fontId="21" fillId="0" borderId="0" xfId="2" applyFont="1" applyAlignment="1">
      <alignment horizontal="left" vertical="center" wrapText="1"/>
    </xf>
    <xf numFmtId="0" fontId="31" fillId="0" borderId="0" xfId="12" quotePrefix="1" applyFont="1" applyAlignment="1">
      <alignment horizontal="left" vertical="center" wrapText="1"/>
    </xf>
    <xf numFmtId="0" fontId="30" fillId="0" borderId="0" xfId="8" applyFont="1" applyAlignment="1">
      <alignment horizontal="center" vertical="center"/>
    </xf>
    <xf numFmtId="0" fontId="30" fillId="0" borderId="0" xfId="8" quotePrefix="1" applyFont="1" applyAlignment="1">
      <alignment horizontal="center" vertical="center"/>
    </xf>
    <xf numFmtId="0" fontId="30" fillId="0" borderId="11" xfId="8" applyFont="1" applyBorder="1" applyAlignment="1">
      <alignment horizontal="center" vertical="center"/>
    </xf>
    <xf numFmtId="0" fontId="30" fillId="0" borderId="15" xfId="8" applyFont="1" applyBorder="1" applyAlignment="1">
      <alignment horizontal="center" vertical="center"/>
    </xf>
    <xf numFmtId="0" fontId="16" fillId="0" borderId="0" xfId="3" applyFont="1" applyAlignment="1">
      <alignment horizontal="left" wrapText="1"/>
    </xf>
    <xf numFmtId="43" fontId="44" fillId="0" borderId="0" xfId="1" applyFont="1" applyAlignment="1">
      <alignment horizontal="left" vertical="top" wrapText="1"/>
    </xf>
    <xf numFmtId="43" fontId="44" fillId="0" borderId="0" xfId="1" applyFont="1" applyAlignment="1">
      <alignment horizontal="left" vertical="center" wrapText="1"/>
    </xf>
    <xf numFmtId="0" fontId="25" fillId="0" borderId="0" xfId="39" applyFont="1" applyAlignment="1">
      <alignment horizontal="center" wrapText="1"/>
    </xf>
    <xf numFmtId="14" fontId="14" fillId="0" borderId="0" xfId="39" applyNumberFormat="1" applyFont="1"/>
  </cellXfs>
  <cellStyles count="41">
    <cellStyle name="Comma" xfId="1" builtinId="3"/>
    <cellStyle name="Comma 2" xfId="4" xr:uid="{00000000-0005-0000-0000-000001000000}"/>
    <cellStyle name="Comma 2 2" xfId="28" xr:uid="{02216145-4058-4649-853C-7E60E3360FD0}"/>
    <cellStyle name="Comma 3" xfId="5" xr:uid="{00000000-0005-0000-0000-000002000000}"/>
    <cellStyle name="Comma 4" xfId="15" xr:uid="{00000000-0005-0000-0000-000003000000}"/>
    <cellStyle name="Comma 4 2" xfId="32" xr:uid="{ECBF99C1-0E86-4E19-BB22-4BC07320B480}"/>
    <cellStyle name="Comma 5" xfId="17" xr:uid="{49072F3F-9856-4F67-AFC0-0CED4E22FEFF}"/>
    <cellStyle name="Comma 5 2" xfId="34" xr:uid="{B17F461D-5B55-4DC4-9D1D-7C22634B52D4}"/>
    <cellStyle name="Comma 6" xfId="21" xr:uid="{1C3346DA-727A-4430-9192-68E5E14A4ABA}"/>
    <cellStyle name="Comma 6 2" xfId="37" xr:uid="{0C90E2FB-4BF6-48C4-BBE8-37485D9C88FA}"/>
    <cellStyle name="Comma 7" xfId="23" xr:uid="{CCD6A2A9-0A8B-46CF-8336-49B78400E94E}"/>
    <cellStyle name="Comma 8" xfId="26" xr:uid="{DCF9365F-960B-46BC-9CD9-380DB6698F43}"/>
    <cellStyle name="Comma 9" xfId="40" xr:uid="{AE4EC9D3-1F66-4998-8A06-D5B9897DB639}"/>
    <cellStyle name="Currency 2" xfId="13" xr:uid="{00000000-0005-0000-0000-000004000000}"/>
    <cellStyle name="Currency 2 2" xfId="30" xr:uid="{C5E32BED-A703-41F9-B48C-0B6700397595}"/>
    <cellStyle name="Hyperlink" xfId="19" builtinId="8"/>
    <cellStyle name="Normal" xfId="0" builtinId="0"/>
    <cellStyle name="Normal 10" xfId="25" xr:uid="{9AFE4882-2AD4-4B3A-95D4-AC61FBF9BB89}"/>
    <cellStyle name="Normal 11" xfId="24" xr:uid="{9DF45240-DE47-4CB0-B477-4D20F389729F}"/>
    <cellStyle name="Normal 12" xfId="39" xr:uid="{E11BF8C9-EA9B-4E02-BD1C-AE073C067369}"/>
    <cellStyle name="Normal 2" xfId="2" xr:uid="{00000000-0005-0000-0000-000007000000}"/>
    <cellStyle name="Normal 2 2" xfId="3" xr:uid="{00000000-0005-0000-0000-000008000000}"/>
    <cellStyle name="Normal 2 2 2" xfId="27" xr:uid="{1ADEE662-149A-445F-A728-F551AFD3FBE2}"/>
    <cellStyle name="Normal 2 2 21" xfId="8" xr:uid="{00000000-0005-0000-0000-000009000000}"/>
    <cellStyle name="Normal 3" xfId="6" xr:uid="{00000000-0005-0000-0000-00000A000000}"/>
    <cellStyle name="Normal 4" xfId="7" xr:uid="{00000000-0005-0000-0000-00000B000000}"/>
    <cellStyle name="Normal 4 2" xfId="29" xr:uid="{3244243C-68B9-46CA-A672-B181C997B05B}"/>
    <cellStyle name="Normal 5" xfId="14" xr:uid="{00000000-0005-0000-0000-00000C000000}"/>
    <cellStyle name="Normal 5 2" xfId="31" xr:uid="{14F9032B-EE88-477F-BB47-AC8351D8EE14}"/>
    <cellStyle name="Normal 6" xfId="16" xr:uid="{408BD01A-218A-4875-A21E-C69FF7A1026B}"/>
    <cellStyle name="Normal 6 2" xfId="33" xr:uid="{B3DE757C-034E-40A5-B081-2E06304164D5}"/>
    <cellStyle name="Normal 7" xfId="18" xr:uid="{BAEA79FA-5C9E-48B0-A39B-F1A206ED3536}"/>
    <cellStyle name="Normal 7 2" xfId="35" xr:uid="{DB2210BA-E618-4935-B622-89BDE7C11793}"/>
    <cellStyle name="Normal 70" xfId="9" xr:uid="{00000000-0005-0000-0000-00000D000000}"/>
    <cellStyle name="Normal 74" xfId="11" xr:uid="{00000000-0005-0000-0000-00000E000000}"/>
    <cellStyle name="Normal 8" xfId="20" xr:uid="{065C75A3-1004-4193-95CE-00F0AF4CB194}"/>
    <cellStyle name="Normal 8 2" xfId="36" xr:uid="{4A2B3371-8D35-459A-A064-06EEDE3B2856}"/>
    <cellStyle name="Normal 80" xfId="12" xr:uid="{00000000-0005-0000-0000-00000F000000}"/>
    <cellStyle name="Normal 9" xfId="22" xr:uid="{B5F5447E-DC30-41AF-8C40-B7D0FB27EE15}"/>
    <cellStyle name="Normal 9 2" xfId="38" xr:uid="{F7761CD3-1AA1-4823-A44D-1EAB21222C45}"/>
    <cellStyle name="Normal_Classified Wage Adjustment" xfId="10" xr:uid="{00000000-0005-0000-0000-000010000000}"/>
  </cellStyles>
  <dxfs count="33"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164" formatCode="_(* #,##0_);_(* \(#,##0\);_(* &quot;-&quot;??_);_(@_)"/>
    </dxf>
    <dxf>
      <alignment wrapText="1"/>
    </dxf>
    <dxf>
      <alignment wrapText="1"/>
    </dxf>
    <dxf>
      <alignment wrapText="1"/>
    </dxf>
    <dxf>
      <alignment wrapText="1"/>
    </dxf>
    <dxf>
      <numFmt numFmtId="164" formatCode="_(* #,##0_);_(* \(#,##0\);_(* &quot;-&quot;??_);_(@_)"/>
    </dxf>
    <dxf>
      <fill>
        <patternFill patternType="solid">
          <bgColor theme="7" tint="0.79998168889431442"/>
        </patternFill>
      </fill>
    </dxf>
    <dxf>
      <alignment wrapText="1"/>
    </dxf>
    <dxf>
      <alignment wrapText="1"/>
    </dxf>
    <dxf>
      <alignment wrapText="1"/>
    </dxf>
    <dxf>
      <alignment wrapText="1"/>
    </dxf>
    <dxf>
      <numFmt numFmtId="164" formatCode="_(* #,##0_);_(* \(#,##0\);_(* &quot;-&quot;??_);_(@_)"/>
    </dxf>
    <dxf>
      <numFmt numFmtId="164" formatCode="_(* #,##0_);_(* \(#,##0\);_(* &quot;-&quot;??_);_(@_)"/>
    </dxf>
    <dxf>
      <fill>
        <patternFill patternType="solid">
          <bgColor theme="9" tint="0.59999389629810485"/>
        </patternFill>
      </fill>
    </dxf>
    <dxf>
      <alignment wrapText="1"/>
    </dxf>
    <dxf>
      <alignment wrapText="1"/>
    </dxf>
    <dxf>
      <alignment wrapText="1"/>
    </dxf>
    <dxf>
      <alignment wrapText="1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9" formatCode="_(* #,##0.0_);_(* \(#,##0.0\);_(* &quot;-&quot;??_);_(@_)"/>
    </dxf>
    <dxf>
      <numFmt numFmtId="35" formatCode="_(* #,##0.00_);_(* \(#,##0.00\);_(* &quot;-&quot;??_);_(@_)"/>
    </dxf>
    <dxf>
      <numFmt numFmtId="171" formatCode="_(* #,##0.000_);_(* \(#,##0.000\);_(* &quot;-&quot;??_);_(@_)"/>
    </dxf>
    <dxf>
      <numFmt numFmtId="164" formatCode="_(* #,##0_);_(* \(#,##0\);_(* &quot;-&quot;??_);_(@_)"/>
    </dxf>
    <dxf>
      <fill>
        <patternFill>
          <bgColor theme="3" tint="0.79998168889431442"/>
        </patternFill>
      </fill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35" formatCode="_(* #,##0.00_);_(* \(#,##0.00\);_(* &quot;-&quot;??_);_(@_)"/>
      <fill>
        <patternFill>
          <fgColor theme="4" tint="0.79998168889431442"/>
        </patternFill>
      </fill>
    </dxf>
    <dxf>
      <fill>
        <patternFill patternType="solid">
          <bgColor theme="5" tint="0.79998168889431442"/>
        </patternFill>
      </fill>
    </dxf>
  </dxfs>
  <tableStyles count="0" defaultTableStyle="TableStyleMedium9" defaultPivotStyle="PivotStyleLight16"/>
  <colors>
    <mruColors>
      <color rgb="FF0000FF"/>
      <color rgb="FFFFFE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3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1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ustomXml" Target="../ink/ink4.xml"/><Relationship Id="rId13" Type="http://schemas.openxmlformats.org/officeDocument/2006/relationships/image" Target="../media/image7.png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12" Type="http://schemas.openxmlformats.org/officeDocument/2006/relationships/customXml" Target="../ink/ink6.xml"/><Relationship Id="rId2" Type="http://schemas.openxmlformats.org/officeDocument/2006/relationships/customXml" Target="../ink/ink1.xml"/><Relationship Id="rId1" Type="http://schemas.openxmlformats.org/officeDocument/2006/relationships/image" Target="../media/image1.png"/><Relationship Id="rId6" Type="http://schemas.openxmlformats.org/officeDocument/2006/relationships/customXml" Target="../ink/ink3.xml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5" Type="http://schemas.openxmlformats.org/officeDocument/2006/relationships/image" Target="../media/image8.png"/><Relationship Id="rId10" Type="http://schemas.openxmlformats.org/officeDocument/2006/relationships/customXml" Target="../ink/ink5.xml"/><Relationship Id="rId4" Type="http://schemas.openxmlformats.org/officeDocument/2006/relationships/customXml" Target="../ink/ink2.xml"/><Relationship Id="rId9" Type="http://schemas.openxmlformats.org/officeDocument/2006/relationships/image" Target="../media/image5.png"/><Relationship Id="rId14" Type="http://schemas.openxmlformats.org/officeDocument/2006/relationships/customXml" Target="../ink/ink7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13" Type="http://schemas.openxmlformats.org/officeDocument/2006/relationships/customXml" Target="../ink/ink13.xml"/><Relationship Id="rId18" Type="http://schemas.openxmlformats.org/officeDocument/2006/relationships/image" Target="../media/image18.png"/><Relationship Id="rId3" Type="http://schemas.openxmlformats.org/officeDocument/2006/relationships/customXml" Target="../ink/ink8.xml"/><Relationship Id="rId7" Type="http://schemas.openxmlformats.org/officeDocument/2006/relationships/customXml" Target="../ink/ink10.xml"/><Relationship Id="rId12" Type="http://schemas.openxmlformats.org/officeDocument/2006/relationships/image" Target="../media/image15.png"/><Relationship Id="rId17" Type="http://schemas.openxmlformats.org/officeDocument/2006/relationships/customXml" Target="../ink/ink15.xml"/><Relationship Id="rId2" Type="http://schemas.openxmlformats.org/officeDocument/2006/relationships/image" Target="../media/image10.png"/><Relationship Id="rId16" Type="http://schemas.openxmlformats.org/officeDocument/2006/relationships/image" Target="../media/image17.png"/><Relationship Id="rId20" Type="http://schemas.openxmlformats.org/officeDocument/2006/relationships/image" Target="../media/image19.png"/><Relationship Id="rId1" Type="http://schemas.openxmlformats.org/officeDocument/2006/relationships/image" Target="../media/image9.png"/><Relationship Id="rId6" Type="http://schemas.openxmlformats.org/officeDocument/2006/relationships/image" Target="../media/image12.png"/><Relationship Id="rId11" Type="http://schemas.openxmlformats.org/officeDocument/2006/relationships/customXml" Target="../ink/ink12.xml"/><Relationship Id="rId5" Type="http://schemas.openxmlformats.org/officeDocument/2006/relationships/customXml" Target="../ink/ink9.xml"/><Relationship Id="rId15" Type="http://schemas.openxmlformats.org/officeDocument/2006/relationships/customXml" Target="../ink/ink14.xml"/><Relationship Id="rId10" Type="http://schemas.openxmlformats.org/officeDocument/2006/relationships/image" Target="../media/image14.png"/><Relationship Id="rId19" Type="http://schemas.openxmlformats.org/officeDocument/2006/relationships/customXml" Target="../ink/ink16.xml"/><Relationship Id="rId4" Type="http://schemas.openxmlformats.org/officeDocument/2006/relationships/image" Target="../media/image11.png"/><Relationship Id="rId9" Type="http://schemas.openxmlformats.org/officeDocument/2006/relationships/customXml" Target="../ink/ink11.xml"/><Relationship Id="rId14" Type="http://schemas.openxmlformats.org/officeDocument/2006/relationships/image" Target="../media/image1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1163053</xdr:colOff>
      <xdr:row>114</xdr:row>
      <xdr:rowOff>100263</xdr:rowOff>
    </xdr:from>
    <xdr:to>
      <xdr:col>12</xdr:col>
      <xdr:colOff>581526</xdr:colOff>
      <xdr:row>121</xdr:row>
      <xdr:rowOff>150395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F64C1FDC-94DF-6BF7-FBCB-F20270693244}"/>
            </a:ext>
          </a:extLst>
        </xdr:cNvPr>
        <xdr:cNvCxnSpPr/>
      </xdr:nvCxnSpPr>
      <xdr:spPr>
        <a:xfrm flipV="1">
          <a:off x="15510711" y="21346026"/>
          <a:ext cx="591552" cy="134352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19050</xdr:rowOff>
    </xdr:from>
    <xdr:to>
      <xdr:col>10</xdr:col>
      <xdr:colOff>534325</xdr:colOff>
      <xdr:row>45</xdr:row>
      <xdr:rowOff>182168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81613F-5483-C44B-AB08-B557DC541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9550"/>
          <a:ext cx="6630325" cy="8545118"/>
        </a:xfrm>
        <a:prstGeom prst="rect">
          <a:avLst/>
        </a:prstGeom>
      </xdr:spPr>
    </xdr:pic>
    <xdr:clientData/>
  </xdr:twoCellAnchor>
  <xdr:twoCellAnchor editAs="oneCell">
    <xdr:from>
      <xdr:col>2</xdr:col>
      <xdr:colOff>323760</xdr:colOff>
      <xdr:row>4</xdr:row>
      <xdr:rowOff>152400</xdr:rowOff>
    </xdr:from>
    <xdr:to>
      <xdr:col>3</xdr:col>
      <xdr:colOff>200160</xdr:colOff>
      <xdr:row>4</xdr:row>
      <xdr:rowOff>162120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2">
          <xdr14:nvContentPartPr>
            <xdr14:cNvPr id="6" name="Ink 5">
              <a:extLst>
                <a:ext uri="{FF2B5EF4-FFF2-40B4-BE49-F238E27FC236}">
                  <a16:creationId xmlns:a16="http://schemas.microsoft.com/office/drawing/2014/main" id="{FCCEDCA9-7A78-6932-18C9-AB6CE03CEA15}"/>
                </a:ext>
              </a:extLst>
            </xdr14:cNvPr>
            <xdr14:cNvContentPartPr/>
          </xdr14:nvContentPartPr>
          <xdr14:nvPr macro=""/>
          <xdr14:xfrm>
            <a:off x="1542960" y="914400"/>
            <a:ext cx="486000" cy="9720"/>
          </xdr14:xfrm>
        </xdr:contentPart>
      </mc:Choice>
      <mc:Fallback>
        <xdr:pic>
          <xdr:nvPicPr>
            <xdr:cNvPr id="6" name="Ink 5">
              <a:extLst>
                <a:ext uri="{FF2B5EF4-FFF2-40B4-BE49-F238E27FC236}">
                  <a16:creationId xmlns:a16="http://schemas.microsoft.com/office/drawing/2014/main" id="{FCCEDCA9-7A78-6932-18C9-AB6CE03CEA15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1488960" y="806400"/>
              <a:ext cx="593640" cy="2253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333120</xdr:colOff>
      <xdr:row>5</xdr:row>
      <xdr:rowOff>104460</xdr:rowOff>
    </xdr:from>
    <xdr:to>
      <xdr:col>3</xdr:col>
      <xdr:colOff>123840</xdr:colOff>
      <xdr:row>5</xdr:row>
      <xdr:rowOff>123900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4">
          <xdr14:nvContentPartPr>
            <xdr14:cNvPr id="8" name="Ink 7">
              <a:extLst>
                <a:ext uri="{FF2B5EF4-FFF2-40B4-BE49-F238E27FC236}">
                  <a16:creationId xmlns:a16="http://schemas.microsoft.com/office/drawing/2014/main" id="{EBBA4C5B-F7E4-EE4D-30BF-335E8A14C8C1}"/>
                </a:ext>
              </a:extLst>
            </xdr14:cNvPr>
            <xdr14:cNvContentPartPr/>
          </xdr14:nvContentPartPr>
          <xdr14:nvPr macro=""/>
          <xdr14:xfrm>
            <a:off x="1552320" y="1056960"/>
            <a:ext cx="400320" cy="19440"/>
          </xdr14:xfrm>
        </xdr:contentPart>
      </mc:Choice>
      <mc:Fallback>
        <xdr:pic>
          <xdr:nvPicPr>
            <xdr:cNvPr id="8" name="Ink 7">
              <a:extLst>
                <a:ext uri="{FF2B5EF4-FFF2-40B4-BE49-F238E27FC236}">
                  <a16:creationId xmlns:a16="http://schemas.microsoft.com/office/drawing/2014/main" id="{EBBA4C5B-F7E4-EE4D-30BF-335E8A14C8C1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1498320" y="948960"/>
              <a:ext cx="507960" cy="2350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</xdr:col>
      <xdr:colOff>533400</xdr:colOff>
      <xdr:row>8</xdr:row>
      <xdr:rowOff>76200</xdr:rowOff>
    </xdr:from>
    <xdr:to>
      <xdr:col>2</xdr:col>
      <xdr:colOff>266880</xdr:colOff>
      <xdr:row>8</xdr:row>
      <xdr:rowOff>95280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6">
          <xdr14:nvContentPartPr>
            <xdr14:cNvPr id="10" name="Ink 9">
              <a:extLst>
                <a:ext uri="{FF2B5EF4-FFF2-40B4-BE49-F238E27FC236}">
                  <a16:creationId xmlns:a16="http://schemas.microsoft.com/office/drawing/2014/main" id="{1AFDB3BD-122B-E313-31CC-B5C7C05D24D3}"/>
                </a:ext>
              </a:extLst>
            </xdr14:cNvPr>
            <xdr14:cNvContentPartPr/>
          </xdr14:nvContentPartPr>
          <xdr14:nvPr macro=""/>
          <xdr14:xfrm>
            <a:off x="1143000" y="1600200"/>
            <a:ext cx="343080" cy="19080"/>
          </xdr14:xfrm>
        </xdr:contentPart>
      </mc:Choice>
      <mc:Fallback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1AFDB3BD-122B-E313-31CC-B5C7C05D24D3}"/>
                </a:ext>
              </a:extLst>
            </xdr:cNvPr>
            <xdr:cNvPicPr/>
          </xdr:nvPicPr>
          <xdr:blipFill>
            <a:blip xmlns:r="http://schemas.openxmlformats.org/officeDocument/2006/relationships" r:embed="rId7"/>
            <a:stretch>
              <a:fillRect/>
            </a:stretch>
          </xdr:blipFill>
          <xdr:spPr>
            <a:xfrm>
              <a:off x="1089000" y="1492200"/>
              <a:ext cx="450720" cy="2347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304680</xdr:colOff>
      <xdr:row>18</xdr:row>
      <xdr:rowOff>152280</xdr:rowOff>
    </xdr:from>
    <xdr:to>
      <xdr:col>2</xdr:col>
      <xdr:colOff>581160</xdr:colOff>
      <xdr:row>18</xdr:row>
      <xdr:rowOff>152640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8">
          <xdr14:nvContentPartPr>
            <xdr14:cNvPr id="14" name="Ink 13">
              <a:extLst>
                <a:ext uri="{FF2B5EF4-FFF2-40B4-BE49-F238E27FC236}">
                  <a16:creationId xmlns:a16="http://schemas.microsoft.com/office/drawing/2014/main" id="{396AB138-D4BF-8446-E52D-CDDC78EF4A79}"/>
                </a:ext>
              </a:extLst>
            </xdr14:cNvPr>
            <xdr14:cNvContentPartPr/>
          </xdr14:nvContentPartPr>
          <xdr14:nvPr macro=""/>
          <xdr14:xfrm>
            <a:off x="1523880" y="3581280"/>
            <a:ext cx="276480" cy="360"/>
          </xdr14:xfrm>
        </xdr:contentPart>
      </mc:Choice>
      <mc:Fallback>
        <xdr:pic>
          <xdr:nvPicPr>
            <xdr:cNvPr id="14" name="Ink 13">
              <a:extLst>
                <a:ext uri="{FF2B5EF4-FFF2-40B4-BE49-F238E27FC236}">
                  <a16:creationId xmlns:a16="http://schemas.microsoft.com/office/drawing/2014/main" id="{396AB138-D4BF-8446-E52D-CDDC78EF4A79}"/>
                </a:ext>
              </a:extLst>
            </xdr:cNvPr>
            <xdr:cNvPicPr/>
          </xdr:nvPicPr>
          <xdr:blipFill>
            <a:blip xmlns:r="http://schemas.openxmlformats.org/officeDocument/2006/relationships" r:embed="rId9"/>
            <a:stretch>
              <a:fillRect/>
            </a:stretch>
          </xdr:blipFill>
          <xdr:spPr>
            <a:xfrm>
              <a:off x="1469880" y="3473280"/>
              <a:ext cx="384120" cy="216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</xdr:col>
      <xdr:colOff>514320</xdr:colOff>
      <xdr:row>14</xdr:row>
      <xdr:rowOff>171240</xdr:rowOff>
    </xdr:from>
    <xdr:to>
      <xdr:col>4</xdr:col>
      <xdr:colOff>85920</xdr:colOff>
      <xdr:row>14</xdr:row>
      <xdr:rowOff>181320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10">
          <xdr14:nvContentPartPr>
            <xdr14:cNvPr id="16" name="Ink 15">
              <a:extLst>
                <a:ext uri="{FF2B5EF4-FFF2-40B4-BE49-F238E27FC236}">
                  <a16:creationId xmlns:a16="http://schemas.microsoft.com/office/drawing/2014/main" id="{7004AD5A-0181-E958-DE24-2C4E6DFF2376}"/>
                </a:ext>
              </a:extLst>
            </xdr14:cNvPr>
            <xdr14:cNvContentPartPr/>
          </xdr14:nvContentPartPr>
          <xdr14:nvPr macro=""/>
          <xdr14:xfrm>
            <a:off x="1123920" y="2838240"/>
            <a:ext cx="1400400" cy="10080"/>
          </xdr14:xfrm>
        </xdr:contentPart>
      </mc:Choice>
      <mc:Fallback>
        <xdr:pic>
          <xdr:nvPicPr>
            <xdr:cNvPr id="16" name="Ink 15">
              <a:extLst>
                <a:ext uri="{FF2B5EF4-FFF2-40B4-BE49-F238E27FC236}">
                  <a16:creationId xmlns:a16="http://schemas.microsoft.com/office/drawing/2014/main" id="{7004AD5A-0181-E958-DE24-2C4E6DFF2376}"/>
                </a:ext>
              </a:extLst>
            </xdr:cNvPr>
            <xdr:cNvPicPr/>
          </xdr:nvPicPr>
          <xdr:blipFill>
            <a:blip xmlns:r="http://schemas.openxmlformats.org/officeDocument/2006/relationships" r:embed="rId11"/>
            <a:stretch>
              <a:fillRect/>
            </a:stretch>
          </xdr:blipFill>
          <xdr:spPr>
            <a:xfrm>
              <a:off x="1069920" y="2730240"/>
              <a:ext cx="1508040" cy="2257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</xdr:col>
      <xdr:colOff>399840</xdr:colOff>
      <xdr:row>16</xdr:row>
      <xdr:rowOff>76080</xdr:rowOff>
    </xdr:from>
    <xdr:to>
      <xdr:col>3</xdr:col>
      <xdr:colOff>466920</xdr:colOff>
      <xdr:row>16</xdr:row>
      <xdr:rowOff>85800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12">
          <xdr14:nvContentPartPr>
            <xdr14:cNvPr id="19" name="Ink 18">
              <a:extLst>
                <a:ext uri="{FF2B5EF4-FFF2-40B4-BE49-F238E27FC236}">
                  <a16:creationId xmlns:a16="http://schemas.microsoft.com/office/drawing/2014/main" id="{E9E87D4E-CEE1-6F42-597B-ADA791AFBE08}"/>
                </a:ext>
              </a:extLst>
            </xdr14:cNvPr>
            <xdr14:cNvContentPartPr/>
          </xdr14:nvContentPartPr>
          <xdr14:nvPr macro=""/>
          <xdr14:xfrm>
            <a:off x="1009440" y="3124080"/>
            <a:ext cx="1286280" cy="9720"/>
          </xdr14:xfrm>
        </xdr:contentPart>
      </mc:Choice>
      <mc:Fallback>
        <xdr:pic>
          <xdr:nvPicPr>
            <xdr:cNvPr id="19" name="Ink 18">
              <a:extLst>
                <a:ext uri="{FF2B5EF4-FFF2-40B4-BE49-F238E27FC236}">
                  <a16:creationId xmlns:a16="http://schemas.microsoft.com/office/drawing/2014/main" id="{E9E87D4E-CEE1-6F42-597B-ADA791AFBE08}"/>
                </a:ext>
              </a:extLst>
            </xdr:cNvPr>
            <xdr:cNvPicPr/>
          </xdr:nvPicPr>
          <xdr:blipFill>
            <a:blip xmlns:r="http://schemas.openxmlformats.org/officeDocument/2006/relationships" r:embed="rId13"/>
            <a:stretch>
              <a:fillRect/>
            </a:stretch>
          </xdr:blipFill>
          <xdr:spPr>
            <a:xfrm>
              <a:off x="955440" y="3016080"/>
              <a:ext cx="1393920" cy="2253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</xdr:col>
      <xdr:colOff>237840</xdr:colOff>
      <xdr:row>27</xdr:row>
      <xdr:rowOff>66420</xdr:rowOff>
    </xdr:from>
    <xdr:to>
      <xdr:col>1</xdr:col>
      <xdr:colOff>600360</xdr:colOff>
      <xdr:row>27</xdr:row>
      <xdr:rowOff>95580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14">
          <xdr14:nvContentPartPr>
            <xdr14:cNvPr id="21" name="Ink 20">
              <a:extLst>
                <a:ext uri="{FF2B5EF4-FFF2-40B4-BE49-F238E27FC236}">
                  <a16:creationId xmlns:a16="http://schemas.microsoft.com/office/drawing/2014/main" id="{D83A8447-B0AA-E946-4E47-51874C61A1A8}"/>
                </a:ext>
              </a:extLst>
            </xdr14:cNvPr>
            <xdr14:cNvContentPartPr/>
          </xdr14:nvContentPartPr>
          <xdr14:nvPr macro=""/>
          <xdr14:xfrm>
            <a:off x="847440" y="5209920"/>
            <a:ext cx="362520" cy="29160"/>
          </xdr14:xfrm>
        </xdr:contentPart>
      </mc:Choice>
      <mc:Fallback>
        <xdr:pic>
          <xdr:nvPicPr>
            <xdr:cNvPr id="21" name="Ink 20">
              <a:extLst>
                <a:ext uri="{FF2B5EF4-FFF2-40B4-BE49-F238E27FC236}">
                  <a16:creationId xmlns:a16="http://schemas.microsoft.com/office/drawing/2014/main" id="{D83A8447-B0AA-E946-4E47-51874C61A1A8}"/>
                </a:ext>
              </a:extLst>
            </xdr:cNvPr>
            <xdr:cNvPicPr/>
          </xdr:nvPicPr>
          <xdr:blipFill>
            <a:blip xmlns:r="http://schemas.openxmlformats.org/officeDocument/2006/relationships" r:embed="rId15"/>
            <a:stretch>
              <a:fillRect/>
            </a:stretch>
          </xdr:blipFill>
          <xdr:spPr>
            <a:xfrm>
              <a:off x="793440" y="5101920"/>
              <a:ext cx="470160" cy="2448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21</xdr:col>
      <xdr:colOff>554314</xdr:colOff>
      <xdr:row>45</xdr:row>
      <xdr:rowOff>86880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E166E7F-9B8F-15AD-B773-1D4B9CE0F9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355914" cy="82783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</xdr:row>
      <xdr:rowOff>104775</xdr:rowOff>
    </xdr:from>
    <xdr:to>
      <xdr:col>21</xdr:col>
      <xdr:colOff>582893</xdr:colOff>
      <xdr:row>62</xdr:row>
      <xdr:rowOff>124280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E9291D8-73F6-6B5B-01F7-A3462C20D6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296275"/>
          <a:ext cx="13384493" cy="3258005"/>
        </a:xfrm>
        <a:prstGeom prst="rect">
          <a:avLst/>
        </a:prstGeom>
      </xdr:spPr>
    </xdr:pic>
    <xdr:clientData/>
  </xdr:twoCellAnchor>
  <xdr:twoCellAnchor editAs="oneCell">
    <xdr:from>
      <xdr:col>3</xdr:col>
      <xdr:colOff>409320</xdr:colOff>
      <xdr:row>9</xdr:row>
      <xdr:rowOff>9180</xdr:rowOff>
    </xdr:from>
    <xdr:to>
      <xdr:col>4</xdr:col>
      <xdr:colOff>314520</xdr:colOff>
      <xdr:row>9</xdr:row>
      <xdr:rowOff>19260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3">
          <xdr14:nvContentPartPr>
            <xdr14:cNvPr id="3" name="Ink 2">
              <a:extLst>
                <a:ext uri="{FF2B5EF4-FFF2-40B4-BE49-F238E27FC236}">
                  <a16:creationId xmlns:a16="http://schemas.microsoft.com/office/drawing/2014/main" id="{9CB82AFD-EC8B-37CA-20C6-F8BA47BFC785}"/>
                </a:ext>
              </a:extLst>
            </xdr14:cNvPr>
            <xdr14:cNvContentPartPr/>
          </xdr14:nvContentPartPr>
          <xdr14:nvPr macro=""/>
          <xdr14:xfrm>
            <a:off x="2238120" y="1723680"/>
            <a:ext cx="514800" cy="10080"/>
          </xdr14:xfrm>
        </xdr:contentPart>
      </mc:Choice>
      <mc:Fallback>
        <xdr:pic>
          <xdr:nvPicPr>
            <xdr:cNvPr id="3" name="Ink 2">
              <a:extLst>
                <a:ext uri="{FF2B5EF4-FFF2-40B4-BE49-F238E27FC236}">
                  <a16:creationId xmlns:a16="http://schemas.microsoft.com/office/drawing/2014/main" id="{9CB82AFD-EC8B-37CA-20C6-F8BA47BFC785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2184120" y="1615680"/>
              <a:ext cx="622440" cy="2257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428520</xdr:colOff>
      <xdr:row>13</xdr:row>
      <xdr:rowOff>75900</xdr:rowOff>
    </xdr:from>
    <xdr:to>
      <xdr:col>4</xdr:col>
      <xdr:colOff>240</xdr:colOff>
      <xdr:row>13</xdr:row>
      <xdr:rowOff>143220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5">
          <xdr14:nvContentPartPr>
            <xdr14:cNvPr id="7" name="Ink 6">
              <a:extLst>
                <a:ext uri="{FF2B5EF4-FFF2-40B4-BE49-F238E27FC236}">
                  <a16:creationId xmlns:a16="http://schemas.microsoft.com/office/drawing/2014/main" id="{F41967DD-9EBD-7996-C927-0019DDF21E9C}"/>
                </a:ext>
              </a:extLst>
            </xdr14:cNvPr>
            <xdr14:cNvContentPartPr/>
          </xdr14:nvContentPartPr>
          <xdr14:nvPr macro=""/>
          <xdr14:xfrm>
            <a:off x="1647720" y="2552400"/>
            <a:ext cx="790920" cy="67320"/>
          </xdr14:xfrm>
        </xdr:contentPart>
      </mc:Choice>
      <mc:Fallback>
        <xdr:pic>
          <xdr:nvPicPr>
            <xdr:cNvPr id="7" name="Ink 6">
              <a:extLst>
                <a:ext uri="{FF2B5EF4-FFF2-40B4-BE49-F238E27FC236}">
                  <a16:creationId xmlns:a16="http://schemas.microsoft.com/office/drawing/2014/main" id="{F41967DD-9EBD-7996-C927-0019DDF21E9C}"/>
                </a:ext>
              </a:extLst>
            </xdr:cNvPr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1593720" y="2444400"/>
              <a:ext cx="898560" cy="2829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418800</xdr:colOff>
      <xdr:row>15</xdr:row>
      <xdr:rowOff>95220</xdr:rowOff>
    </xdr:from>
    <xdr:to>
      <xdr:col>4</xdr:col>
      <xdr:colOff>240</xdr:colOff>
      <xdr:row>15</xdr:row>
      <xdr:rowOff>133380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7">
          <xdr14:nvContentPartPr>
            <xdr14:cNvPr id="9" name="Ink 8">
              <a:extLst>
                <a:ext uri="{FF2B5EF4-FFF2-40B4-BE49-F238E27FC236}">
                  <a16:creationId xmlns:a16="http://schemas.microsoft.com/office/drawing/2014/main" id="{131E1BC4-11B6-3719-2762-F1937CA23D3B}"/>
                </a:ext>
              </a:extLst>
            </xdr14:cNvPr>
            <xdr14:cNvContentPartPr/>
          </xdr14:nvContentPartPr>
          <xdr14:nvPr macro=""/>
          <xdr14:xfrm>
            <a:off x="1638000" y="2952720"/>
            <a:ext cx="800640" cy="38160"/>
          </xdr14:xfrm>
        </xdr:contentPart>
      </mc:Choice>
      <mc:Fallback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131E1BC4-11B6-3719-2762-F1937CA23D3B}"/>
                </a:ext>
              </a:extLst>
            </xdr:cNvPr>
            <xdr:cNvPicPr/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1584000" y="2844720"/>
              <a:ext cx="908280" cy="2538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514200</xdr:colOff>
      <xdr:row>17</xdr:row>
      <xdr:rowOff>171420</xdr:rowOff>
    </xdr:from>
    <xdr:to>
      <xdr:col>5</xdr:col>
      <xdr:colOff>276240</xdr:colOff>
      <xdr:row>17</xdr:row>
      <xdr:rowOff>181140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9">
          <xdr14:nvContentPartPr>
            <xdr14:cNvPr id="11" name="Ink 10">
              <a:extLst>
                <a:ext uri="{FF2B5EF4-FFF2-40B4-BE49-F238E27FC236}">
                  <a16:creationId xmlns:a16="http://schemas.microsoft.com/office/drawing/2014/main" id="{CAB2DD44-BD09-6C1A-DB88-46C390915702}"/>
                </a:ext>
              </a:extLst>
            </xdr14:cNvPr>
            <xdr14:cNvContentPartPr/>
          </xdr14:nvContentPartPr>
          <xdr14:nvPr macro=""/>
          <xdr14:xfrm>
            <a:off x="1733400" y="3409920"/>
            <a:ext cx="1590840" cy="9720"/>
          </xdr14:xfrm>
        </xdr:contentPart>
      </mc:Choice>
      <mc:Fallback>
        <xdr:pic>
          <xdr:nvPicPr>
            <xdr:cNvPr id="11" name="Ink 10">
              <a:extLst>
                <a:ext uri="{FF2B5EF4-FFF2-40B4-BE49-F238E27FC236}">
                  <a16:creationId xmlns:a16="http://schemas.microsoft.com/office/drawing/2014/main" id="{CAB2DD44-BD09-6C1A-DB88-46C390915702}"/>
                </a:ext>
              </a:extLst>
            </xdr:cNvPr>
            <xdr:cNvPicPr/>
          </xdr:nvPicPr>
          <xdr:blipFill>
            <a:blip xmlns:r="http://schemas.openxmlformats.org/officeDocument/2006/relationships" r:embed="rId10"/>
            <a:stretch>
              <a:fillRect/>
            </a:stretch>
          </xdr:blipFill>
          <xdr:spPr>
            <a:xfrm>
              <a:off x="1679400" y="3301920"/>
              <a:ext cx="1698480" cy="2253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3</xdr:col>
      <xdr:colOff>0</xdr:colOff>
      <xdr:row>16</xdr:row>
      <xdr:rowOff>161760</xdr:rowOff>
    </xdr:from>
    <xdr:to>
      <xdr:col>4</xdr:col>
      <xdr:colOff>590640</xdr:colOff>
      <xdr:row>16</xdr:row>
      <xdr:rowOff>181200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11">
          <xdr14:nvContentPartPr>
            <xdr14:cNvPr id="13" name="Ink 12">
              <a:extLst>
                <a:ext uri="{FF2B5EF4-FFF2-40B4-BE49-F238E27FC236}">
                  <a16:creationId xmlns:a16="http://schemas.microsoft.com/office/drawing/2014/main" id="{EE382EF7-C2A9-9983-FD3E-35FDBCCFA5B5}"/>
                </a:ext>
              </a:extLst>
            </xdr14:cNvPr>
            <xdr14:cNvContentPartPr/>
          </xdr14:nvContentPartPr>
          <xdr14:nvPr macro=""/>
          <xdr14:xfrm>
            <a:off x="1828800" y="3209760"/>
            <a:ext cx="1200240" cy="19440"/>
          </xdr14:xfrm>
        </xdr:contentPart>
      </mc:Choice>
      <mc:Fallback>
        <xdr:pic>
          <xdr:nvPicPr>
            <xdr:cNvPr id="13" name="Ink 12">
              <a:extLst>
                <a:ext uri="{FF2B5EF4-FFF2-40B4-BE49-F238E27FC236}">
                  <a16:creationId xmlns:a16="http://schemas.microsoft.com/office/drawing/2014/main" id="{EE382EF7-C2A9-9983-FD3E-35FDBCCFA5B5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1774800" y="3101760"/>
              <a:ext cx="1307880" cy="2350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410520</xdr:colOff>
      <xdr:row>32</xdr:row>
      <xdr:rowOff>75840</xdr:rowOff>
    </xdr:from>
    <xdr:to>
      <xdr:col>3</xdr:col>
      <xdr:colOff>95400</xdr:colOff>
      <xdr:row>32</xdr:row>
      <xdr:rowOff>96000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13">
          <xdr14:nvContentPartPr>
            <xdr14:cNvPr id="14" name="Ink 13">
              <a:extLst>
                <a:ext uri="{FF2B5EF4-FFF2-40B4-BE49-F238E27FC236}">
                  <a16:creationId xmlns:a16="http://schemas.microsoft.com/office/drawing/2014/main" id="{227ABD0A-D453-202B-D736-84006875ECAF}"/>
                </a:ext>
              </a:extLst>
            </xdr14:cNvPr>
            <xdr14:cNvContentPartPr/>
          </xdr14:nvContentPartPr>
          <xdr14:nvPr macro=""/>
          <xdr14:xfrm>
            <a:off x="1629720" y="6171840"/>
            <a:ext cx="294480" cy="20160"/>
          </xdr14:xfrm>
        </xdr:contentPart>
      </mc:Choice>
      <mc:Fallback>
        <xdr:pic>
          <xdr:nvPicPr>
            <xdr:cNvPr id="14" name="Ink 13">
              <a:extLst>
                <a:ext uri="{FF2B5EF4-FFF2-40B4-BE49-F238E27FC236}">
                  <a16:creationId xmlns:a16="http://schemas.microsoft.com/office/drawing/2014/main" id="{227ABD0A-D453-202B-D736-84006875ECAF}"/>
                </a:ext>
              </a:extLst>
            </xdr:cNvPr>
            <xdr:cNvPicPr/>
          </xdr:nvPicPr>
          <xdr:blipFill>
            <a:blip xmlns:r="http://schemas.openxmlformats.org/officeDocument/2006/relationships" r:embed="rId14"/>
            <a:stretch>
              <a:fillRect/>
            </a:stretch>
          </xdr:blipFill>
          <xdr:spPr>
            <a:xfrm>
              <a:off x="1575720" y="6063840"/>
              <a:ext cx="402120" cy="2358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558120</xdr:colOff>
      <xdr:row>30</xdr:row>
      <xdr:rowOff>27720</xdr:rowOff>
    </xdr:from>
    <xdr:to>
      <xdr:col>4</xdr:col>
      <xdr:colOff>543120</xdr:colOff>
      <xdr:row>30</xdr:row>
      <xdr:rowOff>76680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15">
          <xdr14:nvContentPartPr>
            <xdr14:cNvPr id="15" name="Ink 14">
              <a:extLst>
                <a:ext uri="{FF2B5EF4-FFF2-40B4-BE49-F238E27FC236}">
                  <a16:creationId xmlns:a16="http://schemas.microsoft.com/office/drawing/2014/main" id="{499E8643-139C-4E4C-D4BC-749422332EC7}"/>
                </a:ext>
              </a:extLst>
            </xdr14:cNvPr>
            <xdr14:cNvContentPartPr/>
          </xdr14:nvContentPartPr>
          <xdr14:nvPr macro=""/>
          <xdr14:xfrm>
            <a:off x="1777320" y="5742720"/>
            <a:ext cx="1204200" cy="48960"/>
          </xdr14:xfrm>
        </xdr:contentPart>
      </mc:Choice>
      <mc:Fallback>
        <xdr:pic>
          <xdr:nvPicPr>
            <xdr:cNvPr id="15" name="Ink 14">
              <a:extLst>
                <a:ext uri="{FF2B5EF4-FFF2-40B4-BE49-F238E27FC236}">
                  <a16:creationId xmlns:a16="http://schemas.microsoft.com/office/drawing/2014/main" id="{499E8643-139C-4E4C-D4BC-749422332EC7}"/>
                </a:ext>
              </a:extLst>
            </xdr:cNvPr>
            <xdr:cNvPicPr/>
          </xdr:nvPicPr>
          <xdr:blipFill>
            <a:blip xmlns:r="http://schemas.openxmlformats.org/officeDocument/2006/relationships" r:embed="rId16"/>
            <a:stretch>
              <a:fillRect/>
            </a:stretch>
          </xdr:blipFill>
          <xdr:spPr>
            <a:xfrm>
              <a:off x="1723680" y="5634720"/>
              <a:ext cx="1311840" cy="264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3</xdr:col>
      <xdr:colOff>47520</xdr:colOff>
      <xdr:row>29</xdr:row>
      <xdr:rowOff>9420</xdr:rowOff>
    </xdr:from>
    <xdr:to>
      <xdr:col>5</xdr:col>
      <xdr:colOff>438240</xdr:colOff>
      <xdr:row>29</xdr:row>
      <xdr:rowOff>28860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17">
          <xdr14:nvContentPartPr>
            <xdr14:cNvPr id="17" name="Ink 16">
              <a:extLst>
                <a:ext uri="{FF2B5EF4-FFF2-40B4-BE49-F238E27FC236}">
                  <a16:creationId xmlns:a16="http://schemas.microsoft.com/office/drawing/2014/main" id="{E745DAAC-3BC4-98EF-7862-2E2603AECDC1}"/>
                </a:ext>
              </a:extLst>
            </xdr14:cNvPr>
            <xdr14:cNvContentPartPr/>
          </xdr14:nvContentPartPr>
          <xdr14:nvPr macro=""/>
          <xdr14:xfrm>
            <a:off x="1876320" y="5533920"/>
            <a:ext cx="1609920" cy="19440"/>
          </xdr14:xfrm>
        </xdr:contentPart>
      </mc:Choice>
      <mc:Fallback>
        <xdr:pic>
          <xdr:nvPicPr>
            <xdr:cNvPr id="17" name="Ink 16">
              <a:extLst>
                <a:ext uri="{FF2B5EF4-FFF2-40B4-BE49-F238E27FC236}">
                  <a16:creationId xmlns:a16="http://schemas.microsoft.com/office/drawing/2014/main" id="{E745DAAC-3BC4-98EF-7862-2E2603AECDC1}"/>
                </a:ext>
              </a:extLst>
            </xdr:cNvPr>
            <xdr:cNvPicPr/>
          </xdr:nvPicPr>
          <xdr:blipFill>
            <a:blip xmlns:r="http://schemas.openxmlformats.org/officeDocument/2006/relationships" r:embed="rId18"/>
            <a:stretch>
              <a:fillRect/>
            </a:stretch>
          </xdr:blipFill>
          <xdr:spPr>
            <a:xfrm>
              <a:off x="1822320" y="5425920"/>
              <a:ext cx="1717560" cy="2350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363720</xdr:colOff>
      <xdr:row>27</xdr:row>
      <xdr:rowOff>37260</xdr:rowOff>
    </xdr:from>
    <xdr:to>
      <xdr:col>3</xdr:col>
      <xdr:colOff>162000</xdr:colOff>
      <xdr:row>27</xdr:row>
      <xdr:rowOff>58140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19">
          <xdr14:nvContentPartPr>
            <xdr14:cNvPr id="18" name="Ink 17">
              <a:extLst>
                <a:ext uri="{FF2B5EF4-FFF2-40B4-BE49-F238E27FC236}">
                  <a16:creationId xmlns:a16="http://schemas.microsoft.com/office/drawing/2014/main" id="{9B039246-7E07-F7F8-CE92-028FA5160BF1}"/>
                </a:ext>
              </a:extLst>
            </xdr14:cNvPr>
            <xdr14:cNvContentPartPr/>
          </xdr14:nvContentPartPr>
          <xdr14:nvPr macro=""/>
          <xdr14:xfrm>
            <a:off x="1582920" y="5180760"/>
            <a:ext cx="407880" cy="20880"/>
          </xdr14:xfrm>
        </xdr:contentPart>
      </mc:Choice>
      <mc:Fallback>
        <xdr:pic>
          <xdr:nvPicPr>
            <xdr:cNvPr id="18" name="Ink 17">
              <a:extLst>
                <a:ext uri="{FF2B5EF4-FFF2-40B4-BE49-F238E27FC236}">
                  <a16:creationId xmlns:a16="http://schemas.microsoft.com/office/drawing/2014/main" id="{9B039246-7E07-F7F8-CE92-028FA5160BF1}"/>
                </a:ext>
              </a:extLst>
            </xdr:cNvPr>
            <xdr:cNvPicPr/>
          </xdr:nvPicPr>
          <xdr:blipFill>
            <a:blip xmlns:r="http://schemas.openxmlformats.org/officeDocument/2006/relationships" r:embed="rId20"/>
            <a:stretch>
              <a:fillRect/>
            </a:stretch>
          </xdr:blipFill>
          <xdr:spPr>
            <a:xfrm>
              <a:off x="1529280" y="5073120"/>
              <a:ext cx="515520" cy="23652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PLANTACC/Rate%20Case/TEP/ACC/TEP%202021/1-%20Proforma's/Rate%20Base%20-%20Post%20Test%20Year%20Plant/New/TYP%20Estimate%20As%20of%2003-28-2022.xlsx" TargetMode="External"/><Relationship Id="rId1" Type="http://schemas.openxmlformats.org/officeDocument/2006/relationships/externalLinkPath" Target="/PLANTACC/Rate%20Case/TEP/ACC/TEP%202021/1-%20Proforma's/Rate%20Base%20-%20Post%20Test%20Year%20Plant/New/TYP%20Estimate%20As%20of%2003-28-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OV"/>
      <sheetName val="Forecast Summary by Proj _Add"/>
      <sheetName val="Forecast by Asset Group_Add"/>
      <sheetName val="Forecast by Acct"/>
      <sheetName val="Forecast by Asset Group_by Acct"/>
      <sheetName val="Master"/>
      <sheetName val="Forecast_All Project De - Query"/>
      <sheetName val="PTY 5M+"/>
      <sheetName val="PTY 1M+"/>
      <sheetName val="Hide"/>
      <sheetName val="Pivot All"/>
      <sheetName val="Sheet2"/>
      <sheetName val="High Level Sum"/>
      <sheetName val="Forecast PT"/>
      <sheetName val="500k PT"/>
      <sheetName val="500k data"/>
      <sheetName val="Table"/>
      <sheetName val="Lookup"/>
      <sheetName val="Forecast by Tran Project_Add"/>
      <sheetName val="Forecast by Shared Svc_Add"/>
      <sheetName val="Sheet5"/>
      <sheetName val="Actuals PT"/>
      <sheetName val="Actuals Jan-Fe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">
          <cell r="A1" t="str">
            <v>Project Number</v>
          </cell>
        </row>
      </sheetData>
      <sheetData sheetId="18"/>
      <sheetData sheetId="19"/>
      <sheetData sheetId="20"/>
      <sheetData sheetId="21"/>
      <sheetData sheetId="22"/>
    </sheetDataSet>
  </externalBook>
</externalLink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9-01T20:33:21.995"/>
    </inkml:context>
    <inkml:brush xml:id="br0">
      <inkml:brushProperty name="width" value="0.3" units="cm"/>
      <inkml:brushProperty name="height" value="0.6" units="cm"/>
      <inkml:brushProperty name="tip" value="rectangle"/>
      <inkml:brushProperty name="rasterOp" value="maskPen"/>
      <inkml:brushProperty name="ignorePressure" value="1"/>
    </inkml:brush>
  </inkml:definitions>
  <inkml:trace contextRef="#ctx0" brushRef="#br0">1349 26 0,'-1349'-26'0</inkml:trace>
</inkml:ink>
</file>

<file path=xl/ink/ink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9-01T20:34:25.125"/>
    </inkml:context>
    <inkml:brush xml:id="br0">
      <inkml:brushProperty name="width" value="0.3" units="cm"/>
      <inkml:brushProperty name="height" value="0.6" units="cm"/>
      <inkml:brushProperty name="tip" value="rectangle"/>
      <inkml:brushProperty name="rasterOp" value="maskPen"/>
      <inkml:brushProperty name="ignorePressure" value="1"/>
    </inkml:brush>
  </inkml:definitions>
  <inkml:trace contextRef="#ctx0" brushRef="#br0">2223 105 0,'-2223'-105'0</inkml:trace>
</inkml:ink>
</file>

<file path=xl/ink/ink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9-01T20:34:30.657"/>
    </inkml:context>
    <inkml:brush xml:id="br0">
      <inkml:brushProperty name="width" value="0.3" units="cm"/>
      <inkml:brushProperty name="height" value="0.6" units="cm"/>
      <inkml:brushProperty name="tip" value="rectangle"/>
      <inkml:brushProperty name="rasterOp" value="maskPen"/>
      <inkml:brushProperty name="ignorePressure" value="1"/>
    </inkml:brush>
  </inkml:definitions>
  <inkml:trace contextRef="#ctx0" brushRef="#br0">4418 26 0,'-4418'-26'0</inkml:trace>
</inkml:ink>
</file>

<file path=xl/ink/ink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9-01T20:34:33.747"/>
    </inkml:context>
    <inkml:brush xml:id="br0">
      <inkml:brushProperty name="width" value="0.3" units="cm"/>
      <inkml:brushProperty name="height" value="0.6" units="cm"/>
      <inkml:brushProperty name="tip" value="rectangle"/>
      <inkml:brushProperty name="rasterOp" value="maskPen"/>
      <inkml:brushProperty name="ignorePressure" value="1"/>
    </inkml:brush>
  </inkml:definitions>
  <inkml:trace contextRef="#ctx0" brushRef="#br0">3333 53 0,'-3333'-53'0</inkml:trace>
</inkml:ink>
</file>

<file path=xl/ink/ink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9-01T20:34:39.095"/>
    </inkml:context>
    <inkml:brush xml:id="br0">
      <inkml:brushProperty name="width" value="0.3" units="cm"/>
      <inkml:brushProperty name="height" value="0.6" units="cm"/>
      <inkml:brushProperty name="tip" value="rectangle"/>
      <inkml:brushProperty name="rasterOp" value="maskPen"/>
      <inkml:brushProperty name="ignorePressure" value="1"/>
    </inkml:brush>
  </inkml:definitions>
  <inkml:trace contextRef="#ctx0" brushRef="#br0">818 1,'-36'0,"-21"-1,0 3,-86 13,96-9,0-1,-70-3,70-3,0 3,-72 10,41-2,55-8</inkml:trace>
</inkml:ink>
</file>

<file path=xl/ink/ink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9-01T20:34:42.271"/>
    </inkml:context>
    <inkml:brush xml:id="br0">
      <inkml:brushProperty name="width" value="0.3" units="cm"/>
      <inkml:brushProperty name="height" value="0.6" units="cm"/>
      <inkml:brushProperty name="tip" value="rectangle"/>
      <inkml:brushProperty name="rasterOp" value="maskPen"/>
      <inkml:brushProperty name="ignorePressure" value="1"/>
    </inkml:brush>
  </inkml:definitions>
  <inkml:trace contextRef="#ctx0" brushRef="#br0">3344 135,'-56'-3,"-63"-11,52 5,-187-35,220 38,0 1,-42 1,36 2,-47-8,-7-6,-1 5,-133 1,186 10,-73-1,-150 19,25-1,48-6,-396 1,359-15,-74 24,152-14,117-7</inkml:trace>
</inkml:ink>
</file>

<file path=xl/ink/ink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9-01T20:34:45.091"/>
    </inkml:context>
    <inkml:brush xml:id="br0">
      <inkml:brushProperty name="width" value="0.3" units="cm"/>
      <inkml:brushProperty name="height" value="0.6" units="cm"/>
      <inkml:brushProperty name="tip" value="rectangle"/>
      <inkml:brushProperty name="rasterOp" value="maskPen"/>
      <inkml:brushProperty name="ignorePressure" value="1"/>
    </inkml:brush>
  </inkml:definitions>
  <inkml:trace contextRef="#ctx0" brushRef="#br0">4471 53 0,'-4471'-53'0</inkml:trace>
</inkml:ink>
</file>

<file path=xl/ink/ink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9-01T20:34:48.535"/>
    </inkml:context>
    <inkml:brush xml:id="br0">
      <inkml:brushProperty name="width" value="0.3" units="cm"/>
      <inkml:brushProperty name="height" value="0.6" units="cm"/>
      <inkml:brushProperty name="tip" value="rectangle"/>
      <inkml:brushProperty name="rasterOp" value="maskPen"/>
      <inkml:brushProperty name="ignorePressure" value="1"/>
    </inkml:brush>
  </inkml:definitions>
  <inkml:trace contextRef="#ctx0" brushRef="#br0">1133 55,'-173'3,"-186"-6,180-23,123 15,1 3,-82-1,-10 10,121-1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9-01T20:33:25.257"/>
    </inkml:context>
    <inkml:brush xml:id="br0">
      <inkml:brushProperty name="width" value="0.3" units="cm"/>
      <inkml:brushProperty name="height" value="0.6" units="cm"/>
      <inkml:brushProperty name="tip" value="rectangle"/>
      <inkml:brushProperty name="rasterOp" value="maskPen"/>
      <inkml:brushProperty name="ignorePressure" value="1"/>
    </inkml:brush>
  </inkml:definitions>
  <inkml:trace contextRef="#ctx0" brushRef="#br0">1111 53 0,'-1111'-53'0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9-01T20:33:29.034"/>
    </inkml:context>
    <inkml:brush xml:id="br0">
      <inkml:brushProperty name="width" value="0.3" units="cm"/>
      <inkml:brushProperty name="height" value="0.6" units="cm"/>
      <inkml:brushProperty name="tip" value="rectangle"/>
      <inkml:brushProperty name="rasterOp" value="maskPen"/>
      <inkml:brushProperty name="ignorePressure" value="1"/>
    </inkml:brush>
  </inkml:definitions>
  <inkml:trace contextRef="#ctx0" brushRef="#br0">952 52 0,'-952'-52'0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9-01T20:33:43.715"/>
    </inkml:context>
    <inkml:brush xml:id="br0">
      <inkml:brushProperty name="width" value="0.3" units="cm"/>
      <inkml:brushProperty name="height" value="0.6" units="cm"/>
      <inkml:brushProperty name="tip" value="rectangle"/>
      <inkml:brushProperty name="rasterOp" value="maskPen"/>
      <inkml:brushProperty name="ignorePressure" value="1"/>
    </inkml:brush>
  </inkml:definitions>
  <inkml:trace contextRef="#ctx0" brushRef="#br0">767 0 0,'-767'0'0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9-01T20:33:48.245"/>
    </inkml:context>
    <inkml:brush xml:id="br0">
      <inkml:brushProperty name="width" value="0.3" units="cm"/>
      <inkml:brushProperty name="height" value="0.6" units="cm"/>
      <inkml:brushProperty name="tip" value="rectangle"/>
      <inkml:brushProperty name="rasterOp" value="maskPen"/>
      <inkml:brushProperty name="ignorePressure" value="1"/>
    </inkml:brush>
  </inkml:definitions>
  <inkml:trace contextRef="#ctx0" brushRef="#br0">3889 0 0,'-3889'27'0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9-01T20:34:01.906"/>
    </inkml:context>
    <inkml:brush xml:id="br0">
      <inkml:brushProperty name="width" value="0.3" units="cm"/>
      <inkml:brushProperty name="height" value="0.6" units="cm"/>
      <inkml:brushProperty name="tip" value="rectangle"/>
      <inkml:brushProperty name="rasterOp" value="maskPen"/>
      <inkml:brushProperty name="ignorePressure" value="1"/>
    </inkml:brush>
  </inkml:definitions>
  <inkml:trace contextRef="#ctx0" brushRef="#br0">3572 0 0,'-3572'26'0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9-01T20:34:05.704"/>
    </inkml:context>
    <inkml:brush xml:id="br0">
      <inkml:brushProperty name="width" value="0.3" units="cm"/>
      <inkml:brushProperty name="height" value="0.6" units="cm"/>
      <inkml:brushProperty name="tip" value="rectangle"/>
      <inkml:brushProperty name="rasterOp" value="maskPen"/>
      <inkml:brushProperty name="ignorePressure" value="1"/>
    </inkml:brush>
  </inkml:definitions>
  <inkml:trace contextRef="#ctx0" brushRef="#br0">1006 0 0,'-1006'80'0</inkml:trace>
</inkml:ink>
</file>

<file path=xl/ink/ink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9-01T20:34:17.806"/>
    </inkml:context>
    <inkml:brush xml:id="br0">
      <inkml:brushProperty name="width" value="0.3" units="cm"/>
      <inkml:brushProperty name="height" value="0.6" units="cm"/>
      <inkml:brushProperty name="tip" value="rectangle"/>
      <inkml:brushProperty name="rasterOp" value="maskPen"/>
      <inkml:brushProperty name="ignorePressure" value="1"/>
    </inkml:brush>
  </inkml:definitions>
  <inkml:trace contextRef="#ctx0" brushRef="#br0">1429 0 0,'-1429'27'0</inkml:trace>
</inkml:ink>
</file>

<file path=xl/ink/ink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9-01T20:34:22"/>
    </inkml:context>
    <inkml:brush xml:id="br0">
      <inkml:brushProperty name="width" value="0.3" units="cm"/>
      <inkml:brushProperty name="height" value="0.6" units="cm"/>
      <inkml:brushProperty name="tip" value="rectangle"/>
      <inkml:brushProperty name="rasterOp" value="maskPen"/>
      <inkml:brushProperty name="ignorePressure" value="1"/>
    </inkml:brush>
  </inkml:definitions>
  <inkml:trace contextRef="#ctx0" brushRef="#br0">2196 186 0,'-2196'-186'0</inkml:trace>
</inkml: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6213.488054745372" createdVersion="8" refreshedVersion="8" minRefreshableVersion="3" recordCount="78" xr:uid="{CEEB36A8-0A8C-461A-A4D0-3C48815D4554}">
  <cacheSource type="worksheet">
    <worksheetSource ref="A3:Q81" sheet="PP Post Test"/>
  </cacheSource>
  <cacheFields count="17">
    <cacheField name="gl_account" numFmtId="0">
      <sharedItems/>
    </cacheField>
    <cacheField name="work_order_number" numFmtId="0">
      <sharedItems/>
    </cacheField>
    <cacheField name="est_in_service_date" numFmtId="22">
      <sharedItems containsSemiMixedTypes="0" containsNonDate="0" containsDate="1" containsString="0" minDate="2017-06-30T00:00:00" maxDate="2027-01-01T00:00:00"/>
    </cacheField>
    <cacheField name="in_service_date" numFmtId="0">
      <sharedItems containsNonDate="0" containsString="0" containsBlank="1"/>
    </cacheField>
    <cacheField name="work_order_status" numFmtId="0">
      <sharedItems/>
    </cacheField>
    <cacheField name="work_order_long_desc" numFmtId="0">
      <sharedItems/>
    </cacheField>
    <cacheField name="cc_accounting_location" numFmtId="0">
      <sharedItems/>
    </cacheField>
    <cacheField name="cc_location" numFmtId="0">
      <sharedItems/>
    </cacheField>
    <cacheField name="cc_project_ferc" numFmtId="0">
      <sharedItems count="10">
        <s v="G376"/>
        <s v="G392"/>
        <s v="G374"/>
        <s v="G378"/>
        <s v="G389"/>
        <s v="G390"/>
        <s v="G397"/>
        <s v="G391"/>
        <s v="G303"/>
        <s v="G396"/>
      </sharedItems>
    </cacheField>
    <cacheField name="asset_location" numFmtId="0">
      <sharedItems containsBlank="1"/>
    </cacheField>
    <cacheField name="fund_proj_description" numFmtId="0">
      <sharedItems count="32">
        <s v="Mains - Blanket - Flag"/>
        <s v="Mains-System Improv-King"/>
        <s v="UNSG Transportation"/>
        <s v="Dist Land Rghts Conv O&amp;M to Capx-Fa"/>
        <s v="Meas &amp; Reg Sta Eq Gen- Bl-Pres"/>
        <s v="DO NOT USE-Nog Bld Land"/>
        <s v="Mains PVC Replacement KNG"/>
        <s v="Mains - Blanket - Pres"/>
        <s v="UNSG Training Facility"/>
        <s v="Mains - Blanket - King"/>
        <s v="Comm Equip - New (Verde)"/>
        <s v="PI Mains - Verde"/>
        <s v="Structures &amp; Improv-New (Flag)"/>
        <s v="2019-ND Corp NETW Refresh UNSG"/>
        <s v="Main &amp; Services PVC Repl KNG"/>
        <s v="Comm Equip - New (Pres)"/>
        <s v="ND UNS Gas AMI Implementation"/>
        <s v="Structures &amp; Improv-New SL"/>
        <s v="Mains - Blanket - Verde"/>
        <s v="Mains - Blanket - SL"/>
        <s v="PI Mains - Prescott"/>
        <s v="Network &amp; Data Equip - Verde"/>
        <s v="Struct &amp; Improv - New (Pres)"/>
        <s v="Meas &amp; Reg Sta Eq Gen-B1-Pres"/>
        <s v="Mains Volun Repl - Pres"/>
        <s v="Power Operated Eq - New(Admin)"/>
        <s v="UNSG Fixed Network Replacement"/>
        <s v="Mains-System Improv-Verd"/>
        <s v="Meas &amp; Reg Sta Eq Gen- Bl-SL"/>
        <s v="Mains - Blanket - Nog"/>
        <s v="Valve Replacement Nogales"/>
        <s v="PI Mains - Flagstaff"/>
      </sharedItems>
    </cacheField>
    <cacheField name="fund_proj_number" numFmtId="0">
      <sharedItems count="32">
        <s v="251100A"/>
        <s v="252400S"/>
        <s v="250000A"/>
        <s v="250010A"/>
        <s v="253378A"/>
        <s v="385164A"/>
        <s v="252406S"/>
        <s v="253100A"/>
        <s v="253901A"/>
        <s v="252100A"/>
        <s v="255970A"/>
        <s v="255500B"/>
        <s v="251900A"/>
        <s v="D191NNG"/>
        <s v="252404S"/>
        <s v="253970A"/>
        <s v="250977A"/>
        <s v="257900A"/>
        <s v="255100A"/>
        <s v="257100A"/>
        <s v="253500B"/>
        <s v="2559312"/>
        <s v="253900A"/>
        <s v="253379A"/>
        <s v="253376B"/>
        <s v="250960A"/>
        <s v="250973A"/>
        <s v="255400S"/>
        <s v="257378A"/>
        <s v="256100A"/>
        <s v="256101A"/>
        <s v="251500B"/>
      </sharedItems>
    </cacheField>
    <cacheField name="closing_option" numFmtId="0">
      <sharedItems/>
    </cacheField>
    <cacheField name="work_order_description" numFmtId="0">
      <sharedItems/>
    </cacheField>
    <cacheField name="func_class" numFmtId="0">
      <sharedItems/>
    </cacheField>
    <cacheField name="amount" numFmtId="43">
      <sharedItems containsSemiMixedTypes="0" containsString="0" containsNumber="1" minValue="-29737" maxValue="318450.62"/>
    </cacheField>
    <cacheField name="quantity" numFmtId="43">
      <sharedItems containsSemiMixedTypes="0" containsString="0" containsNumber="1" minValue="-29737" maxValue="299864.1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6213.50829189815" createdVersion="8" refreshedVersion="8" minRefreshableVersion="3" recordCount="143" xr:uid="{B59EE7AA-361E-4994-AF33-4DBC3D11B270}">
  <cacheSource type="worksheet">
    <worksheetSource ref="A4:S147" sheet="Forecast All Proj"/>
  </cacheSource>
  <cacheFields count="19">
    <cacheField name="Project #" numFmtId="0">
      <sharedItems containsBlank="1" count="128">
        <m/>
        <s v="250010A"/>
        <s v="251100A"/>
        <s v="251101R"/>
        <s v="251400S"/>
        <s v="251500B"/>
        <s v="252100A"/>
        <s v="252101R"/>
        <s v="252400S"/>
        <s v="252401S"/>
        <s v="252402S"/>
        <s v="252403S"/>
        <s v="252404S"/>
        <s v="252405S"/>
        <s v="252406S"/>
        <s v="252500B"/>
        <s v="252501B"/>
        <s v="253100A"/>
        <s v="253101R"/>
        <s v="253376B"/>
        <s v="253400S"/>
        <s v="253401A"/>
        <s v="253500B"/>
        <s v="253501B"/>
        <s v="255100A"/>
        <s v="255101R"/>
        <s v="255500B"/>
        <s v="256100A"/>
        <s v="256101A"/>
        <s v="256500B"/>
        <s v="257100A"/>
        <s v="257101R"/>
        <s v="257400S"/>
        <s v="257500B"/>
        <s v="CPUNGAG"/>
        <s v="251381A"/>
        <s v="251382A"/>
        <s v="252381A"/>
        <s v="252382A"/>
        <s v="253381A"/>
        <s v="253382A"/>
        <s v="255381A"/>
        <s v="255382A"/>
        <s v="256381A"/>
        <s v="256382A"/>
        <s v="257381A"/>
        <s v="257382A"/>
        <s v="251383A"/>
        <s v="251384A"/>
        <s v="252383A"/>
        <s v="252384A"/>
        <s v="253383A"/>
        <s v="253384A"/>
        <s v="255383A"/>
        <s v="255384A"/>
        <s v="256383A"/>
        <s v="256384A"/>
        <s v="257383A"/>
        <s v="257384A"/>
        <s v="251380A"/>
        <s v="251380R"/>
        <s v="252380A"/>
        <s v="252380R"/>
        <s v="253380A"/>
        <s v="253380B"/>
        <s v="253380C"/>
        <s v="253380R"/>
        <s v="255380A"/>
        <s v="255380R"/>
        <s v="256380A"/>
        <s v="256380R"/>
        <s v="257380A"/>
        <s v="257380R"/>
        <s v="251378A"/>
        <s v="251379A"/>
        <s v="251385A"/>
        <s v="251387A"/>
        <s v="252378A"/>
        <s v="252385A"/>
        <s v="252387A"/>
        <s v="253378A"/>
        <s v="253379A"/>
        <s v="253385A"/>
        <s v="253387A"/>
        <s v="255378A"/>
        <s v="255379A"/>
        <s v="255385A"/>
        <s v="255387A"/>
        <s v="256378A"/>
        <s v="256379A"/>
        <s v="256387A"/>
        <s v="257379A"/>
        <s v="257378A"/>
        <s v="257385A"/>
        <s v="257387A"/>
        <s v="257910A"/>
        <s v="257900A"/>
        <s v="255910A"/>
        <s v="253910A"/>
        <s v="252910A"/>
        <s v="251910A"/>
        <s v="250000A"/>
        <s v="251900A"/>
        <s v="252900A"/>
        <s v="253900A"/>
        <s v="255900A"/>
        <s v="250912A"/>
        <s v="250916A"/>
        <s v="250917A"/>
        <s v="250976A"/>
        <s v="250973A"/>
        <s v="250970A"/>
        <s v="251970A"/>
        <s v="253970A"/>
        <s v="255970A"/>
        <s v="256970A"/>
        <s v="257970A"/>
        <s v="250977A"/>
        <s v="250960A"/>
        <s v="250940A"/>
        <s v="251940A"/>
        <s v="252940A"/>
        <s v="253940A"/>
        <s v="255940A"/>
        <s v="256940A"/>
        <s v="257940A"/>
        <s v="250975A"/>
        <s v="CBOVR02"/>
      </sharedItems>
    </cacheField>
    <cacheField name="Project Description" numFmtId="0">
      <sharedItems count="143">
        <s v="PJ_UNSG"/>
        <s v="PJ_UNSG_Distribution"/>
        <s v="PJ_DIST_LAND_LAND_RIGHTS_UNSG"/>
        <s v="Land Rghts Conv O&amp;M to Capx-Facilities"/>
        <s v="PJ_DIST_MAINS_UNSG"/>
        <s v="Mains - Blanket - Flag"/>
        <s v="Mains - Blanket Refunds - Flag"/>
        <s v="Mains-System Improv-Flag"/>
        <s v="PI Mains - Flagstaff"/>
        <s v="Mains - Blanket - King"/>
        <s v="Mains - Blanket Refunds - King"/>
        <s v="Mains-System Improv-King"/>
        <s v="PVC Replacement - LH"/>
        <s v="Drisco Pipe Replacement"/>
        <s v="Main/Services PVC Replace LHC"/>
        <s v="Main &amp; Services PVC Repl KNG"/>
        <s v="Services PVC Replacement LHC"/>
        <s v="Mains PVC Replacement KNG"/>
        <s v="PI Mains - Kingman"/>
        <s v="PI Mains - Lake Havasu"/>
        <s v="Mains - Blanket - Pres"/>
        <s v="Mains - Blanket Refunds - Pres"/>
        <s v="Mains Volun Repl - Pres"/>
        <s v="Mains-System Improv-Pres"/>
        <s v="Mains - Blanket - Chino Valley"/>
        <s v="PI Mains - Prescott"/>
        <s v="PI Mains - Prescott Valley"/>
        <s v="Mains - Blanket - Verde"/>
        <s v="Mains - Blanket Refunds- Verde"/>
        <s v="PI Mains - Verde"/>
        <s v="Mains - Blanket - Nog"/>
        <s v="Valve Replacement Nogales"/>
        <s v="PI Mains - Nogales"/>
        <s v="Mains - Blanket - SL"/>
        <s v="Mains - Blanket Refunds - SL"/>
        <s v="Mains-System Improv-Show Low"/>
        <s v="PI Mains - Showlow"/>
        <s v="UNS Gas Admin and General"/>
        <s v="PJ_DIST_METERS_UNSG"/>
        <s v="Meters - Bl - Flag"/>
        <s v="Meter Installations - Bl -Flag"/>
        <s v="Meters - BL - King"/>
        <s v="Meter Installations -Bl - King"/>
        <s v="Meters - Bl - Pres"/>
        <s v="Meter Installations -Bl - Pres"/>
        <s v="Meters - Bl - Verde"/>
        <s v="Meter Installations-Bl - Verde"/>
        <s v="Meters - Bl - Nog"/>
        <s v="Meter Installations - Bl - Nog"/>
        <s v="Meters - Bl - SL"/>
        <s v="Meter Installations - Bl -SL"/>
        <s v="PJ_DIST_REGULATORS_UNSG"/>
        <s v="Regulators - Blanket - Flag"/>
        <s v="Regulator Install - Bl - Flag"/>
        <s v="Regulators - Blanket - King"/>
        <s v="Regulator Install - Bl - King"/>
        <s v="Regulators - Blanket - Pres"/>
        <s v="Regulator Install - Bl - Pres"/>
        <s v="Regulators - Blanket - Verde"/>
        <s v="Regulator Install- Bl - Verde"/>
        <s v="Regulators - Blanket - Nog"/>
        <s v="Regulator Install - Bl - Nog"/>
        <s v="Regulators - Blanket - SL"/>
        <s v="Regulator Install - Bl - SL"/>
        <s v="PJ_DIST_SRVCS_UNSG"/>
        <s v="Services - Bl - Flag"/>
        <s v="Service Repl - Flag"/>
        <s v="Services - Bl - King"/>
        <s v="Service Repl - King"/>
        <s v="Services - Bl - Pres"/>
        <s v="PI Services Repl - Prescott"/>
        <s v="PI Service Repl - Prescott Valley"/>
        <s v="Service Repl - Pres"/>
        <s v="Services - Bl - Verde"/>
        <s v="Service Repl - Verde"/>
        <s v="Services - Bl - Nog"/>
        <s v="Service Repl - Santa Cruz"/>
        <s v="Services - Bl - SL"/>
        <s v="Service Repl - Show Low"/>
        <s v="PJ_DIST_STA_EQUIP_UNSG"/>
        <s v="Meas &amp; Reg Sta Eq Gen- Bl-Flag"/>
        <s v="Meas &amp; Reg Sta Eq Gen-BI-Flag"/>
        <s v="Ind Meas &amp; Reg Sta Eq-Bl-Flag"/>
        <s v="Other Distr Equip CP-Bl - Flag"/>
        <s v="Meas &amp; Reg Sta Eq Gen-BL-King"/>
        <s v="Ind Meas &amp; Reg Sta Eq-Bl- King"/>
        <s v="Other Distr Equip CP-Bl - King"/>
        <s v="Meas &amp; Reg Sta Eq Gen- Bl-Pres"/>
        <s v="Meas &amp; Reg Sta Eq Gen-BI-Pres"/>
        <s v="Ind Meas &amp; Reg Sta Eq-B - Pres"/>
        <s v="Other Distr Equip CP-Bl - Pres"/>
        <s v="Meas &amp; Reg Sta Eq Gen-Bl-Verde"/>
        <s v="Meas &amp; Reg Sta Eq Gen-BI-Verde"/>
        <s v="Ind Meas &amp; Reg Sta Eq-Bl-Verde"/>
        <s v="Other Distr Eq CP - Bl - Verde"/>
        <s v="Meas &amp; Reg Sta Equip Gen-Blkt-Nog"/>
        <s v="Meas &amp; Reg Sta Eq Gen-BI-Nog"/>
        <s v="Other Distr Eq CP - Bl - Nog"/>
        <s v="Meas &amp; Reg Sta Eq Gen-FI-SL"/>
        <s v="Meas &amp; Reg Sta Eq Gen- Bl-SL"/>
        <s v="Ind Meas &amp; Reg Sta Eq-Bl-SL"/>
        <s v="Other Distr Equip CP-Bl - SL"/>
        <s v="PJ_UNSG_General"/>
        <s v="PJ_GENERAL_OFFICE_EQUIP_UNSG"/>
        <s v="Office Furn &amp; Equip- New SL"/>
        <s v="Structures &amp; Improv-New SL"/>
        <s v="Office Furn &amp; Eq - New (Verde)"/>
        <s v="Office Furn &amp; Eq - New (Pres)"/>
        <s v="Office Furn &amp; Equip-New (King)"/>
        <s v="Office Furn &amp; Equip-New (Flag)"/>
        <s v="UNSG Transportation Equip"/>
        <s v="PJ_GENERAL_STRUC_IMPROV_GENL_UNSG"/>
        <s v="Structures &amp; Improv-New (Flag)"/>
        <s v="Structures &amp; Improv-New (King)"/>
        <s v="Struct &amp; Improv - New (Pres)"/>
        <s v="Struct &amp; Improv- New (Verde)"/>
        <s v="PJ_GENERAL_DATA_PROC_EQUIP_UNSG"/>
        <s v="CompEquip - UNSG"/>
        <s v="Network IT Equip - UNSG"/>
        <s v="Systems IT Equip - UNSG"/>
        <s v="ND UNSG Rate Case"/>
        <s v="PJ_GENERAL_COMM_EQUIP_UNSG"/>
        <s v="UNSG Fixed Network Replacement"/>
        <s v="Comm Equip - New (Admin)"/>
        <s v="Comm Equip - New (Flag)"/>
        <s v="Comm Equip - New (Pres)"/>
        <s v="Comm Equip - New (Verde)"/>
        <s v="Comm Equip - New (Nog)"/>
        <s v="Comm Equip- New SL"/>
        <s v="ND UNS Gas AMI Implementation"/>
        <s v="PJ_GENERAL_POWER_OP_EQUIP_UNSG"/>
        <s v="Power Operated Eq - New(Admin)"/>
        <s v="PJ_GENERAL_SHOP_STORES_EQUIP_UNSG"/>
        <s v="Tools Shop Gar Eq - New(Admin)"/>
        <s v="Tools Shop Gar Eq - New (Flag)"/>
        <s v="Tools Shop Gar Eq - New (King)"/>
        <s v="Tools Shop Gar Eq - New (Pres)"/>
        <s v="Tools Shop Gar Eq - New(Verde)"/>
        <s v="Tools Shop Gar Eq - New (Nog)"/>
        <s v="Tools Shop Gar Eq - New SL"/>
        <s v="SCBA 2025 All Districts"/>
        <s v="PJ_GENERAL_TRANS_CLASS_3_UNSG"/>
        <s v="Vehicle Retirement - UNSG"/>
      </sharedItems>
    </cacheField>
    <cacheField name="FERC" numFmtId="0">
      <sharedItems containsMixedTypes="1" containsNumber="1" containsInteger="1" minValue="0" maxValue="0" count="19">
        <n v="0"/>
        <s v="G374"/>
        <s v="G376"/>
        <s v="G380"/>
        <s v="G381"/>
        <s v="G382"/>
        <s v="G383"/>
        <s v="G384"/>
        <s v="G378"/>
        <s v="G379"/>
        <s v="G385"/>
        <s v="G387"/>
        <s v="G391"/>
        <s v="G390"/>
        <s v="G392"/>
        <s v="G397"/>
        <s v="G303"/>
        <s v="G396"/>
        <s v="G394"/>
      </sharedItems>
    </cacheField>
    <cacheField name="Field4" caption="Field4" numFmtId="0">
      <sharedItems/>
    </cacheField>
    <cacheField name="January 2026" numFmtId="164">
      <sharedItems containsString="0" containsBlank="1" containsNumber="1" minValue="-40551" maxValue="6082454.1890826896"/>
    </cacheField>
    <cacheField name="February 2026" numFmtId="164">
      <sharedItems containsString="0" containsBlank="1" containsNumber="1" minValue="-2516.1646664919999" maxValue="1805860.6699127764"/>
    </cacheField>
    <cacheField name="March 2026" numFmtId="164">
      <sharedItems containsString="0" containsBlank="1" containsNumber="1" minValue="-1887.123499868" maxValue="2571286.1810295833"/>
    </cacheField>
    <cacheField name="April 2026" numFmtId="164">
      <sharedItems containsString="0" containsBlank="1" containsNumber="1" minValue="-1415.3426249019999" maxValue="2181295.154979134"/>
    </cacheField>
    <cacheField name="May 2026" numFmtId="164">
      <sharedItems containsString="0" containsBlank="1" containsNumber="1" minValue="-1868.5056414999999" maxValue="2033329.2050057789"/>
    </cacheField>
    <cacheField name="June 2026" numFmtId="164">
      <sharedItems containsString="0" containsBlank="1" containsNumber="1" minValue="-3508.840804383" maxValue="3361668.1096357121"/>
    </cacheField>
    <cacheField name="July 2026" numFmtId="164">
      <sharedItems containsString="0" containsBlank="1" containsNumber="1" minValue="-2995.663585542" maxValue="1997099.8581083892"/>
    </cacheField>
    <cacheField name="August 2026" numFmtId="164">
      <sharedItems containsString="0" containsBlank="1" containsNumber="1" minValue="-5239.6959557669998" maxValue="2072651.592722805"/>
    </cacheField>
    <cacheField name="September 2026" numFmtId="164">
      <sharedItems containsString="0" containsBlank="1" containsNumber="1" minValue="-79786" maxValue="2463524.2248411188"/>
    </cacheField>
    <cacheField name="October 2026" numFmtId="164">
      <sharedItems containsString="0" containsBlank="1" containsNumber="1" minValue="-17584.471970176" maxValue="5046429.6524867602"/>
    </cacheField>
    <cacheField name="November 2026" numFmtId="164">
      <sharedItems containsString="0" containsBlank="1" containsNumber="1" minValue="-13188.353977631999" maxValue="2158320.6208709292"/>
    </cacheField>
    <cacheField name="December 2026" numFmtId="164">
      <sharedItems containsString="0" containsBlank="1" containsNumber="1" minValue="-19293" maxValue="2087771.9059563098"/>
    </cacheField>
    <cacheField name="2026" numFmtId="164">
      <sharedItems containsSemiMixedTypes="0" containsString="0" containsNumber="1" minValue="-99079" maxValue="33861691.364631981"/>
    </cacheField>
    <cacheField name="JUL to DEC" numFmtId="164">
      <sharedItems containsString="0" containsBlank="1" containsNumber="1" minValue="-99079" maxValue="3323524.7917985064"/>
    </cacheField>
    <cacheField name="In PP Post Test" numFmtId="0">
      <sharedItems containsMixedTypes="1" containsNumber="1" containsInteger="1" minValue="0" maxValue="0" count="16">
        <n v="0"/>
        <s v="250010A"/>
        <s v="251100A"/>
        <s v="252100A"/>
        <s v="252400S"/>
        <s v="252404S"/>
        <s v="253100A"/>
        <s v="253376B"/>
        <s v="253379A"/>
        <s v="257378A"/>
        <s v="257900A"/>
        <s v="250000A"/>
        <s v="253900A"/>
        <s v="250973A"/>
        <s v="253970A"/>
        <s v="250977A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6213.528091550928" createdVersion="8" refreshedVersion="8" minRefreshableVersion="3" recordCount="103" xr:uid="{F88FF276-6ADE-437F-99D5-5D77E710D801}">
  <cacheSource type="worksheet">
    <worksheetSource ref="H9:M112" sheet="2. PP Post Test vs Actuals"/>
  </cacheSource>
  <cacheFields count="6">
    <cacheField name="Row Labels" numFmtId="0">
      <sharedItems count="18">
        <s v="G303"/>
        <s v="G374"/>
        <s v="G376"/>
        <s v="G378"/>
        <s v="G390"/>
        <s v="G392"/>
        <s v="G397"/>
        <s v="G379"/>
        <s v="G380"/>
        <s v="G381"/>
        <s v="G382"/>
        <s v="G383"/>
        <s v="G384"/>
        <s v="G385"/>
        <s v="G387"/>
        <s v="G391"/>
        <s v="G394"/>
        <s v="G396" u="1"/>
      </sharedItems>
    </cacheField>
    <cacheField name="fund_proj_x000a__number" numFmtId="0">
      <sharedItems/>
    </cacheField>
    <cacheField name="fund_proj_description" numFmtId="0">
      <sharedItems/>
    </cacheField>
    <cacheField name="Sum of amount_x000a_(3.4)" numFmtId="164">
      <sharedItems containsString="0" containsBlank="1" containsNumber="1" minValue="787.2" maxValue="534090.35000000009"/>
    </cacheField>
    <cacheField name="Vlookup Forecast_x000a_(3.1)" numFmtId="164">
      <sharedItems containsSemiMixedTypes="0" containsString="0" containsNumber="1" minValue="-99079" maxValue="3323524.7917985064"/>
    </cacheField>
    <cacheField name="Largest amount " numFmtId="164">
      <sharedItems containsString="0" containsBlank="1" containsNumber="1" minValue="-58392.108906426001" maxValue="1871475.275656945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8">
  <r>
    <s v="16450-Construction Work in Progress"/>
    <s v="DF20580-251100A"/>
    <d v="2017-06-30T00:00:00"/>
    <m/>
    <s v="cancelled"/>
    <s v="DF20580-2016-016-DF20580-2016-016"/>
    <s v="000"/>
    <s v="Unspecified"/>
    <x v="0"/>
    <s v="00000 - Unspecified AZ"/>
    <x v="0"/>
    <x v="0"/>
    <s v="Standard Close Auto"/>
    <s v="CANCELLED - Downtown Marriott 6&quot; al"/>
    <s v="Gas Distribution Plant"/>
    <n v="0"/>
    <n v="55"/>
  </r>
  <r>
    <s v="16450-Construction Work in Progress"/>
    <s v="DK22657-252400S"/>
    <d v="2026-08-31T00:00:00"/>
    <m/>
    <s v="open"/>
    <s v="DK22657-2026-002-DK22657-2026-002"/>
    <s v="000"/>
    <s v="Unspecified"/>
    <x v="0"/>
    <s v="00000 - Unspecified AZ"/>
    <x v="1"/>
    <x v="1"/>
    <s v="Standard Close Auto"/>
    <s v="SI - Irrigation Line Upgrade 2&quot; Eas"/>
    <s v="Gas Distribution Plant"/>
    <n v="1861.06"/>
    <n v="1538.8400000000001"/>
  </r>
  <r>
    <s v="16450-Construction Work in Progress"/>
    <s v="DF22039-251100A"/>
    <d v="2025-09-05T00:00:00"/>
    <m/>
    <s v="cancelled"/>
    <s v="DF22039-2023-065-DF22039-2023-065"/>
    <s v="000"/>
    <s v="Unspecified"/>
    <x v="0"/>
    <s v="00000 - Unspecified AZ"/>
    <x v="0"/>
    <x v="0"/>
    <s v="Standard Close Auto"/>
    <s v="CANCELLED - 251100A-MAINS"/>
    <s v="Gas Distribution Plant"/>
    <n v="0"/>
    <n v="637.84"/>
  </r>
  <r>
    <s v="16450-Construction Work in Progress"/>
    <s v="DA15031-250000A"/>
    <d v="2018-07-30T00:00:00"/>
    <m/>
    <s v="cancelled"/>
    <s v="48,000-2015 Ford F150 4X4 Crew Cab (Unit 10376)"/>
    <s v="000"/>
    <s v="Unspecified"/>
    <x v="1"/>
    <s v="00000 - Unspecified AZ"/>
    <x v="2"/>
    <x v="2"/>
    <s v="Standard Close Auto"/>
    <s v="Cancelled- 2015 Ford F150 4X4 Crew "/>
    <s v="Gas General Plant"/>
    <n v="0"/>
    <n v="87.45"/>
  </r>
  <r>
    <s v="16450-Construction Work in Progress"/>
    <s v="DA10348-250010A"/>
    <d v="2026-09-01T00:00:00"/>
    <m/>
    <s v="open"/>
    <s v="Hopi Tribe-Hopi Tribe"/>
    <s v="000"/>
    <s v="Unspecified"/>
    <x v="2"/>
    <s v="00000 - Unspecified AZ"/>
    <x v="3"/>
    <x v="3"/>
    <s v="Standard Close Auto"/>
    <s v="Hopi Tribe Land Right renewal PRV-N"/>
    <s v="Gas Distribution Plant"/>
    <n v="129323.92"/>
    <n v="127428.92"/>
  </r>
  <r>
    <s v="16450-Construction Work in Progress"/>
    <s v="DA10369-250000A"/>
    <d v="2026-12-31T00:00:00"/>
    <m/>
    <s v="open"/>
    <s v="Gas Crew Truck-Gas Crew Truck"/>
    <s v="000"/>
    <s v="Unspecified"/>
    <x v="1"/>
    <s v="00000 - Unspecified AZ"/>
    <x v="2"/>
    <x v="2"/>
    <s v="Standard Close Auto"/>
    <s v="Gas Crew Truck"/>
    <s v="Gas General Plant"/>
    <n v="110.06"/>
    <n v="110.06"/>
  </r>
  <r>
    <s v="16450-Construction Work in Progress"/>
    <s v="DF22726-251100A"/>
    <d v="2026-07-03T00:00:00"/>
    <m/>
    <s v="open"/>
    <s v="DF22726-2026-006-DF22726-2026-006"/>
    <s v="000"/>
    <s v="Unspecified"/>
    <x v="0"/>
    <s v="00000 - Unspecified AZ"/>
    <x v="0"/>
    <x v="0"/>
    <s v="Standard Close Auto"/>
    <s v="ATLAS AT TIMBER SKY 2B MLE"/>
    <s v="Gas Distribution Plant"/>
    <n v="33559.81"/>
    <n v="22608.25"/>
  </r>
  <r>
    <s v="16450-Construction Work in Progress"/>
    <s v="DP10948-253378A"/>
    <d v="2017-08-16T00:00:00"/>
    <m/>
    <s v="cancelled"/>
    <s v="[WMS Transfer]-4379.00-4379.00"/>
    <s v="000"/>
    <s v="Unspecified"/>
    <x v="3"/>
    <s v="00000 - Unspecified AZ"/>
    <x v="4"/>
    <x v="4"/>
    <s v="Standard Close Auto"/>
    <s v="[WMS Transfer]-CANCELLED- Bull Horn"/>
    <s v="Gas Distribution Plant"/>
    <n v="0"/>
    <n v="3386.23"/>
  </r>
  <r>
    <s v="16450-Construction Work in Progress"/>
    <s v="DF21349-251100A"/>
    <d v="2023-07-20T00:00:00"/>
    <m/>
    <s v="open"/>
    <s v="DF21349-2020-001-DF21349-2020-001"/>
    <s v="000"/>
    <s v="Unspecified"/>
    <x v="0"/>
    <s v="00000 - Unspecified AZ"/>
    <x v="0"/>
    <x v="0"/>
    <s v="Standard Close Auto"/>
    <s v="Lower entire 2&quot; steel main line alo"/>
    <s v="Gas Distribution Plant"/>
    <n v="0"/>
    <n v="-5202.93"/>
  </r>
  <r>
    <s v="16450-Construction Work in Progress"/>
    <s v="HS10808-385164A"/>
    <d v="2024-03-05T00:00:00"/>
    <m/>
    <s v="open"/>
    <s v="Nogales HQ Land Acq-Nogales HQ Land Acq"/>
    <s v="000"/>
    <s v="Unspecified"/>
    <x v="4"/>
    <m/>
    <x v="5"/>
    <x v="5"/>
    <s v="Standard Close Auto"/>
    <s v="Nogales HQ Land Acquisition Additio"/>
    <s v="Gas General Plant"/>
    <n v="0"/>
    <n v="2006.51"/>
  </r>
  <r>
    <s v="16450-Construction Work in Progress"/>
    <s v="DK22019-252406S"/>
    <d v="2023-03-03T00:00:00"/>
    <m/>
    <s v="open"/>
    <s v="DK22019-2023-002-DK22019-2023-002"/>
    <s v="000"/>
    <s v="Unspecified"/>
    <x v="0"/>
    <s v="00000 - Unspecified AZ"/>
    <x v="6"/>
    <x v="6"/>
    <s v="Standard Close Auto"/>
    <s v="PVC Retirement at Hearne Ave west o"/>
    <s v="Gas Transmission Plant"/>
    <n v="0"/>
    <n v="243.35"/>
  </r>
  <r>
    <s v="16450-Construction Work in Progress"/>
    <s v="DP22531-253100A"/>
    <d v="2026-09-25T00:00:00"/>
    <m/>
    <s v="open"/>
    <s v="DP22531-2026-011-DP22531-2026-011"/>
    <s v="000"/>
    <s v="Unspecified"/>
    <x v="0"/>
    <s v="00000 - Unspecified AZ"/>
    <x v="7"/>
    <x v="7"/>
    <s v="Standard Close Auto"/>
    <s v="QuikTrip Store Temporary MLE"/>
    <s v="Gas Distribution Plant"/>
    <n v="-29737"/>
    <n v="-29737"/>
  </r>
  <r>
    <s v="16450-Construction Work in Progress"/>
    <s v="DP11092-253901A"/>
    <d v="2026-10-01T00:00:00"/>
    <m/>
    <s v="open"/>
    <s v="Design and Construct-Design and Construct"/>
    <s v="000"/>
    <s v="Unspecified"/>
    <x v="5"/>
    <m/>
    <x v="8"/>
    <x v="8"/>
    <s v="Standard Close Auto"/>
    <s v="Design and construct new blow off g"/>
    <s v="Gas General Plant"/>
    <n v="90247.62"/>
    <n v="86125.56"/>
  </r>
  <r>
    <s v="16450-Construction Work in Progress"/>
    <s v="DP22736-253100A"/>
    <d v="2026-07-29T00:00:00"/>
    <m/>
    <s v="open"/>
    <s v="DP22736-2026-020-DP22736-2026-020"/>
    <s v="000"/>
    <s v="Unspecified"/>
    <x v="0"/>
    <s v="00000 - Unspecified AZ"/>
    <x v="7"/>
    <x v="7"/>
    <s v="Standard Close Auto"/>
    <s v="Stringfield Ph 3 MLE"/>
    <s v="Gas Distribution Plant"/>
    <n v="55028.56"/>
    <n v="43432.56"/>
  </r>
  <r>
    <s v="16450-Construction Work in Progress"/>
    <s v="DA10364-250000A"/>
    <d v="2026-12-30T00:00:00"/>
    <m/>
    <s v="open"/>
    <s v="Truck 1 Ton Service-Truck 1 Ton Service"/>
    <s v="000"/>
    <s v="Unspecified"/>
    <x v="1"/>
    <s v="00000 - Unspecified AZ"/>
    <x v="2"/>
    <x v="2"/>
    <s v="Standard Close Auto"/>
    <s v="New Unit 30130 - Truck 1 Ton 4x4 CC"/>
    <s v="Gas General Plant"/>
    <n v="74805.84"/>
    <n v="69148.14"/>
  </r>
  <r>
    <s v="16450-Construction Work in Progress"/>
    <s v="DK22727-252100A"/>
    <d v="2026-12-31T00:00:00"/>
    <m/>
    <s v="open"/>
    <s v="DK22727-2026-020-DK22727-2026-020"/>
    <s v="000"/>
    <s v="Unspecified"/>
    <x v="0"/>
    <s v="00000 - Unspecified AZ"/>
    <x v="9"/>
    <x v="9"/>
    <s v="Standard Close Auto"/>
    <s v="MLE - Cerbat Vista Tract 3067-F"/>
    <s v="Gas Distribution Plant"/>
    <n v="104.64"/>
    <n v="66.489999999999995"/>
  </r>
  <r>
    <s v="16450-Construction Work in Progress"/>
    <s v="DP21629-253378A"/>
    <d v="2021-08-23T00:00:00"/>
    <m/>
    <s v="open"/>
    <s v="DP21629-2021-032-DP21629-2021-032"/>
    <s v="000"/>
    <s v="Unspecified"/>
    <x v="3"/>
    <s v="00000 - Unspecified AZ"/>
    <x v="4"/>
    <x v="4"/>
    <s v="Standard Close Auto"/>
    <s v="Prescott Country Club Reg Station"/>
    <s v="Gas Distribution Plant"/>
    <n v="0"/>
    <n v="410.95"/>
  </r>
  <r>
    <s v="16450-Construction Work in Progress"/>
    <s v="DV10325-255970A"/>
    <d v="2018-12-20T00:00:00"/>
    <m/>
    <s v="cancelled"/>
    <s v="DC Collector Crystal-DC Collector Crystal"/>
    <s v="000"/>
    <s v="Unspecified"/>
    <x v="6"/>
    <m/>
    <x v="10"/>
    <x v="10"/>
    <s v="Standard Close Auto"/>
    <s v="CANCELLED-DC Collector Crystal Sky "/>
    <s v="Gas General Plant"/>
    <n v="0"/>
    <n v="117.36"/>
  </r>
  <r>
    <s v="16450-Construction Work in Progress"/>
    <s v="DV20809-255500B"/>
    <d v="2019-07-20T08:33:38"/>
    <m/>
    <s v="cancelled"/>
    <s v="DV20809-2018-043-DV20809-2018-043"/>
    <s v="000"/>
    <s v="Unspecified"/>
    <x v="0"/>
    <s v="00000 - Unspecified AZ"/>
    <x v="11"/>
    <x v="11"/>
    <s v="Standard Close Auto"/>
    <s v="CANCELLED - Drops Juniper Ln"/>
    <s v="Gas Distribution Plant"/>
    <n v="0"/>
    <n v="936.44"/>
  </r>
  <r>
    <s v="16450-Construction Work in Progress"/>
    <s v="DA10254-250000A"/>
    <d v="2026-07-15T00:00:00"/>
    <m/>
    <s v="open"/>
    <s v="Gas Crew Truck - New-Gas Crew Truck - New"/>
    <s v="000"/>
    <s v="Unspecified"/>
    <x v="1"/>
    <s v="00000 - Unspecified AZ"/>
    <x v="2"/>
    <x v="2"/>
    <s v="Standard Close Auto"/>
    <s v="Gas Crew Truck - New Unit 70067"/>
    <s v="Gas General Plant"/>
    <n v="318450.62"/>
    <n v="299864.19"/>
  </r>
  <r>
    <s v="16450-Construction Work in Progress"/>
    <s v="DA10142-251900A"/>
    <d v="2019-02-01T00:00:00"/>
    <m/>
    <s v="cancelled"/>
    <s v="Flagstaff Awning-Flagstaff Awning"/>
    <s v="000"/>
    <s v="Unspecified"/>
    <x v="5"/>
    <m/>
    <x v="12"/>
    <x v="12"/>
    <s v="Standard Close Auto"/>
    <s v="CANCELLED-New Awning for Flagstaff"/>
    <s v="Gas General Plant"/>
    <n v="0"/>
    <n v="415.32"/>
  </r>
  <r>
    <s v="16450-Construction Work in Progress"/>
    <s v="CO9CNGA-D191NNG"/>
    <d v="2019-08-10T00:00:00"/>
    <m/>
    <s v="open"/>
    <s v="[WMS Transfer]-Corp NETW Refresh-Corp NETW Refresh"/>
    <s v="000"/>
    <s v="Unspecified"/>
    <x v="7"/>
    <m/>
    <x v="13"/>
    <x v="13"/>
    <s v="Standard Close Auto"/>
    <s v="[WMS Transfer]-Corp NETW Refresh UN"/>
    <s v="Gas General Plant"/>
    <n v="0"/>
    <n v="-200.39000000000001"/>
  </r>
  <r>
    <s v="16450-Construction Work in Progress"/>
    <s v="DF20785-251100A"/>
    <d v="2018-12-27T09:42:15"/>
    <m/>
    <s v="cancelled"/>
    <s v="DF20785-2017-045-DF20785-2017-045"/>
    <s v="000"/>
    <s v="Unspecified"/>
    <x v="0"/>
    <s v="00000 - Unspecified AZ"/>
    <x v="0"/>
    <x v="0"/>
    <s v="Standard Close Auto"/>
    <s v="CANCELLED - REMOVE DRESSER ON LUMBE"/>
    <s v="Gas Distribution Plant"/>
    <n v="0"/>
    <n v="937.35"/>
  </r>
  <r>
    <s v="16450-Construction Work in Progress"/>
    <s v="DK22668-252400S"/>
    <d v="2026-08-31T00:00:00"/>
    <m/>
    <s v="open"/>
    <s v="DK22668-2026-006-DK22668-2026-006"/>
    <s v="000"/>
    <s v="Unspecified"/>
    <x v="0"/>
    <s v="00000 - Unspecified AZ"/>
    <x v="1"/>
    <x v="1"/>
    <s v="Standard Close Auto"/>
    <s v="SI - Irrigation Line Upgrade 2&quot; Nor"/>
    <s v="Gas Distribution Plant"/>
    <n v="3928.4300000000003"/>
    <n v="1411.3500000000001"/>
  </r>
  <r>
    <s v="16450-Construction Work in Progress"/>
    <s v="DF22709-251100A"/>
    <d v="2026-07-31T00:00:00"/>
    <m/>
    <s v="open"/>
    <s v="DF22709-2026-003-DF22709-2026-003"/>
    <s v="000"/>
    <s v="Unspecified"/>
    <x v="0"/>
    <s v="00000 - Unspecified AZ"/>
    <x v="0"/>
    <x v="0"/>
    <s v="Standard Close Auto"/>
    <s v="SILVER SADDLE 2&quot; PE MLE"/>
    <s v="Gas Distribution Plant"/>
    <n v="9924.94"/>
    <n v="7463.7300000000005"/>
  </r>
  <r>
    <s v="16450-Construction Work in Progress"/>
    <s v="DK00044-252404S"/>
    <d v="2026-01-01T00:00:00"/>
    <m/>
    <s v="open"/>
    <s v="Replace PVS Services-Replace PVS Services"/>
    <s v="000"/>
    <s v="Unspecified"/>
    <x v="0"/>
    <s v="00000 - Unspecified AZ"/>
    <x v="14"/>
    <x v="14"/>
    <s v="Monthly Close"/>
    <s v="Replace PVC Services in KGM"/>
    <s v="Gas Distribution Plant"/>
    <n v="3974.59"/>
    <n v="5407.79"/>
  </r>
  <r>
    <s v="16450-Construction Work in Progress"/>
    <s v="DA10373-250000A"/>
    <d v="2026-12-31T00:00:00"/>
    <m/>
    <s v="open"/>
    <s v="Truck 1/2-Ton CC SB-Truck 1/2-Ton CC SB"/>
    <s v="000"/>
    <s v="Unspecified"/>
    <x v="1"/>
    <s v="00000 - Unspecified AZ"/>
    <x v="2"/>
    <x v="2"/>
    <s v="Standard Close Auto"/>
    <s v="Truck 1/2-Ton CC SB 4x4"/>
    <s v="Gas General Plant"/>
    <n v="55.03"/>
    <n v="55.03"/>
  </r>
  <r>
    <s v="16450-Construction Work in Progress"/>
    <s v="DF22371-251100A"/>
    <d v="2026-08-31T00:00:00"/>
    <m/>
    <s v="open"/>
    <s v="DF22371-2024-040-DF22371-2024-040"/>
    <s v="000"/>
    <s v="Unspecified"/>
    <x v="0"/>
    <s v="00000 - Unspecified AZ"/>
    <x v="0"/>
    <x v="0"/>
    <s v="Standard Close Auto"/>
    <s v="4&quot; PE RELO FOR LIV TIMBER SKY"/>
    <s v="Gas Distribution Plant"/>
    <n v="63399.42"/>
    <n v="74761.34"/>
  </r>
  <r>
    <s v="16450-Construction Work in Progress"/>
    <s v="DA10371-250000A"/>
    <d v="2026-12-31T00:00:00"/>
    <m/>
    <s v="open"/>
    <s v="1-Ton Service Body-1-Ton Service Body"/>
    <s v="000"/>
    <s v="Unspecified"/>
    <x v="1"/>
    <s v="00000 - Unspecified AZ"/>
    <x v="2"/>
    <x v="2"/>
    <s v="Standard Close Auto"/>
    <s v="1-Ton Service Body"/>
    <s v="Gas General Plant"/>
    <n v="110.06"/>
    <n v="110.06"/>
  </r>
  <r>
    <s v="16450-Construction Work in Progress"/>
    <s v="DP11094-253970A"/>
    <d v="2026-09-30T00:00:00"/>
    <m/>
    <s v="open"/>
    <s v="Replacing Modem at G-Replacing Modem at G"/>
    <s v="000"/>
    <s v="Unspecified"/>
    <x v="6"/>
    <m/>
    <x v="15"/>
    <x v="15"/>
    <s v="Standard Close Auto"/>
    <s v="REPLACING MODEM AT GLASSFORD COLLEC"/>
    <s v="Gas General Plant"/>
    <n v="787.2"/>
    <n v="124.38000000000001"/>
  </r>
  <r>
    <s v="16450-Construction Work in Progress"/>
    <s v="DP11090-253970A"/>
    <d v="2025-09-25T00:00:00"/>
    <m/>
    <s v="open"/>
    <s v="REPLACING THE CLLECT-REPLACING THE CLLECT"/>
    <s v="000"/>
    <s v="Unspecified"/>
    <x v="6"/>
    <m/>
    <x v="15"/>
    <x v="15"/>
    <s v="Standard Close Auto"/>
    <s v="REPLACING THE COLLECTOR AT PRSCOTT "/>
    <s v="Gas General Plant"/>
    <n v="0"/>
    <n v="0"/>
  </r>
  <r>
    <s v="16450-Construction Work in Progress"/>
    <s v="DK22205-252100A"/>
    <d v="2024-08-05T00:00:00"/>
    <m/>
    <s v="cancelled"/>
    <s v="DK22205-2023-038-DK22205-2023-038"/>
    <s v="000"/>
    <s v="Unspecified"/>
    <x v="0"/>
    <s v="00000 - Unspecified AZ"/>
    <x v="9"/>
    <x v="9"/>
    <s v="Standard Close Auto"/>
    <s v="CANCELLED - DMG - Repl damaged main"/>
    <s v="Gas Distribution Plant"/>
    <n v="0"/>
    <n v="1459.73"/>
  </r>
  <r>
    <s v="16450-Construction Work in Progress"/>
    <s v="DH22658-252100A"/>
    <d v="2026-11-17T00:00:00"/>
    <m/>
    <s v="open"/>
    <s v="DH22658-2026-003-DH22658-2026-003"/>
    <s v="000"/>
    <s v="Unspecified"/>
    <x v="0"/>
    <s v="00000 - Unspecified AZ"/>
    <x v="9"/>
    <x v="9"/>
    <s v="Standard Close Auto"/>
    <s v="2&quot; PE Main Extension at 1740 Bahama"/>
    <s v="Gas Distribution Plant"/>
    <n v="758.66"/>
    <n v="585.66999999999996"/>
  </r>
  <r>
    <s v="16450-Construction Work in Progress"/>
    <s v="DA10393-250977A"/>
    <d v="2026-12-31T00:00:00"/>
    <m/>
    <s v="open"/>
    <s v="UNS Gas AMI-UNS Gas AMI"/>
    <s v="000"/>
    <s v="Unspecified"/>
    <x v="8"/>
    <m/>
    <x v="16"/>
    <x v="16"/>
    <s v="Standard Close Auto"/>
    <s v="UNS Gas AMI Implementation"/>
    <s v="Gas Intangible"/>
    <n v="80087.13"/>
    <n v="76850.55"/>
  </r>
  <r>
    <s v="16450-Construction Work in Progress"/>
    <s v="DL10463-257900A"/>
    <d v="2026-07-11T00:00:00"/>
    <m/>
    <s v="open"/>
    <s v="Installing new compl-Installing new compl"/>
    <s v="000"/>
    <s v="Unspecified"/>
    <x v="5"/>
    <m/>
    <x v="17"/>
    <x v="17"/>
    <s v="Standard Close Auto"/>
    <s v="Installing new completed seperating"/>
    <s v="Gas General Plant"/>
    <n v="5679.17"/>
    <n v="1812.81"/>
  </r>
  <r>
    <s v="16450-Construction Work in Progress"/>
    <s v="DK21376-252100A"/>
    <d v="2020-02-03T00:00:00"/>
    <m/>
    <s v="open"/>
    <s v="DK21376-2020-002-DK21376-2020-002"/>
    <s v="000"/>
    <s v="Unspecified"/>
    <x v="0"/>
    <s v="00000 - Unspecified AZ"/>
    <x v="9"/>
    <x v="9"/>
    <s v="Standard Close Auto"/>
    <s v="252100A INSTALLED 97' 2&quot; PE PIPE"/>
    <s v="Gas Distribution Plant"/>
    <n v="0"/>
    <n v="240.26"/>
  </r>
  <r>
    <s v="16450-Construction Work in Progress"/>
    <s v="DV22156-255100A"/>
    <d v="2024-05-25T00:00:00"/>
    <m/>
    <s v="cancelled"/>
    <s v="DV22156-2023-022-DV22156-2023-022"/>
    <s v="000"/>
    <s v="Unspecified"/>
    <x v="0"/>
    <s v="00000 - Unspecified AZ"/>
    <x v="18"/>
    <x v="18"/>
    <s v="Standard Close Auto"/>
    <s v="CANCELLED - Cottonwood Springs Rv R"/>
    <s v="Gas Distribution Plant"/>
    <n v="0"/>
    <n v="0"/>
  </r>
  <r>
    <s v="16450-Construction Work in Progress"/>
    <s v="DL21639-257100A"/>
    <d v="2021-09-17T09:23:29"/>
    <m/>
    <s v="cancelled"/>
    <s v="DL21639-2021-013-DL21639-2021-013"/>
    <s v="000"/>
    <s v="Unspecified"/>
    <x v="0"/>
    <s v="00000 - Unspecified AZ"/>
    <x v="19"/>
    <x v="19"/>
    <s v="Standard Close Auto"/>
    <s v="CANCELLED - Lower 4&quot; PE Pipe Airpor"/>
    <s v="Gas Distribution Plant"/>
    <n v="0"/>
    <n v="44.33"/>
  </r>
  <r>
    <s v="16450-Construction Work in Progress"/>
    <s v="DP20599-253500B"/>
    <d v="2017-12-10T00:00:00"/>
    <m/>
    <s v="cancelled"/>
    <s v="DP20599-2016-015-DP20599-2016-015"/>
    <s v="000"/>
    <s v="Unspecified"/>
    <x v="0"/>
    <s v="00000 - Unspecified AZ"/>
    <x v="20"/>
    <x v="20"/>
    <s v="Standard Close Auto"/>
    <s v="CANCELLED- Marina St. PI"/>
    <s v="Gas Distribution Plant"/>
    <n v="0"/>
    <n v="277"/>
  </r>
  <r>
    <s v="16450-Construction Work in Progress"/>
    <s v="DV10302-2559312"/>
    <d v="2017-10-11T00:00:00"/>
    <m/>
    <s v="open"/>
    <s v="[WMS Transfer]-10,510-10,510"/>
    <s v="000"/>
    <s v="Unspecified"/>
    <x v="7"/>
    <m/>
    <x v="21"/>
    <x v="21"/>
    <s v="Standard Close Auto"/>
    <s v="[WMS Transfer]-DC Repeater Verde Va"/>
    <s v="Gas General Plant"/>
    <n v="0"/>
    <n v="1"/>
  </r>
  <r>
    <s v="16450-Construction Work in Progress"/>
    <s v="DP22539-253900A"/>
    <d v="2026-12-31T00:00:00"/>
    <m/>
    <s v="open"/>
    <s v="Roof Replacement Pre-Roof Replacement Pre"/>
    <s v="000"/>
    <s v="Unspecified"/>
    <x v="5"/>
    <m/>
    <x v="22"/>
    <x v="22"/>
    <s v="Standard Close Auto"/>
    <s v="Roof Replacement Prescott"/>
    <s v="Gas General Plant"/>
    <n v="26549.13"/>
    <n v="26549.13"/>
  </r>
  <r>
    <s v="16450-Construction Work in Progress"/>
    <s v="DK22677-252100A"/>
    <d v="2026-04-03T00:00:00"/>
    <m/>
    <s v="open"/>
    <s v="DK22677-2026-009-DK22677-2026-009"/>
    <s v="000"/>
    <s v="Unspecified"/>
    <x v="0"/>
    <s v="00000 - Unspecified AZ"/>
    <x v="9"/>
    <x v="9"/>
    <s v="Standard Close Auto"/>
    <s v="MLE - Black Rock Tract A"/>
    <s v="Gas Distribution Plant"/>
    <n v="57780.160000000003"/>
    <n v="47886.6"/>
  </r>
  <r>
    <s v="16450-Construction Work in Progress"/>
    <s v="DP10990-253970A"/>
    <d v="2018-07-05T00:00:00"/>
    <m/>
    <s v="open"/>
    <s v="3 New HDR Modems-3 New HDR Modems"/>
    <s v="000"/>
    <s v="Unspecified"/>
    <x v="6"/>
    <m/>
    <x v="15"/>
    <x v="15"/>
    <s v="Standard Close Auto"/>
    <s v="3 New HDR Modems"/>
    <s v="Gas General Plant"/>
    <n v="0"/>
    <n v="6"/>
  </r>
  <r>
    <s v="16450-Construction Work in Progress"/>
    <s v="DF22481-251100A"/>
    <d v="2025-12-05T00:00:00"/>
    <m/>
    <s v="open"/>
    <s v="DF22481-2025-005-DF22481-2025-005"/>
    <s v="000"/>
    <s v="Unspecified"/>
    <x v="0"/>
    <s v="00000 - Unspecified AZ"/>
    <x v="0"/>
    <x v="0"/>
    <s v="Standard Close"/>
    <s v="LOWERING 4&quot; STL MAIN ON W ROUTE 66 "/>
    <s v="Gas Distribution Plant"/>
    <n v="0"/>
    <n v="3485.28"/>
  </r>
  <r>
    <s v="16450-Construction Work in Progress"/>
    <s v="DP21762-253100A"/>
    <d v="2023-01-18T00:00:00"/>
    <m/>
    <s v="open"/>
    <s v="[WMS Transfer]-DP21762-2021-083-DP21762-2021-083"/>
    <s v="000"/>
    <s v="Unspecified"/>
    <x v="0"/>
    <s v="00000 - Unspecified AZ"/>
    <x v="7"/>
    <x v="7"/>
    <s v="Standard Close Auto"/>
    <s v="[WMS Transfer]-Viewpoint Connector-"/>
    <s v="Gas Distribution Plant"/>
    <n v="0"/>
    <n v="-4437.8100000000004"/>
  </r>
  <r>
    <s v="16450-Construction Work in Progress"/>
    <s v="DP22190-253379A"/>
    <d v="2024-06-05T09:33:17"/>
    <m/>
    <s v="suspended"/>
    <s v="DP22190-2023-054-DP22190-2023-054"/>
    <s v="000"/>
    <s v="Unspecified"/>
    <x v="3"/>
    <s v="00000 - Unspecified AZ"/>
    <x v="23"/>
    <x v="23"/>
    <s v="Standard Close Auto"/>
    <s v="ON HOLD - Odorizer for Prescott Sou"/>
    <s v="Gas Distribution Plant"/>
    <n v="114189.69"/>
    <n v="107317.6"/>
  </r>
  <r>
    <s v="16450-Construction Work in Progress"/>
    <s v="DA10370-250000A"/>
    <d v="2026-12-31T00:00:00"/>
    <m/>
    <s v="open"/>
    <s v="1-Ton Service Body-1-Ton Service Body"/>
    <s v="000"/>
    <s v="Unspecified"/>
    <x v="1"/>
    <s v="00000 - Unspecified AZ"/>
    <x v="2"/>
    <x v="2"/>
    <s v="Standard Close Auto"/>
    <s v="1-Ton Service Body"/>
    <s v="Gas General Plant"/>
    <n v="110.06"/>
    <n v="110.06"/>
  </r>
  <r>
    <s v="16450-Construction Work in Progress"/>
    <s v="DP10947-253378A"/>
    <d v="2018-01-13T00:00:00"/>
    <m/>
    <s v="cancelled"/>
    <s v="[WMS Transfer]-2819.00-2819.00"/>
    <s v="000"/>
    <s v="Unspecified"/>
    <x v="3"/>
    <s v="00000 - Unspecified AZ"/>
    <x v="4"/>
    <x v="4"/>
    <s v="Standard Close Auto"/>
    <s v="[WMS Transfer]-CANCELLED- Bull Horn"/>
    <s v="Gas Distribution Plant"/>
    <n v="0"/>
    <n v="1603.7"/>
  </r>
  <r>
    <s v="16450-Construction Work in Progress"/>
    <s v="DK22355-252100A"/>
    <d v="2024-10-04T00:00:00"/>
    <m/>
    <s v="open"/>
    <s v="DK22355-2024-035-DK22355-2024-035"/>
    <s v="000"/>
    <s v="Unspecified"/>
    <x v="0"/>
    <s v="00000 - Unspecified AZ"/>
    <x v="9"/>
    <x v="9"/>
    <s v="Standard Close Auto"/>
    <s v="SI - Mineral Park @ Irrigation Well"/>
    <s v="Gas Distribution Plant"/>
    <n v="0"/>
    <n v="6278.64"/>
  </r>
  <r>
    <s v="16450-Construction Work in Progress"/>
    <s v="DV21923-255100A"/>
    <d v="2023-07-20T00:00:00"/>
    <m/>
    <s v="cancelled"/>
    <s v="DV21923-2022-020-DV21923-2022-020"/>
    <s v="000"/>
    <s v="Unspecified"/>
    <x v="0"/>
    <s v="00000 - Unspecified AZ"/>
    <x v="18"/>
    <x v="18"/>
    <s v="Standard Close Auto"/>
    <s v="CANCELLED - Lampliter Main Bypass &amp;"/>
    <s v="Gas Distribution Plant"/>
    <n v="0"/>
    <n v="512.04"/>
  </r>
  <r>
    <s v="16450-Construction Work in Progress"/>
    <s v="DP22538-253376B"/>
    <d v="2026-08-31T00:00:00"/>
    <m/>
    <s v="open"/>
    <s v="DP22538-2025-035-DP22538-2025-035"/>
    <s v="000"/>
    <s v="Unspecified"/>
    <x v="0"/>
    <s v="00000 - Unspecified AZ"/>
    <x v="24"/>
    <x v="24"/>
    <s v="Standard Close Auto"/>
    <s v="YPIT -Granite Creek Relocate"/>
    <s v="Gas Distribution Plant"/>
    <n v="16951.349999999999"/>
    <n v="15035.17"/>
  </r>
  <r>
    <s v="16450-Construction Work in Progress"/>
    <s v="DP22640-253100A"/>
    <d v="2026-08-31T00:00:00"/>
    <m/>
    <s v="open"/>
    <s v="DP22640-2026-007-DP22640-2026-007"/>
    <s v="000"/>
    <s v="Unspecified"/>
    <x v="0"/>
    <s v="00000 - Unspecified AZ"/>
    <x v="7"/>
    <x v="7"/>
    <s v="Standard Close Auto"/>
    <s v="Pronghorn Ranch Phase 4"/>
    <s v="Gas Distribution Plant"/>
    <n v="8238.57"/>
    <n v="7731.28"/>
  </r>
  <r>
    <s v="16450-Construction Work in Progress"/>
    <s v="DK22016-252100A"/>
    <d v="2023-09-29T09:31:43"/>
    <m/>
    <s v="cancelled"/>
    <s v="DK22016-2023-001-DK22016-2023-001"/>
    <s v="000"/>
    <s v="Unspecified"/>
    <x v="0"/>
    <s v="00000 - Unspecified AZ"/>
    <x v="9"/>
    <x v="9"/>
    <s v="Standard Close Auto"/>
    <s v="CANCELLED - MLL - 1915 Stockton Hil"/>
    <s v="Gas Distribution Plant"/>
    <n v="0"/>
    <n v="185.89000000000001"/>
  </r>
  <r>
    <s v="16450-Construction Work in Progress"/>
    <s v="DA10255-250000A"/>
    <d v="2026-07-31T00:00:00"/>
    <m/>
    <s v="open"/>
    <s v="Gas Crew Truck - New-Gas Crew Truck - New"/>
    <s v="000"/>
    <s v="Unspecified"/>
    <x v="1"/>
    <s v="00000 - Unspecified AZ"/>
    <x v="2"/>
    <x v="2"/>
    <s v="Standard Close Auto"/>
    <s v="Gas Crew Truck - New Unit 70068"/>
    <s v="Gas General Plant"/>
    <n v="139953.41"/>
    <n v="129268.97"/>
  </r>
  <r>
    <s v="16450-Construction Work in Progress"/>
    <s v="DV21718-255100A"/>
    <d v="2022-08-06T14:56:45"/>
    <m/>
    <s v="cancelled"/>
    <s v="DV21718-2021-023-DV21718-2021-023"/>
    <s v="000"/>
    <s v="Unspecified"/>
    <x v="0"/>
    <s v="00000 - Unspecified AZ"/>
    <x v="18"/>
    <x v="18"/>
    <s v="Standard Close Auto"/>
    <s v="CANCELLED - Mountain Shadows Valve "/>
    <s v="Gas Distribution Plant"/>
    <n v="0"/>
    <n v="4790.58"/>
  </r>
  <r>
    <s v="16450-Construction Work in Progress"/>
    <s v="DK22356-252100A"/>
    <d v="2024-10-04T00:00:00"/>
    <m/>
    <s v="open"/>
    <s v="DK22356-2024-036-DK22356-2024-036"/>
    <s v="000"/>
    <s v="Unspecified"/>
    <x v="0"/>
    <s v="00000 - Unspecified AZ"/>
    <x v="9"/>
    <x v="9"/>
    <s v="Standard Close Auto"/>
    <s v="SI - Mission Wells 4&quot; Isolation Val"/>
    <s v="Gas Distribution Plant"/>
    <n v="0"/>
    <n v="3146.07"/>
  </r>
  <r>
    <s v="16450-Construction Work in Progress"/>
    <s v="DV10298-2559312"/>
    <d v="2017-10-11T00:00:00"/>
    <m/>
    <s v="open"/>
    <s v="[WMS Transfer]-12,682-12,682"/>
    <s v="000"/>
    <s v="Unspecified"/>
    <x v="7"/>
    <m/>
    <x v="21"/>
    <x v="21"/>
    <s v="Standard Close Auto"/>
    <s v="[WMS Transfer]-Collector &amp; Modem - "/>
    <s v="Gas General Plant"/>
    <n v="0"/>
    <n v="4"/>
  </r>
  <r>
    <s v="16450-Construction Work in Progress"/>
    <s v="DA15124-250960A"/>
    <d v="2019-02-08T00:00:00"/>
    <m/>
    <s v="cancelled"/>
    <s v="Mini Excavator 00325-Mini Excavator 00325"/>
    <s v="000"/>
    <s v="Unspecified"/>
    <x v="9"/>
    <m/>
    <x v="25"/>
    <x v="25"/>
    <s v="Standard Close Auto"/>
    <s v="CANCELLED-Mini Excavator New Unit 0"/>
    <s v="Gas General Plant"/>
    <n v="0"/>
    <n v="315.31"/>
  </r>
  <r>
    <s v="16450-Construction Work in Progress"/>
    <s v="DL20692-257100A"/>
    <d v="2017-10-25T00:00:00"/>
    <m/>
    <s v="cancelled"/>
    <s v="DL20692-2017-009-DL20692-2017-009"/>
    <s v="000"/>
    <s v="Unspecified"/>
    <x v="0"/>
    <s v="00000 - Unspecified AZ"/>
    <x v="19"/>
    <x v="19"/>
    <s v="Standard Close Auto"/>
    <s v="Cancelled- Kell Pl - Winslow"/>
    <s v="Gas Distribution Plant"/>
    <n v="0"/>
    <n v="67.05"/>
  </r>
  <r>
    <s v="16450-Construction Work in Progress"/>
    <s v="DA10394-250973A"/>
    <d v="2026-12-31T00:00:00"/>
    <m/>
    <s v="open"/>
    <s v="Deploy AMI Network-Deploy AMI Network"/>
    <s v="000"/>
    <s v="Unspecified"/>
    <x v="6"/>
    <m/>
    <x v="26"/>
    <x v="26"/>
    <s v="Standard Close Auto"/>
    <s v="Deploy AMI Network &amp; devices across"/>
    <s v="Gas General Plant"/>
    <n v="83361.509999999995"/>
    <n v="71131.22"/>
  </r>
  <r>
    <s v="16450-Construction Work in Progress"/>
    <s v="DP10949-253378A"/>
    <d v="2017-10-05T00:00:00"/>
    <m/>
    <s v="cancelled"/>
    <s v="[WMS Transfer]-4379.00-4379.00"/>
    <s v="000"/>
    <s v="Unspecified"/>
    <x v="3"/>
    <s v="00000 - Unspecified AZ"/>
    <x v="4"/>
    <x v="4"/>
    <s v="Standard Close Auto"/>
    <s v="[WMS Transfer]-CANCELLED- Bull Horn"/>
    <s v="Gas Distribution Plant"/>
    <n v="0"/>
    <n v="4393.75"/>
  </r>
  <r>
    <s v="16450-Construction Work in Progress"/>
    <s v="DV10296-2559312"/>
    <d v="2017-10-11T00:00:00"/>
    <m/>
    <s v="open"/>
    <s v="12,682-12,682"/>
    <s v="000"/>
    <s v="Unspecified"/>
    <x v="7"/>
    <m/>
    <x v="21"/>
    <x v="21"/>
    <s v="Standard Close Auto"/>
    <s v="Collector &amp; Modem - Back O Beyond R"/>
    <s v="Gas General Plant"/>
    <n v="0"/>
    <n v="4"/>
  </r>
  <r>
    <s v="16450-Construction Work in Progress"/>
    <s v="DV20804-255400S"/>
    <d v="2024-10-31T00:00:00"/>
    <m/>
    <s v="cancelled"/>
    <s v="DV20804-2017-053-DV20804-2017-053"/>
    <s v="000"/>
    <s v="Unspecified"/>
    <x v="0"/>
    <s v="00000 - Unspecified AZ"/>
    <x v="27"/>
    <x v="27"/>
    <s v="Standard Close Auto"/>
    <s v="CANCELLED - Install Valves Sedona M"/>
    <s v="Gas Distribution Plant"/>
    <n v="0"/>
    <n v="57590.340000000004"/>
  </r>
  <r>
    <s v="16450-Construction Work in Progress"/>
    <s v="DL22706-257378A"/>
    <d v="2026-07-31T00:00:00"/>
    <m/>
    <s v="open"/>
    <s v="DL22706-2026-010-DL22706-2026-010"/>
    <s v="000"/>
    <s v="Unspecified"/>
    <x v="3"/>
    <s v="00000 - Unspecified AZ"/>
    <x v="28"/>
    <x v="28"/>
    <s v="Standard Close Auto"/>
    <s v="Relief Valve Show Low City Gate #2"/>
    <s v="Gas Distribution Plant"/>
    <n v="2769.83"/>
    <n v="1346.91"/>
  </r>
  <r>
    <s v="16450-Construction Work in Progress"/>
    <s v="DS20770-256100A"/>
    <d v="2018-08-25T00:00:00"/>
    <m/>
    <s v="cancelled"/>
    <s v="DS20770-2017-004-DS20770-2017-004"/>
    <s v="000"/>
    <s v="Unspecified"/>
    <x v="0"/>
    <s v="00000 - Unspecified AZ"/>
    <x v="29"/>
    <x v="29"/>
    <s v="Standard Close Auto"/>
    <s v="CANCELLED - Construction of Permane"/>
    <s v="Gas Distribution Plant"/>
    <n v="0"/>
    <n v="57415.58"/>
  </r>
  <r>
    <s v="16450-Construction Work in Progress"/>
    <s v="DP21765-253100A"/>
    <d v="2022-08-06T11:09:39"/>
    <m/>
    <s v="cancelled"/>
    <s v="DP21765-2021-087-DP21765-2021-087"/>
    <s v="000"/>
    <s v="Unspecified"/>
    <x v="0"/>
    <s v="00000 - Unspecified AZ"/>
    <x v="7"/>
    <x v="7"/>
    <s v="Standard Close Auto"/>
    <s v="CANCELLED - Glassford Hill Rd/YC Re"/>
    <s v="Gas Distribution Plant"/>
    <n v="0"/>
    <n v="1025.78"/>
  </r>
  <r>
    <s v="16450-Construction Work in Progress"/>
    <s v="DA10368-250000A"/>
    <d v="2026-12-31T00:00:00"/>
    <m/>
    <s v="open"/>
    <s v="Dump Truck-Dump Truck"/>
    <s v="000"/>
    <s v="Unspecified"/>
    <x v="1"/>
    <s v="00000 - Unspecified AZ"/>
    <x v="2"/>
    <x v="2"/>
    <s v="Standard Close Auto"/>
    <s v="Dump Truck"/>
    <s v="Gas General Plant"/>
    <n v="275.15000000000003"/>
    <n v="275.15000000000003"/>
  </r>
  <r>
    <s v="16450-Construction Work in Progress"/>
    <s v="DV10301-2559312"/>
    <d v="2017-10-11T00:00:00"/>
    <m/>
    <s v="open"/>
    <s v="10,510-10,510"/>
    <s v="000"/>
    <s v="Unspecified"/>
    <x v="7"/>
    <m/>
    <x v="21"/>
    <x v="21"/>
    <s v="Standard Close Auto"/>
    <s v="DC Repeater Lee Mountain VOC"/>
    <s v="Gas General Plant"/>
    <n v="0"/>
    <n v="1"/>
  </r>
  <r>
    <s v="16450-Construction Work in Progress"/>
    <s v="DS22043-256101A"/>
    <d v="2024-03-31T00:00:00"/>
    <m/>
    <s v="cancelled"/>
    <s v="DS22043-2023-002-DS22043-2023-002"/>
    <s v="000"/>
    <s v="Unspecified"/>
    <x v="0"/>
    <s v="00000 - Unspecified AZ"/>
    <x v="30"/>
    <x v="30"/>
    <s v="Standard Close Auto"/>
    <s v="CANCELLED - REMOVE GAS VALVE ON INT"/>
    <s v="Gas Distribution Plant"/>
    <n v="0"/>
    <n v="9483.07"/>
  </r>
  <r>
    <s v="16450-Construction Work in Progress"/>
    <s v="DV10300-2559312"/>
    <d v="2017-10-11T00:00:00"/>
    <m/>
    <s v="open"/>
    <s v="[WMS Transfer]-9,710-9,710"/>
    <s v="000"/>
    <s v="Unspecified"/>
    <x v="7"/>
    <m/>
    <x v="21"/>
    <x v="21"/>
    <s v="Standard Close Auto"/>
    <s v="[WMS Transfer]-DC Repeater Morgan R"/>
    <s v="Gas General Plant"/>
    <n v="0"/>
    <n v="1"/>
  </r>
  <r>
    <s v="16450-Construction Work in Progress"/>
    <s v="DV10299-2559312"/>
    <d v="2017-10-11T00:00:00"/>
    <m/>
    <s v="open"/>
    <s v="[WMS Transfer]-13,182-13,182"/>
    <s v="000"/>
    <s v="Unspecified"/>
    <x v="7"/>
    <m/>
    <x v="21"/>
    <x v="21"/>
    <s v="Standard Close Auto"/>
    <s v="[WMS Transfer]-Collector &amp; Modem - "/>
    <s v="Gas General Plant"/>
    <n v="0"/>
    <n v="4"/>
  </r>
  <r>
    <s v="16450-Construction Work in Progress"/>
    <s v="DK22702-252100A"/>
    <d v="2026-12-31T00:00:00"/>
    <m/>
    <s v="open"/>
    <s v="DK22702-2026-013-DK22702-2026-013"/>
    <s v="000"/>
    <s v="Unspecified"/>
    <x v="0"/>
    <s v="00000 - Unspecified AZ"/>
    <x v="9"/>
    <x v="9"/>
    <s v="Standard Close Auto"/>
    <s v="MLE - Bull Mountain Tract 3087-A"/>
    <s v="Gas Distribution Plant"/>
    <n v="59.6"/>
    <n v="22.02"/>
  </r>
  <r>
    <s v="16450-Construction Work in Progress"/>
    <s v="DL21478-257100A"/>
    <d v="2021-09-21T15:04:02"/>
    <m/>
    <s v="cancelled"/>
    <s v="DL21478-2020-016-DL21478-2020-016"/>
    <s v="000"/>
    <s v="Unspecified"/>
    <x v="0"/>
    <s v="00000 - Unspecified AZ"/>
    <x v="19"/>
    <x v="19"/>
    <s v="Standard Close Auto"/>
    <s v="CANCELLED-Remove Insulator / Replac"/>
    <s v="Gas Distribution Plant"/>
    <n v="0"/>
    <n v="3095.9900000000002"/>
  </r>
  <r>
    <s v="16450-Construction Work in Progress"/>
    <s v="DV21286-255400S"/>
    <d v="2024-08-28T11:15:33"/>
    <m/>
    <s v="cancelled"/>
    <s v="DV21286-2019-033-DV21286-2019-033"/>
    <s v="000"/>
    <s v="Unspecified"/>
    <x v="0"/>
    <s v="00000 - Unspecified AZ"/>
    <x v="27"/>
    <x v="27"/>
    <s v="Standard Close Auto"/>
    <s v="CANCELLED - Replace Mainline at 901"/>
    <s v="Gas Distribution Plant"/>
    <n v="0"/>
    <n v="36258.910000000003"/>
  </r>
  <r>
    <s v="16450-Construction Work in Progress"/>
    <s v="DF21271-251100A"/>
    <d v="2020-10-02T00:00:00"/>
    <m/>
    <s v="open"/>
    <s v="[WMS Transfer]-DF21271-2019-038-DF21271-2019-038"/>
    <s v="000"/>
    <s v="Unspecified"/>
    <x v="0"/>
    <s v="00000 - Unspecified AZ"/>
    <x v="0"/>
    <x v="0"/>
    <s v="Standard Close Auto"/>
    <s v="[WMS Transfer]-Rio de Flag ADOT Bri"/>
    <s v="Gas Distribution Plant"/>
    <n v="0"/>
    <n v="154.06"/>
  </r>
  <r>
    <s v="16450-Construction Work in Progress"/>
    <s v="DF22512-251500B"/>
    <d v="2025-07-21T00:00:00"/>
    <m/>
    <s v="suspended"/>
    <s v="DF22512-2025-014-DF22512-2025-014"/>
    <s v="000"/>
    <s v="Unspecified"/>
    <x v="0"/>
    <s v="00000 - Unspecified AZ"/>
    <x v="31"/>
    <x v="31"/>
    <s v="Standard Close Auto"/>
    <s v="ON HOLD - LOWERING 50' OF 2&quot; PE MAI"/>
    <s v="Gas Distribution Plant"/>
    <n v="0"/>
    <n v="5356.2300000000005"/>
  </r>
  <r>
    <s v="16450-Construction Work in Progress"/>
    <s v="DP21451-253100A"/>
    <d v="2021-01-31T00:00:00"/>
    <m/>
    <s v="cancelled"/>
    <s v="DP21451-2020-043-DP21451-2020-043"/>
    <s v="000"/>
    <s v="Unspecified"/>
    <x v="0"/>
    <s v="00000 - Unspecified AZ"/>
    <x v="7"/>
    <x v="7"/>
    <s v="Standard Close Auto"/>
    <s v="CANCELLED - Warrior Way MLE"/>
    <s v="Gas Distribution Plant"/>
    <n v="0"/>
    <n v="465.88"/>
  </r>
  <r>
    <s v="16450-Construction Work in Progress"/>
    <s v="DA10367-250000A"/>
    <d v="2026-07-31T00:00:00"/>
    <m/>
    <s v="open"/>
    <s v="Tilt Deck Trailer-Tilt Deck Trailer"/>
    <s v="000"/>
    <s v="Unspecified"/>
    <x v="1"/>
    <s v="00000 - Unspecified AZ"/>
    <x v="2"/>
    <x v="2"/>
    <s v="Standard Close Auto"/>
    <s v="Tilt Deck Trailer"/>
    <s v="Gas General Plant"/>
    <n v="220.12"/>
    <n v="220.1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3">
  <r>
    <x v="0"/>
    <x v="0"/>
    <x v="0"/>
    <s v="Asset Additions"/>
    <n v="6082454.1890826896"/>
    <n v="1805860.6699127764"/>
    <n v="2571286.1810295833"/>
    <n v="2181295.154979134"/>
    <n v="2033329.2050057789"/>
    <n v="3361668.1096357121"/>
    <n v="1997099.8581083892"/>
    <n v="2072651.592722805"/>
    <n v="2463524.2248411188"/>
    <n v="5046429.6524867602"/>
    <n v="2158320.6208709292"/>
    <n v="2087771.9059563098"/>
    <n v="33861691.364631981"/>
    <m/>
    <x v="0"/>
  </r>
  <r>
    <x v="0"/>
    <x v="1"/>
    <x v="0"/>
    <s v="Asset Additions"/>
    <n v="3282841.8962436276"/>
    <n v="1574293.2188041834"/>
    <n v="1774136.8175969413"/>
    <n v="1693629.2496396259"/>
    <n v="1708674.6977135569"/>
    <n v="1766457.5525942501"/>
    <n v="1628349.7116221432"/>
    <n v="1734844.062463522"/>
    <n v="1821358.4310001116"/>
    <n v="1729759.3769791145"/>
    <n v="1603658.2764883803"/>
    <n v="1615019.5248010759"/>
    <n v="21933022.815946527"/>
    <m/>
    <x v="0"/>
  </r>
  <r>
    <x v="0"/>
    <x v="2"/>
    <x v="0"/>
    <s v="Asset Additions"/>
    <n v="0"/>
    <n v="26266.331726415003"/>
    <n v="2335.2117264150002"/>
    <n v="0"/>
    <n v="0"/>
    <n v="0"/>
    <n v="0"/>
    <n v="0"/>
    <n v="13873.25"/>
    <n v="6069.13"/>
    <n v="0"/>
    <n v="48968.82"/>
    <n v="97512.743452830007"/>
    <m/>
    <x v="0"/>
  </r>
  <r>
    <x v="1"/>
    <x v="3"/>
    <x v="1"/>
    <s v="Asset Additions"/>
    <m/>
    <n v="26266.331726415003"/>
    <n v="2335.2117264150002"/>
    <n v="0"/>
    <n v="0"/>
    <n v="0"/>
    <n v="0"/>
    <n v="0"/>
    <n v="13873.25"/>
    <n v="6069.13"/>
    <n v="0"/>
    <n v="48968.82"/>
    <n v="97512.743452830007"/>
    <n v="68911.199999999997"/>
    <x v="1"/>
  </r>
  <r>
    <x v="0"/>
    <x v="4"/>
    <x v="0"/>
    <s v="Asset Additions"/>
    <n v="1952993.2211460262"/>
    <n v="745828.3381785932"/>
    <n v="827299.52770605416"/>
    <n v="908105.80049018585"/>
    <n v="743628.17916348088"/>
    <n v="802209.22206316306"/>
    <n v="777718.89446202212"/>
    <n v="626369.14004178485"/>
    <n v="685246.68754999805"/>
    <n v="649873.087325659"/>
    <n v="643805.73430024902"/>
    <n v="565538.75712211605"/>
    <n v="9928616.5895493329"/>
    <m/>
    <x v="0"/>
  </r>
  <r>
    <x v="2"/>
    <x v="5"/>
    <x v="2"/>
    <s v="Asset Additions"/>
    <n v="57310.616199459"/>
    <n v="41762.033072929"/>
    <n v="41528.529215563001"/>
    <n v="41557.234501833002"/>
    <n v="39516.299895377997"/>
    <n v="41356.658640021"/>
    <n v="41544.284636900004"/>
    <n v="41505.007613321999"/>
    <n v="41633.615316515999"/>
    <n v="41641.420801684995"/>
    <n v="41503.958868488997"/>
    <n v="40939.773775547998"/>
    <n v="511799.43253764306"/>
    <n v="248768.06101245998"/>
    <x v="2"/>
  </r>
  <r>
    <x v="3"/>
    <x v="6"/>
    <x v="2"/>
    <s v="Asset Additions"/>
    <n v="-683.16159895400006"/>
    <n v="-512.37119921600004"/>
    <n v="-384.278399412"/>
    <n v="-288.20879955800001"/>
    <n v="-1475.40871496"/>
    <n v="-1106.55653622"/>
    <n v="-2805.085309826"/>
    <n v="-5239.6959557669998"/>
    <n v="-3929.7719668260002"/>
    <n v="-2947.328975119"/>
    <n v="-3733.7100867879999"/>
    <n v="-6141.2233243600003"/>
    <n v="-29246.800867006001"/>
    <n v="-24796.815618686"/>
    <x v="0"/>
  </r>
  <r>
    <x v="4"/>
    <x v="7"/>
    <x v="2"/>
    <s v="Asset Additions"/>
    <m/>
    <m/>
    <n v="13962.857546403"/>
    <n v="0"/>
    <n v="13963.762002267"/>
    <n v="0"/>
    <n v="13964.84754832"/>
    <n v="0"/>
    <n v="13976.121399599"/>
    <n v="0"/>
    <n v="0"/>
    <n v="0"/>
    <n v="55867.588496589"/>
    <n v="27940.968947918998"/>
    <x v="0"/>
  </r>
  <r>
    <x v="5"/>
    <x v="8"/>
    <x v="2"/>
    <s v="Asset Additions"/>
    <n v="-40551"/>
    <n v="0"/>
    <n v="74312.876439440006"/>
    <n v="65076.663475182999"/>
    <n v="79692.363000199999"/>
    <n v="0"/>
    <n v="0"/>
    <n v="0"/>
    <n v="62581.733128478001"/>
    <n v="71083.747818826989"/>
    <n v="70557.166230118004"/>
    <n v="0"/>
    <n v="382753.55009224603"/>
    <n v="204222.647177423"/>
    <x v="0"/>
  </r>
  <r>
    <x v="6"/>
    <x v="9"/>
    <x v="2"/>
    <s v="Asset Additions"/>
    <n v="86704.313982241991"/>
    <n v="42478.251139003005"/>
    <n v="42010.475928102001"/>
    <n v="42067.981290796"/>
    <n v="42024.800432334006"/>
    <n v="41666.166322515004"/>
    <n v="42042.036052101001"/>
    <n v="41963.352336432996"/>
    <n v="42220.994181833994"/>
    <n v="42236.628425374998"/>
    <n v="41961.250813717001"/>
    <n v="42048.439360256998"/>
    <n v="549424.69026470894"/>
    <n v="252472.70116971698"/>
    <x v="3"/>
  </r>
  <r>
    <x v="7"/>
    <x v="10"/>
    <x v="2"/>
    <s v="Asset Additions"/>
    <n v="-1407.609832078"/>
    <n v="-2516.1646664919999"/>
    <n v="-1887.123499868"/>
    <n v="-1415.3426249019999"/>
    <n v="-1061.506968676"/>
    <n v="-2321.8210287759998"/>
    <n v="-2995.663585542"/>
    <n v="-2246.747689157"/>
    <n v="-4001.2591277040001"/>
    <n v="-3289.4028079049999"/>
    <n v="-2467.0521059289999"/>
    <n v="-1850.289079446"/>
    <n v="-27459.983016475002"/>
    <n v="-16850.414395683001"/>
    <x v="0"/>
  </r>
  <r>
    <x v="8"/>
    <x v="11"/>
    <x v="2"/>
    <s v="Asset Additions"/>
    <n v="295.98"/>
    <n v="0"/>
    <n v="0"/>
    <n v="0"/>
    <n v="0"/>
    <n v="150749.70847469498"/>
    <n v="100000"/>
    <n v="0"/>
    <n v="0"/>
    <n v="0"/>
    <n v="0"/>
    <n v="0"/>
    <n v="251045.68847469499"/>
    <n v="100000"/>
    <x v="4"/>
  </r>
  <r>
    <x v="9"/>
    <x v="12"/>
    <x v="2"/>
    <s v="Asset Additions"/>
    <n v="4715.58"/>
    <n v="0"/>
    <n v="0"/>
    <n v="0"/>
    <n v="0"/>
    <n v="0"/>
    <n v="0"/>
    <n v="0"/>
    <n v="0"/>
    <n v="0"/>
    <n v="0"/>
    <n v="0"/>
    <n v="4715.58"/>
    <n v="0"/>
    <x v="0"/>
  </r>
  <r>
    <x v="10"/>
    <x v="13"/>
    <x v="3"/>
    <s v="Asset Additions"/>
    <n v="358629.990034446"/>
    <n v="278487.96458551503"/>
    <n v="278177.76484075701"/>
    <n v="278739.78601610597"/>
    <n v="126020"/>
    <n v="125965"/>
    <n v="125784"/>
    <n v="125496"/>
    <n v="125430"/>
    <n v="125234"/>
    <n v="125712"/>
    <n v="125576"/>
    <n v="2199252.505476824"/>
    <n v="753232"/>
    <x v="0"/>
  </r>
  <r>
    <x v="11"/>
    <x v="14"/>
    <x v="2"/>
    <s v="Asset Additions"/>
    <m/>
    <m/>
    <m/>
    <m/>
    <m/>
    <m/>
    <m/>
    <m/>
    <m/>
    <m/>
    <m/>
    <m/>
    <n v="0"/>
    <n v="0"/>
    <x v="0"/>
  </r>
  <r>
    <x v="12"/>
    <x v="15"/>
    <x v="2"/>
    <s v="Asset Additions"/>
    <n v="47944.496551748001"/>
    <n v="42738.200918847004"/>
    <n v="42274.263478624001"/>
    <n v="42803.432278667999"/>
    <n v="20000"/>
    <n v="20000"/>
    <n v="20000"/>
    <n v="20000"/>
    <n v="20000"/>
    <n v="20000"/>
    <n v="20000"/>
    <n v="20000"/>
    <n v="335760.39322788699"/>
    <n v="120000"/>
    <x v="5"/>
  </r>
  <r>
    <x v="13"/>
    <x v="16"/>
    <x v="3"/>
    <s v="Asset Additions"/>
    <m/>
    <m/>
    <m/>
    <m/>
    <m/>
    <m/>
    <m/>
    <m/>
    <m/>
    <m/>
    <m/>
    <m/>
    <n v="0"/>
    <n v="0"/>
    <x v="0"/>
  </r>
  <r>
    <x v="14"/>
    <x v="17"/>
    <x v="2"/>
    <s v="Asset Additions"/>
    <n v="165984.22388197901"/>
    <n v="132930.65506890399"/>
    <n v="133279.73985557901"/>
    <n v="133602.55912796501"/>
    <n v="66000"/>
    <n v="66000"/>
    <n v="66000"/>
    <n v="66000"/>
    <n v="66000"/>
    <n v="66000"/>
    <n v="66000"/>
    <n v="66000"/>
    <n v="1093797.177934427"/>
    <n v="396000"/>
    <x v="0"/>
  </r>
  <r>
    <x v="15"/>
    <x v="18"/>
    <x v="2"/>
    <s v="Asset Additions"/>
    <n v="4159.6087237350002"/>
    <n v="4133.5401852839996"/>
    <n v="4099.5809264"/>
    <n v="4103.755844931"/>
    <n v="4100.6216155100001"/>
    <n v="4074.5838628430001"/>
    <n v="4101.872671567"/>
    <n v="4096.1599560200002"/>
    <n v="4114.8640959439999"/>
    <n v="4115.9996159559996"/>
    <n v="4096.0065259909998"/>
    <n v="4102.3367727240002"/>
    <n v="49298.930796904999"/>
    <n v="24627.239638202002"/>
    <x v="0"/>
  </r>
  <r>
    <x v="16"/>
    <x v="19"/>
    <x v="2"/>
    <s v="Asset Additions"/>
    <n v="4181.4273641199998"/>
    <n v="4154.9775970840001"/>
    <n v="4120.517870054"/>
    <n v="4124.7550130050004"/>
    <n v="4121.5739773260002"/>
    <n v="4095.153182735"/>
    <n v="4122.8431087979998"/>
    <n v="4117.0457200930005"/>
    <n v="4136.0268372070004"/>
    <n v="4137.178339135"/>
    <n v="4116.8912611830001"/>
    <n v="4123.3143087999997"/>
    <n v="49551.704579539997"/>
    <n v="24753.299575215999"/>
    <x v="0"/>
  </r>
  <r>
    <x v="17"/>
    <x v="20"/>
    <x v="2"/>
    <s v="Asset Additions"/>
    <n v="224311.918811351"/>
    <n v="69319.974048185002"/>
    <n v="69051.536958159006"/>
    <n v="69084.537865007005"/>
    <n v="69059.756456210991"/>
    <n v="68853.952990954"/>
    <n v="69069.647329733009"/>
    <n v="69024.494302224994"/>
    <n v="69172.34511455601"/>
    <n v="69181.316641677011"/>
    <n v="69023.287899496005"/>
    <n v="69073.323283121004"/>
    <n v="984226.09170067508"/>
    <n v="414544.41457080806"/>
    <x v="6"/>
  </r>
  <r>
    <x v="18"/>
    <x v="21"/>
    <x v="2"/>
    <s v="Asset Additions"/>
    <m/>
    <m/>
    <m/>
    <m/>
    <m/>
    <n v="-3508.840804383"/>
    <n v="-2631.6306032870002"/>
    <n v="-5103.8248089259996"/>
    <n v="-3827.8686066939999"/>
    <n v="-17584.471970176"/>
    <n v="-13188.353977631999"/>
    <n v="-16055.958939711001"/>
    <n v="-61900.949710809007"/>
    <n v="-58392.108906426001"/>
    <x v="0"/>
  </r>
  <r>
    <x v="19"/>
    <x v="22"/>
    <x v="2"/>
    <s v="Asset Additions"/>
    <n v="23272.017370726"/>
    <n v="6369.8078580669999"/>
    <n v="6347.9242572920002"/>
    <n v="6350.6142523919998"/>
    <n v="6348.5932924589997"/>
    <n v="6331.8170122609999"/>
    <n v="6349.399681379"/>
    <n v="6345.719844192"/>
    <n v="6357.7731689889997"/>
    <n v="6358.5033052250001"/>
    <n v="6345.6222211610002"/>
    <n v="6349.7009853379996"/>
    <n v="93127.493249481005"/>
    <n v="38106.719206283997"/>
    <x v="7"/>
  </r>
  <r>
    <x v="20"/>
    <x v="23"/>
    <x v="2"/>
    <s v="Asset Additions"/>
    <n v="7374.3361341560003"/>
    <n v="7300.1425960790002"/>
    <n v="7203.4880074109997"/>
    <n v="7215.3691055640002"/>
    <n v="7206.4467333279999"/>
    <n v="7132.3455150500004"/>
    <n v="7210.0098233819999"/>
    <n v="7193.7521412819997"/>
    <n v="7246.9863807669999"/>
    <n v="7250.2176854859999"/>
    <n v="7193.3158261839999"/>
    <n v="7211.3318663700002"/>
    <n v="86737.741815059009"/>
    <n v="43305.613723470997"/>
    <x v="0"/>
  </r>
  <r>
    <x v="21"/>
    <x v="24"/>
    <x v="2"/>
    <s v="Asset Additions"/>
    <m/>
    <m/>
    <m/>
    <m/>
    <m/>
    <m/>
    <m/>
    <m/>
    <m/>
    <m/>
    <m/>
    <m/>
    <n v="0"/>
    <n v="0"/>
    <x v="0"/>
  </r>
  <r>
    <x v="22"/>
    <x v="25"/>
    <x v="2"/>
    <s v="Asset Additions"/>
    <n v="18750.961203133"/>
    <n v="11289.402574514001"/>
    <n v="11247.248766471999"/>
    <n v="79372.58966526101"/>
    <n v="107609.867370611"/>
    <n v="107288.461941423"/>
    <n v="113305.030721852"/>
    <n v="107554.797336748"/>
    <n v="113474.00043160601"/>
    <n v="107799.706639235"/>
    <n v="90632.689606538988"/>
    <n v="90698.777889656994"/>
    <n v="959023.53414705093"/>
    <n v="623465.00262563699"/>
    <x v="0"/>
  </r>
  <r>
    <x v="23"/>
    <x v="26"/>
    <x v="2"/>
    <s v="Asset Additions"/>
    <n v="909779.65916892502"/>
    <n v="40676.464455603003"/>
    <n v="40614.514663841001"/>
    <n v="40622.128942540003"/>
    <n v="40616.410585051999"/>
    <n v="40568.915125731"/>
    <n v="40618.694522902006"/>
    <n v="40608.272358817994"/>
    <n v="40642.393424212001"/>
    <n v="40644.464044088003"/>
    <n v="40607.995429130999"/>
    <n v="40619.540648435999"/>
    <n v="1356619.4533692789"/>
    <n v="243741.360427587"/>
    <x v="0"/>
  </r>
  <r>
    <x v="24"/>
    <x v="27"/>
    <x v="2"/>
    <s v="Asset Additions"/>
    <n v="26483.450930671002"/>
    <n v="12844.758797424"/>
    <n v="12643.823124093"/>
    <n v="12668.525630132999"/>
    <n v="12649.976294868"/>
    <n v="12495.922818720001"/>
    <n v="12657.380136080999"/>
    <n v="12623.580686613999"/>
    <n v="12734.252216422999"/>
    <n v="12740.969630215999"/>
    <n v="12622.678716861001"/>
    <n v="12660.131222282"/>
    <n v="165825.45020438603"/>
    <n v="76038.992608476998"/>
    <x v="0"/>
  </r>
  <r>
    <x v="25"/>
    <x v="28"/>
    <x v="2"/>
    <s v="Asset Additions"/>
    <m/>
    <n v="-520.21585517000005"/>
    <n v="-390.16189137800001"/>
    <n v="-292.621418533"/>
    <n v="-219.46606389999999"/>
    <n v="-231.48468897500001"/>
    <n v="-173.613516731"/>
    <n v="-130.21013754800001"/>
    <n v="-97.657603160999997"/>
    <n v="-73.243202370999995"/>
    <n v="-54.932401777999999"/>
    <n v="-41.199301333999998"/>
    <n v="-2224.8060808790001"/>
    <n v="-570.85616292300006"/>
    <x v="0"/>
  </r>
  <r>
    <x v="26"/>
    <x v="29"/>
    <x v="2"/>
    <s v="Asset Additions"/>
    <n v="5865.3565750899998"/>
    <n v="5832.5946719040003"/>
    <n v="5789.9121720069998"/>
    <n v="5795.1607320180001"/>
    <n v="5791.2206279760003"/>
    <n v="5758.4984443410003"/>
    <n v="5792.7924327520004"/>
    <n v="5785.6128735439997"/>
    <n v="5809.1211713780003"/>
    <n v="5810.5481898300004"/>
    <n v="5785.4216970919997"/>
    <n v="5793.376807959"/>
    <n v="69609.616395891004"/>
    <n v="34776.873172554995"/>
    <x v="0"/>
  </r>
  <r>
    <x v="27"/>
    <x v="30"/>
    <x v="2"/>
    <s v="Asset Additions"/>
    <n v="28163.409418777999"/>
    <n v="28245.799115454"/>
    <n v="22454.113708828998"/>
    <n v="28099.526238548999"/>
    <n v="21923.866042907001"/>
    <n v="22434.628922764998"/>
    <n v="32103.174385719001"/>
    <n v="32071.112391097995"/>
    <n v="32176.092111998005"/>
    <n v="24985.976257793998"/>
    <n v="32070.257247349"/>
    <n v="32105.781980526004"/>
    <n v="336833.737821766"/>
    <n v="185512.39437448399"/>
    <x v="0"/>
  </r>
  <r>
    <x v="28"/>
    <x v="31"/>
    <x v="2"/>
    <s v="Asset Additions"/>
    <n v="2280.5112145319999"/>
    <n v="3224.7971245829999"/>
    <n v="3921.7890646599999"/>
    <n v="4451.317049362"/>
    <n v="4354.6223369219997"/>
    <n v="4279.4566106430002"/>
    <n v="4712.8667624099999"/>
    <n v="5039.8819724209998"/>
    <n v="5285.385963658"/>
    <n v="5016.7892376930004"/>
    <n v="5272.9910706339997"/>
    <n v="5465.248759733"/>
    <n v="53305.657167251004"/>
    <n v="30793.163766549002"/>
    <x v="0"/>
  </r>
  <r>
    <x v="29"/>
    <x v="32"/>
    <x v="2"/>
    <s v="Asset Additions"/>
    <n v="125.05"/>
    <n v="0"/>
    <n v="0"/>
    <n v="0"/>
    <n v="0"/>
    <n v="0"/>
    <n v="0"/>
    <n v="0"/>
    <n v="0"/>
    <n v="0"/>
    <n v="0"/>
    <n v="0"/>
    <n v="125.05"/>
    <n v="0"/>
    <x v="0"/>
  </r>
  <r>
    <x v="30"/>
    <x v="33"/>
    <x v="2"/>
    <s v="Asset Additions"/>
    <n v="13383.919500493001"/>
    <n v="12789.538356486"/>
    <n v="12543.830606628"/>
    <n v="15071.794702496998"/>
    <n v="13005.252321008"/>
    <n v="14571.721849596999"/>
    <n v="22992.870324869"/>
    <n v="21049.949442839999"/>
    <n v="20281.430980469999"/>
    <n v="15177.944573079001"/>
    <n v="15004.615773616"/>
    <n v="12563.771356069999"/>
    <n v="188436.63978765302"/>
    <n v="107070.582450944"/>
    <x v="0"/>
  </r>
  <r>
    <x v="31"/>
    <x v="34"/>
    <x v="2"/>
    <s v="Asset Additions"/>
    <m/>
    <n v="-1119.977777868"/>
    <n v="-1541.8614450760001"/>
    <n v="-1237.3183132429999"/>
    <n v="-1868.5056414999999"/>
    <n v="-2169.3166682440001"/>
    <n v="-1791.8603454859999"/>
    <n v="-1826.9523735289999"/>
    <n v="-2088.056580726"/>
    <n v="-1566.042435545"/>
    <n v="-1174.531826659"/>
    <n v="-1621.586761328"/>
    <n v="-18006.010169203997"/>
    <n v="-10069.030323273"/>
    <x v="0"/>
  </r>
  <r>
    <x v="32"/>
    <x v="35"/>
    <x v="2"/>
    <s v="Asset Additions"/>
    <m/>
    <m/>
    <m/>
    <m/>
    <n v="21464.923123412002"/>
    <n v="25602.872727266"/>
    <n v="25235.686989360001"/>
    <n v="0"/>
    <n v="0"/>
    <n v="0"/>
    <n v="0"/>
    <n v="0"/>
    <n v="72303.482840037992"/>
    <n v="25235.686989360001"/>
    <x v="0"/>
  </r>
  <r>
    <x v="33"/>
    <x v="36"/>
    <x v="2"/>
    <s v="Asset Additions"/>
    <m/>
    <m/>
    <m/>
    <n v="24613.394403138002"/>
    <n v="36864.544933273995"/>
    <n v="36403.211836727001"/>
    <n v="24591.145183295001"/>
    <n v="24523.666519588001"/>
    <n v="0"/>
    <n v="0"/>
    <n v="0"/>
    <n v="0"/>
    <n v="146995.96287602198"/>
    <n v="49114.811702883002"/>
    <x v="0"/>
  </r>
  <r>
    <x v="34"/>
    <x v="37"/>
    <x v="3"/>
    <s v="Asset Additions"/>
    <n v="5918.1655114739997"/>
    <n v="5918.1655114739997"/>
    <n v="5918.1655114739997"/>
    <n v="5918.1655114739997"/>
    <n v="5918.1655114739997"/>
    <n v="5918.1655114739997"/>
    <n v="5918.1655114739997"/>
    <n v="5918.1655114739997"/>
    <n v="5918.1655114739997"/>
    <n v="5918.1655114739997"/>
    <n v="5918.1655114739997"/>
    <n v="5918.1655114739997"/>
    <n v="71017.986137688"/>
    <n v="35508.993068844"/>
    <x v="0"/>
  </r>
  <r>
    <x v="0"/>
    <x v="38"/>
    <x v="0"/>
    <s v="Asset Additions"/>
    <n v="83352.917921095985"/>
    <n v="81969.20313491601"/>
    <n v="90654.056296285024"/>
    <n v="87724.783132203011"/>
    <n v="79557.114530927007"/>
    <n v="86038.757659149007"/>
    <n v="180898.52670112898"/>
    <n v="388347.30021375197"/>
    <n v="361979.48535616096"/>
    <n v="363036.67982205411"/>
    <n v="355367.226396941"/>
    <n v="350306.33056782902"/>
    <n v="2509232.381732442"/>
    <m/>
    <x v="0"/>
  </r>
  <r>
    <x v="35"/>
    <x v="39"/>
    <x v="4"/>
    <s v="Asset Additions"/>
    <n v="3608.64"/>
    <n v="3608.64"/>
    <n v="3608.64"/>
    <n v="3608.64"/>
    <n v="3608.64"/>
    <n v="3608.64"/>
    <n v="3608.64"/>
    <n v="3608.64"/>
    <n v="3608.64"/>
    <n v="3608.64"/>
    <n v="3608.64"/>
    <n v="3608.64"/>
    <n v="43303.68"/>
    <n v="21651.84"/>
    <x v="0"/>
  </r>
  <r>
    <x v="36"/>
    <x v="40"/>
    <x v="5"/>
    <s v="Asset Additions"/>
    <n v="15740.298989991999"/>
    <n v="17423.805371379003"/>
    <n v="17298.201424565999"/>
    <n v="17374.127667267003"/>
    <n v="17379.223297077999"/>
    <n v="17098.997412371999"/>
    <n v="16473.777441943002"/>
    <n v="16391.659960159999"/>
    <n v="17323.755149445999"/>
    <n v="17379.238053810001"/>
    <n v="17378.872642700997"/>
    <n v="16919.300157303998"/>
    <n v="204181.25756801802"/>
    <n v="101866.60340536399"/>
    <x v="0"/>
  </r>
  <r>
    <x v="37"/>
    <x v="41"/>
    <x v="4"/>
    <s v="Asset Additions"/>
    <n v="5370"/>
    <n v="5370"/>
    <n v="5370"/>
    <n v="5370"/>
    <n v="5370"/>
    <n v="5370"/>
    <n v="5370"/>
    <n v="5370"/>
    <n v="5370"/>
    <n v="5370"/>
    <n v="5370"/>
    <n v="5370"/>
    <n v="64440"/>
    <n v="32220"/>
    <x v="0"/>
  </r>
  <r>
    <x v="38"/>
    <x v="42"/>
    <x v="5"/>
    <s v="Asset Additions"/>
    <n v="14470.601375419001"/>
    <n v="13244.894970582"/>
    <n v="16169.536466895999"/>
    <n v="15429.727125318001"/>
    <n v="11916.985889772999"/>
    <n v="12489.956442825"/>
    <n v="13095.322901514"/>
    <n v="15010.87818182"/>
    <n v="17015.815210186"/>
    <n v="15499.448789095002"/>
    <n v="16041.822108055001"/>
    <n v="15729.021149312999"/>
    <n v="176114.01061079599"/>
    <n v="92392.308339983021"/>
    <x v="0"/>
  </r>
  <r>
    <x v="39"/>
    <x v="43"/>
    <x v="4"/>
    <s v="Asset Additions"/>
    <m/>
    <m/>
    <m/>
    <m/>
    <m/>
    <m/>
    <n v="100000"/>
    <n v="301365.43278499902"/>
    <n v="269145.43278499902"/>
    <n v="269145.43278499902"/>
    <n v="269145.43278499902"/>
    <n v="269145.43278499902"/>
    <n v="1477947.1639249951"/>
    <n v="1477947.1639249951"/>
    <x v="0"/>
  </r>
  <r>
    <x v="40"/>
    <x v="44"/>
    <x v="5"/>
    <s v="Asset Additions"/>
    <n v="22601.681418786"/>
    <n v="19480.661082631999"/>
    <n v="22121.750129087002"/>
    <n v="26084.922598759"/>
    <n v="20907.647922074"/>
    <n v="24908.699454491001"/>
    <n v="21355.117961111999"/>
    <n v="20919.225211319001"/>
    <n v="24001.088867134"/>
    <n v="26402.893835092"/>
    <n v="22145.57078125"/>
    <n v="19360.516149620002"/>
    <n v="270289.77541135601"/>
    <n v="134184.41280552698"/>
    <x v="0"/>
  </r>
  <r>
    <x v="41"/>
    <x v="45"/>
    <x v="4"/>
    <s v="Asset Additions"/>
    <n v="2266.7728244790001"/>
    <n v="2266.7728244790001"/>
    <n v="2266.7728244790001"/>
    <n v="2266.7728244790001"/>
    <n v="2266.7728244790001"/>
    <n v="2266.7728244790001"/>
    <n v="2266.7728244790001"/>
    <n v="2266.7728244790001"/>
    <n v="2266.7728244790001"/>
    <n v="2266.7728244790001"/>
    <n v="2266.7728244790001"/>
    <n v="2266.7728244790001"/>
    <n v="27201.273893748006"/>
    <n v="13600.636946873999"/>
    <x v="0"/>
  </r>
  <r>
    <x v="42"/>
    <x v="46"/>
    <x v="5"/>
    <s v="Asset Additions"/>
    <n v="5984.2663025299998"/>
    <n v="8188.0854154079998"/>
    <n v="11003.756201987"/>
    <n v="4871.1376060780003"/>
    <n v="5756.1817094079997"/>
    <n v="7979.4286216"/>
    <n v="6457.8632860790003"/>
    <n v="11020.449633382001"/>
    <n v="11022.431869754"/>
    <n v="11062.980311005"/>
    <n v="7122.9636992730002"/>
    <n v="5675.9403197359998"/>
    <n v="96145.484976239983"/>
    <n v="52362.629119229001"/>
    <x v="0"/>
  </r>
  <r>
    <x v="43"/>
    <x v="47"/>
    <x v="4"/>
    <s v="Asset Additions"/>
    <n v="1258.3147471059999"/>
    <n v="1240.791322816"/>
    <n v="1217.7989539130001"/>
    <n v="1220.2245191750001"/>
    <n v="1217.9915313050001"/>
    <n v="1200.162327254"/>
    <n v="1219.4002241989999"/>
    <n v="1215.2474087779999"/>
    <n v="1228.3518879759999"/>
    <n v="1228.78038423"/>
    <n v="1214.7570790320001"/>
    <n v="1219.189881665"/>
    <n v="14681.010267449001"/>
    <n v="7325.7268658799994"/>
    <x v="0"/>
  </r>
  <r>
    <x v="44"/>
    <x v="48"/>
    <x v="5"/>
    <s v="Asset Additions"/>
    <n v="2798.4686820110001"/>
    <n v="2764.5399330519999"/>
    <n v="2751.579595492"/>
    <n v="2759.413087378"/>
    <n v="2759.9401954139998"/>
    <n v="2753.1363772599998"/>
    <n v="2751.6762146289998"/>
    <n v="2753.9356098439998"/>
    <n v="2754.2161448050001"/>
    <n v="2759.941728539"/>
    <n v="2759.9027129149999"/>
    <n v="2760.0260420509999"/>
    <n v="33126.776323389997"/>
    <n v="16539.698452782999"/>
    <x v="0"/>
  </r>
  <r>
    <x v="45"/>
    <x v="49"/>
    <x v="4"/>
    <s v="Asset Additions"/>
    <n v="2463.0606618370002"/>
    <n v="2463.0606618370002"/>
    <n v="2463.0606618370002"/>
    <n v="2463.0606618370002"/>
    <n v="2463.0606618370002"/>
    <n v="2463.0606618370002"/>
    <n v="2463.0606618370002"/>
    <n v="2463.0606618370002"/>
    <n v="2463.0606618370002"/>
    <n v="2463.0606618370002"/>
    <n v="2463.0606618370002"/>
    <n v="2463.0606618370002"/>
    <n v="29556.727942044003"/>
    <n v="14778.363971022001"/>
    <x v="0"/>
  </r>
  <r>
    <x v="46"/>
    <x v="50"/>
    <x v="5"/>
    <s v="Asset Additions"/>
    <n v="6790.8129189359997"/>
    <n v="5917.9515527310004"/>
    <n v="6382.9600380279999"/>
    <n v="6276.7570419120002"/>
    <n v="5910.6704995589998"/>
    <n v="5899.9035370310003"/>
    <n v="5836.8951853369999"/>
    <n v="5961.9979371339996"/>
    <n v="5779.9199555450004"/>
    <n v="5849.4904489680002"/>
    <n v="5849.4311023999999"/>
    <n v="5788.4305968250001"/>
    <n v="72245.220814405999"/>
    <n v="35066.165226208999"/>
    <x v="0"/>
  </r>
  <r>
    <x v="0"/>
    <x v="51"/>
    <x v="0"/>
    <s v="Asset Additions"/>
    <n v="38144.914116738997"/>
    <n v="33176.413302003995"/>
    <n v="33040.375228293997"/>
    <n v="33122.607949810001"/>
    <n v="32977.529021784998"/>
    <n v="32907.111069197992"/>
    <n v="32891.985415151001"/>
    <n v="33065.109330109"/>
    <n v="33068.050344573996"/>
    <n v="32977.549563576002"/>
    <n v="33127.746699601004"/>
    <n v="32668.278242550001"/>
    <n v="401167.67028339091"/>
    <m/>
    <x v="0"/>
  </r>
  <r>
    <x v="47"/>
    <x v="52"/>
    <x v="6"/>
    <s v="Asset Additions"/>
    <n v="3007.2"/>
    <n v="3007.2"/>
    <n v="3007.2"/>
    <n v="3007.2"/>
    <n v="3007.2"/>
    <n v="3007.2"/>
    <n v="3007.2"/>
    <n v="3007.2"/>
    <n v="3007.2"/>
    <n v="3007.2"/>
    <n v="3007.2"/>
    <n v="3007.2"/>
    <n v="36086.400000000001"/>
    <n v="18043.2"/>
    <x v="0"/>
  </r>
  <r>
    <x v="48"/>
    <x v="53"/>
    <x v="7"/>
    <s v="Asset Additions"/>
    <n v="1015.027973211"/>
    <n v="2390.9747382169999"/>
    <n v="2361.197093454"/>
    <n v="2379.1968163249999"/>
    <n v="2380.4051178959999"/>
    <n v="2364.774615195"/>
    <n v="2361.4163022040002"/>
    <n v="2366.61068097"/>
    <n v="2367.2545828880002"/>
    <n v="2380.4086183630002"/>
    <n v="2380.3227338500001"/>
    <n v="1919.842761931"/>
    <n v="26667.432034503996"/>
    <n v="13775.855680206001"/>
    <x v="0"/>
  </r>
  <r>
    <x v="49"/>
    <x v="54"/>
    <x v="6"/>
    <s v="Asset Additions"/>
    <n v="4296"/>
    <n v="4296"/>
    <n v="4296"/>
    <n v="4296"/>
    <n v="4296"/>
    <n v="4296"/>
    <n v="4296"/>
    <n v="4296"/>
    <n v="4296"/>
    <n v="4296"/>
    <n v="4296"/>
    <n v="4296"/>
    <n v="51552"/>
    <n v="25776"/>
    <x v="0"/>
  </r>
  <r>
    <x v="50"/>
    <x v="55"/>
    <x v="7"/>
    <s v="Asset Additions"/>
    <n v="4195.0482603250002"/>
    <n v="3325.1033445570001"/>
    <n v="3290.809090926"/>
    <n v="3311.539640858"/>
    <n v="3162.3361381750001"/>
    <n v="3145.3228032390002"/>
    <n v="3141.6687981079999"/>
    <n v="3297.0443869820001"/>
    <n v="3297.7864311829999"/>
    <n v="3162.339953748"/>
    <n v="3312.834690054"/>
    <n v="3313.160591455"/>
    <n v="39954.994129610001"/>
    <n v="19524.834851530002"/>
    <x v="0"/>
  </r>
  <r>
    <x v="51"/>
    <x v="56"/>
    <x v="6"/>
    <s v="Asset Additions"/>
    <n v="5935.9979999999996"/>
    <n v="5935.9979999999996"/>
    <n v="5935.9979999999996"/>
    <n v="5935.9979999999996"/>
    <n v="5935.9979999999996"/>
    <n v="5935.9979999999996"/>
    <n v="5935.9979999999996"/>
    <n v="5935.9979999999996"/>
    <n v="5935.9979999999996"/>
    <n v="5935.9979999999996"/>
    <n v="5935.9979999999996"/>
    <n v="5935.9979999999996"/>
    <n v="71231.975999999995"/>
    <n v="35615.987999999998"/>
    <x v="0"/>
  </r>
  <r>
    <x v="52"/>
    <x v="57"/>
    <x v="7"/>
    <s v="Asset Additions"/>
    <n v="9209.2968725869996"/>
    <n v="6480.7908879500001"/>
    <n v="6467.3559225609997"/>
    <n v="6475.4766068039999"/>
    <n v="6476.0212126289998"/>
    <n v="6468.9693098340003"/>
    <n v="6467.4557239320002"/>
    <n v="6469.7976111609996"/>
    <n v="6470.0897952380001"/>
    <n v="6476.02282001"/>
    <n v="6475.9849172490003"/>
    <n v="6476.1123667359998"/>
    <n v="80413.374046690995"/>
    <n v="38835.463234325995"/>
    <x v="0"/>
  </r>
  <r>
    <x v="53"/>
    <x v="58"/>
    <x v="6"/>
    <s v="Asset Additions"/>
    <n v="1611"/>
    <n v="1611"/>
    <n v="1611"/>
    <n v="1611"/>
    <n v="1611"/>
    <n v="1611"/>
    <n v="1611"/>
    <n v="1611"/>
    <n v="1611"/>
    <n v="1611"/>
    <n v="1611"/>
    <n v="1611"/>
    <n v="19332"/>
    <n v="9666"/>
    <x v="0"/>
  </r>
  <r>
    <x v="54"/>
    <x v="59"/>
    <x v="7"/>
    <s v="Asset Additions"/>
    <n v="4922.5835600179998"/>
    <n v="3019.7844836549998"/>
    <n v="2982.1760072930001"/>
    <n v="3004.910021484"/>
    <n v="3006.4351245389998"/>
    <n v="2986.6957070489998"/>
    <n v="2982.4549299350001"/>
    <n v="2989.0152329990001"/>
    <n v="2989.8270389230001"/>
    <n v="3006.4418990630002"/>
    <n v="3006.3305618650002"/>
    <n v="3006.6873391600002"/>
    <n v="37903.341905982998"/>
    <n v="17980.757001945"/>
    <x v="0"/>
  </r>
  <r>
    <x v="55"/>
    <x v="60"/>
    <x v="6"/>
    <s v="Asset Additions"/>
    <n v="372.678"/>
    <n v="372.678"/>
    <n v="372.678"/>
    <n v="372.678"/>
    <n v="372.678"/>
    <n v="372.678"/>
    <n v="372.678"/>
    <n v="372.678"/>
    <n v="372.678"/>
    <n v="372.678"/>
    <n v="372.678"/>
    <n v="372.678"/>
    <n v="4472.1359999999995"/>
    <n v="2236.0679999999998"/>
    <x v="0"/>
  </r>
  <r>
    <x v="56"/>
    <x v="61"/>
    <x v="7"/>
    <s v="Asset Additions"/>
    <n v="80.781343324999995"/>
    <n v="79.868169812999994"/>
    <n v="78.874601361000003"/>
    <n v="79.475288937000002"/>
    <n v="79.514271094999998"/>
    <n v="78.992668625999997"/>
    <n v="78.881297754000002"/>
    <n v="79.055478547000007"/>
    <n v="79.074994766000003"/>
    <n v="79.514390680999995"/>
    <n v="79.511763626999993"/>
    <n v="79.522707507000007"/>
    <n v="953.06697603900011"/>
    <n v="475.56063288199999"/>
    <x v="0"/>
  </r>
  <r>
    <x v="57"/>
    <x v="62"/>
    <x v="6"/>
    <s v="Asset Additions"/>
    <n v="1056.816"/>
    <n v="1056.816"/>
    <n v="1056.816"/>
    <n v="1056.816"/>
    <n v="1056.816"/>
    <n v="1056.816"/>
    <n v="1056.816"/>
    <n v="1056.816"/>
    <n v="1056.816"/>
    <n v="1056.816"/>
    <n v="1056.816"/>
    <n v="1056.816"/>
    <n v="12681.792000000003"/>
    <n v="6340.8959999999997"/>
    <x v="0"/>
  </r>
  <r>
    <x v="58"/>
    <x v="63"/>
    <x v="7"/>
    <s v="Asset Additions"/>
    <n v="2442.4841072730001"/>
    <n v="1600.1996778119999"/>
    <n v="1580.2705126989999"/>
    <n v="1592.3175754020001"/>
    <n v="1593.125157451"/>
    <n v="1582.663965255"/>
    <n v="1580.416363218"/>
    <n v="1583.8939394500001"/>
    <n v="1584.3255015760001"/>
    <n v="1593.1298817110001"/>
    <n v="1593.070032956"/>
    <n v="1593.260475761"/>
    <n v="19919.157190563998"/>
    <n v="9528.0961946720017"/>
    <x v="0"/>
  </r>
  <r>
    <x v="0"/>
    <x v="64"/>
    <x v="0"/>
    <s v="Asset Additions"/>
    <n v="1000323.078039561"/>
    <n v="567820.06852132711"/>
    <n v="534996.74780849903"/>
    <n v="483963.94496774906"/>
    <n v="474505.77356649586"/>
    <n v="502209.547764035"/>
    <n v="527179.49628346297"/>
    <n v="560555.04597487906"/>
    <n v="509608.60316203989"/>
    <n v="536975.26051275607"/>
    <n v="543069.21367156005"/>
    <n v="573405.43850974587"/>
    <n v="6814612.218782112"/>
    <m/>
    <x v="0"/>
  </r>
  <r>
    <x v="59"/>
    <x v="65"/>
    <x v="3"/>
    <s v="Asset Additions"/>
    <n v="336804.66412024101"/>
    <n v="137947.16350044002"/>
    <n v="95898.022848466004"/>
    <n v="80235.009000121994"/>
    <n v="95515.391510216999"/>
    <n v="126146.80809157701"/>
    <n v="133821.84903525398"/>
    <n v="135042.584549319"/>
    <n v="88852.232710910001"/>
    <n v="103656.777991066"/>
    <n v="103780.684366293"/>
    <n v="134914.86263141199"/>
    <n v="1572616.0503553171"/>
    <n v="700068.99128425401"/>
    <x v="0"/>
  </r>
  <r>
    <x v="60"/>
    <x v="66"/>
    <x v="3"/>
    <s v="Asset Additions"/>
    <n v="14246.476497445999"/>
    <n v="4801.118251242"/>
    <n v="4752.2005305989996"/>
    <n v="4781.7702378570002"/>
    <n v="4783.7554915649998"/>
    <n v="4758.0786030890004"/>
    <n v="4752.5619521480003"/>
    <n v="4761.0968379409996"/>
    <n v="4762.1524278639999"/>
    <n v="4783.7612131639999"/>
    <n v="4783.6179282379999"/>
    <n v="4784.0829239209997"/>
    <n v="66750.672895073993"/>
    <n v="28627.273283275998"/>
    <x v="0"/>
  </r>
  <r>
    <x v="61"/>
    <x v="67"/>
    <x v="3"/>
    <s v="Asset Additions"/>
    <n v="115265.351219288"/>
    <n v="79821.026459004002"/>
    <n v="85635.748138354989"/>
    <n v="84464.934542058996"/>
    <n v="85731.510681373999"/>
    <n v="79307.626726194998"/>
    <n v="77920.024072768996"/>
    <n v="79935.207955228005"/>
    <n v="76938.512263584998"/>
    <n v="88895.422923234"/>
    <n v="79164.364673368007"/>
    <n v="87677.46564301099"/>
    <n v="1020757.19529747"/>
    <n v="490530.99753119494"/>
    <x v="0"/>
  </r>
  <r>
    <x v="62"/>
    <x v="68"/>
    <x v="3"/>
    <s v="Asset Additions"/>
    <n v="28687.602061575002"/>
    <n v="9596.5040816950004"/>
    <n v="9509.8461503519993"/>
    <n v="9562.2315156219993"/>
    <n v="9491.9553148689993"/>
    <n v="9446.9549644269991"/>
    <n v="9437.2864214700003"/>
    <n v="9525.6047755899999"/>
    <n v="9527.4779628100005"/>
    <n v="9491.9653818309998"/>
    <n v="9565.5039470430002"/>
    <n v="9566.3262096140006"/>
    <n v="133409.25878689802"/>
    <n v="57114.164698357999"/>
    <x v="0"/>
  </r>
  <r>
    <x v="63"/>
    <x v="69"/>
    <x v="3"/>
    <s v="Asset Additions"/>
    <n v="283347.82389696001"/>
    <n v="161880.71790846501"/>
    <n v="157333.852977298"/>
    <n v="157892.81668667699"/>
    <n v="157473.08587523998"/>
    <n v="153987.102070853"/>
    <n v="157640.62439600099"/>
    <n v="156875.79701393499"/>
    <n v="159380.12649616698"/>
    <n v="159532.09372950898"/>
    <n v="156855.36858474702"/>
    <n v="152496.317981172"/>
    <n v="2014695.727617024"/>
    <n v="942780.32820153085"/>
    <x v="0"/>
  </r>
  <r>
    <x v="64"/>
    <x v="70"/>
    <x v="3"/>
    <s v="Asset Additions"/>
    <n v="1052.96054039"/>
    <n v="1052.013337163"/>
    <n v="1050.7804885109999"/>
    <n v="1050.9316966809999"/>
    <n v="1050.8183402469999"/>
    <n v="1049.871467057"/>
    <n v="1050.86337635"/>
    <n v="1050.6552065149999"/>
    <n v="1051.3363455149999"/>
    <n v="1051.3771717540001"/>
    <n v="1050.6506937910001"/>
    <n v="1050.880368335"/>
    <n v="12613.139032308998"/>
    <n v="6305.7631622600002"/>
    <x v="0"/>
  </r>
  <r>
    <x v="65"/>
    <x v="71"/>
    <x v="3"/>
    <s v="Asset Additions"/>
    <n v="268.27886765900001"/>
    <n v="267.33166443099998"/>
    <n v="266.09649394299998"/>
    <n v="266.24770211399999"/>
    <n v="266.13434568000002"/>
    <n v="265.18747249"/>
    <n v="266.17938178200001"/>
    <n v="265.97353378299999"/>
    <n v="266.65235094799999"/>
    <n v="266.693177187"/>
    <n v="265.96669922500001"/>
    <n v="266.196373768"/>
    <n v="3196.9380630099995"/>
    <n v="1597.6615166930001"/>
    <x v="0"/>
  </r>
  <r>
    <x v="66"/>
    <x v="72"/>
    <x v="3"/>
    <s v="Asset Additions"/>
    <n v="28031.956799555002"/>
    <n v="17103.025892432001"/>
    <n v="16956.688415135002"/>
    <n v="17045.148303392998"/>
    <n v="17051.084204131999"/>
    <n v="16974.275378676"/>
    <n v="16957.772270519999"/>
    <n v="16983.297705319001"/>
    <n v="16986.461020860999"/>
    <n v="17051.103719195002"/>
    <n v="17050.677206188997"/>
    <n v="17052.064071076002"/>
    <n v="215243.55498648298"/>
    <n v="102081.37599315999"/>
    <x v="0"/>
  </r>
  <r>
    <x v="67"/>
    <x v="73"/>
    <x v="3"/>
    <s v="Asset Additions"/>
    <n v="89718.446819035002"/>
    <n v="73064.955838274996"/>
    <n v="78407.606811478006"/>
    <n v="78649.586942204012"/>
    <n v="72565.702268544002"/>
    <n v="75080.625700626988"/>
    <n v="74584.950938694004"/>
    <n v="78209.307716233991"/>
    <n v="79293.459947242998"/>
    <n v="79359.248364825005"/>
    <n v="78200.464740842988"/>
    <n v="78567.355224669009"/>
    <n v="935701.71131267096"/>
    <n v="468214.786932508"/>
    <x v="0"/>
  </r>
  <r>
    <x v="68"/>
    <x v="74"/>
    <x v="3"/>
    <s v="Asset Additions"/>
    <n v="9903.4907014"/>
    <n v="2715.9485850699998"/>
    <n v="2682.4724914419999"/>
    <n v="2702.7085392160002"/>
    <n v="2704.0670105029999"/>
    <n v="2686.4958196100001"/>
    <n v="2682.7184738790002"/>
    <n v="2688.5588070449999"/>
    <n v="2689.2834271339998"/>
    <n v="2704.0709694289999"/>
    <n v="2703.9731367569998"/>
    <n v="2704.291364312"/>
    <n v="39568.079325796993"/>
    <n v="16172.896178555999"/>
    <x v="0"/>
  </r>
  <r>
    <x v="69"/>
    <x v="75"/>
    <x v="3"/>
    <s v="Asset Additions"/>
    <n v="11563.546195876001"/>
    <n v="3679.3533601039999"/>
    <n v="3427.6467159120002"/>
    <n v="3006.02252305"/>
    <n v="2897.6339304039998"/>
    <n v="3402.508019545"/>
    <n v="8107.5474546960004"/>
    <n v="13798.849540499999"/>
    <n v="6340.7044412120003"/>
    <n v="2907.1051844580002"/>
    <n v="13268.271467449"/>
    <n v="11087.275953689999"/>
    <n v="83486.464786896002"/>
    <n v="55509.754042004999"/>
    <x v="0"/>
  </r>
  <r>
    <x v="70"/>
    <x v="76"/>
    <x v="3"/>
    <s v="Asset Additions"/>
    <n v="4705.4644788719997"/>
    <n v="4421.0677852729996"/>
    <n v="4390.4244590839999"/>
    <n v="4408.9483076369997"/>
    <n v="4410.190737983"/>
    <n v="4394.1081499559996"/>
    <n v="4390.6514142770002"/>
    <n v="4395.9984357619996"/>
    <n v="4396.6604123930001"/>
    <n v="4410.1943550730002"/>
    <n v="4410.106359419"/>
    <n v="4410.395532558"/>
    <n v="53144.210428286999"/>
    <n v="26414.006509481998"/>
    <x v="0"/>
  </r>
  <r>
    <x v="71"/>
    <x v="77"/>
    <x v="3"/>
    <s v="Asset Additions"/>
    <n v="70044.912223530002"/>
    <n v="65797.820126487"/>
    <n v="69082.454971477011"/>
    <n v="34252.902908564"/>
    <n v="14916.954191848998"/>
    <n v="19098.693085348998"/>
    <n v="29963.049589924001"/>
    <n v="51406.640707374005"/>
    <n v="53506.576193737994"/>
    <n v="57217.948559895005"/>
    <n v="66322.267463912998"/>
    <n v="63179.972734151997"/>
    <n v="594790.1927562519"/>
    <n v="321596.45524899598"/>
    <x v="0"/>
  </r>
  <r>
    <x v="72"/>
    <x v="78"/>
    <x v="3"/>
    <s v="Asset Additions"/>
    <n v="6682.1036177340002"/>
    <n v="5672.0217312459999"/>
    <n v="5602.9063164469999"/>
    <n v="5644.6860625529998"/>
    <n v="5647.4896638890004"/>
    <n v="5611.2122145840003"/>
    <n v="5603.4175056989998"/>
    <n v="5615.4731903339998"/>
    <n v="5616.9671616599999"/>
    <n v="5647.4977721360001"/>
    <n v="5647.2964042849999"/>
    <n v="5647.9514980559998"/>
    <n v="68639.023138623001"/>
    <n v="33778.603532169996"/>
    <x v="0"/>
  </r>
  <r>
    <x v="0"/>
    <x v="79"/>
    <x v="0"/>
    <s v="Asset Additions"/>
    <n v="208027.765020205"/>
    <n v="119232.86394092801"/>
    <n v="285810.89883139404"/>
    <n v="180712.11309967801"/>
    <n v="378006.10143086797"/>
    <n v="343092.91403870488"/>
    <n v="109660.808760378"/>
    <n v="126507.46690299701"/>
    <n v="217582.35458733898"/>
    <n v="140827.66975506902"/>
    <n v="28288.355420029002"/>
    <n v="44131.900358835002"/>
    <n v="2181881.2121464247"/>
    <m/>
    <x v="0"/>
  </r>
  <r>
    <x v="73"/>
    <x v="80"/>
    <x v="8"/>
    <s v="Asset Additions"/>
    <n v="1149.25"/>
    <n v="0"/>
    <n v="0"/>
    <n v="55487.235949731999"/>
    <n v="0"/>
    <n v="0"/>
    <n v="0"/>
    <n v="0"/>
    <n v="55727.998168374004"/>
    <n v="0"/>
    <n v="0"/>
    <n v="0"/>
    <n v="112364.484118106"/>
    <n v="55727.998168374004"/>
    <x v="0"/>
  </r>
  <r>
    <x v="74"/>
    <x v="81"/>
    <x v="9"/>
    <s v="Asset Additions"/>
    <n v="29600"/>
    <m/>
    <m/>
    <m/>
    <m/>
    <m/>
    <m/>
    <m/>
    <m/>
    <m/>
    <m/>
    <m/>
    <n v="29600"/>
    <n v="0"/>
    <x v="0"/>
  </r>
  <r>
    <x v="75"/>
    <x v="82"/>
    <x v="10"/>
    <s v="Asset Additions"/>
    <n v="57.64"/>
    <n v="0"/>
    <n v="16219.663383769999"/>
    <n v="0"/>
    <n v="0"/>
    <n v="16107.431371403001"/>
    <n v="0"/>
    <n v="0"/>
    <n v="16288.286415758001"/>
    <n v="0"/>
    <n v="0"/>
    <n v="16232.038487664999"/>
    <n v="64905.059658595994"/>
    <n v="32520.324903422999"/>
    <x v="0"/>
  </r>
  <r>
    <x v="76"/>
    <x v="83"/>
    <x v="11"/>
    <s v="Asset Additions"/>
    <n v="3213.5321942679998"/>
    <n v="1717.437766349"/>
    <n v="1696.391922171"/>
    <n v="1698.9803364459999"/>
    <n v="1697.0379698199999"/>
    <n v="1680.901378326"/>
    <n v="1697.813391207"/>
    <n v="1694.272841294"/>
    <n v="1705.8644617059999"/>
    <n v="1706.567973879"/>
    <n v="1694.1786256549999"/>
    <n v="1698.101232493"/>
    <n v="21901.080093614"/>
    <n v="10196.798526234001"/>
    <x v="0"/>
  </r>
  <r>
    <x v="77"/>
    <x v="84"/>
    <x v="8"/>
    <s v="Asset Additions"/>
    <m/>
    <m/>
    <m/>
    <m/>
    <m/>
    <m/>
    <m/>
    <m/>
    <n v="97181.480166474998"/>
    <n v="0"/>
    <n v="0"/>
    <n v="0"/>
    <n v="97181.480166474998"/>
    <n v="97181.480166474998"/>
    <x v="0"/>
  </r>
  <r>
    <x v="78"/>
    <x v="85"/>
    <x v="10"/>
    <s v="Asset Additions"/>
    <m/>
    <m/>
    <m/>
    <n v="3303.447204432"/>
    <n v="2477.5854033239998"/>
    <n v="1858.189052493"/>
    <n v="1393.64178937"/>
    <n v="4342.7140093480002"/>
    <n v="3257.0355070119999"/>
    <n v="2442.7766302579998"/>
    <n v="1832.082472694"/>
    <n v="1374.06185452"/>
    <n v="22281.533923450999"/>
    <n v="14642.312263202"/>
    <x v="0"/>
  </r>
  <r>
    <x v="79"/>
    <x v="86"/>
    <x v="11"/>
    <s v="Asset Additions"/>
    <n v="820.01"/>
    <n v="24930.331801892"/>
    <n v="36059.076626054004"/>
    <n v="36105.727157264999"/>
    <n v="35369.374181993"/>
    <n v="35078.441488283002"/>
    <n v="35383.356868505994"/>
    <n v="12983.884497625"/>
    <n v="12983.884497625"/>
    <n v="0"/>
    <n v="0"/>
    <n v="0"/>
    <n v="229714.08711924299"/>
    <n v="61351.125863755995"/>
    <x v="0"/>
  </r>
  <r>
    <x v="80"/>
    <x v="87"/>
    <x v="8"/>
    <s v="Asset Additions"/>
    <m/>
    <m/>
    <n v="35286.745517643001"/>
    <n v="0"/>
    <n v="0"/>
    <n v="0"/>
    <n v="0"/>
    <n v="35276.058682360002"/>
    <n v="0"/>
    <n v="0"/>
    <n v="0"/>
    <n v="0"/>
    <n v="70562.804200003011"/>
    <n v="35276.058682360002"/>
    <x v="0"/>
  </r>
  <r>
    <x v="81"/>
    <x v="88"/>
    <x v="8"/>
    <s v="Asset Additions"/>
    <n v="114189.69"/>
    <n v="63895.873736457994"/>
    <n v="5806.6147227800002"/>
    <n v="0"/>
    <n v="63895.873736457994"/>
    <n v="0"/>
    <n v="0"/>
    <n v="5798.9152104639998"/>
    <n v="0"/>
    <n v="0"/>
    <n v="0"/>
    <n v="0"/>
    <n v="253586.96740615999"/>
    <n v="5798.9152104639998"/>
    <x v="8"/>
  </r>
  <r>
    <x v="82"/>
    <x v="89"/>
    <x v="10"/>
    <s v="Asset Additions"/>
    <n v="8564.2470591149995"/>
    <n v="7779.7835544259997"/>
    <n v="7710.5123598489999"/>
    <n v="7719.02884627"/>
    <n v="7712.6331888189998"/>
    <n v="7659.5256288629998"/>
    <n v="7715.1869086180004"/>
    <n v="7703.5343735320002"/>
    <n v="7741.687255244"/>
    <n v="7744.0038502549996"/>
    <n v="7703.2243211659998"/>
    <n v="7716.134234315"/>
    <n v="93469.501580471988"/>
    <n v="46323.770943130003"/>
    <x v="0"/>
  </r>
  <r>
    <x v="83"/>
    <x v="90"/>
    <x v="11"/>
    <s v="Asset Additions"/>
    <n v="2907.7098905849998"/>
    <n v="2717.7306702870001"/>
    <n v="2673.9633407810002"/>
    <n v="2679.3434948049999"/>
    <n v="2675.303860905"/>
    <n v="2641.7464689530002"/>
    <n v="2676.9166745349999"/>
    <n v="2669.5521599190001"/>
    <n v="2693.6611617100002"/>
    <n v="2695.124082373"/>
    <n v="2669.357110419"/>
    <n v="2677.514758107"/>
    <n v="32377.923673379002"/>
    <n v="16082.125947062999"/>
    <x v="0"/>
  </r>
  <r>
    <x v="84"/>
    <x v="91"/>
    <x v="8"/>
    <s v="Asset Additions"/>
    <n v="1385.6619142259999"/>
    <n v="1385.6619142259999"/>
    <n v="1385.6619142259999"/>
    <n v="1385.6619142259999"/>
    <n v="11675.47523314"/>
    <n v="1385.6619142259999"/>
    <n v="1385.6619142259999"/>
    <n v="1385.6619142259999"/>
    <n v="1385.6619142259999"/>
    <n v="1385.6619142259999"/>
    <n v="1385.6619142259999"/>
    <n v="1385.6619142259999"/>
    <n v="26917.756289625991"/>
    <n v="8313.9714853559999"/>
    <x v="0"/>
  </r>
  <r>
    <x v="85"/>
    <x v="92"/>
    <x v="9"/>
    <s v="Asset Additions"/>
    <n v="335.12"/>
    <n v="0"/>
    <n v="0"/>
    <n v="0"/>
    <n v="0"/>
    <n v="0"/>
    <n v="0"/>
    <n v="0"/>
    <n v="0"/>
    <n v="0"/>
    <n v="0"/>
    <n v="0"/>
    <n v="335.12"/>
    <n v="0"/>
    <x v="0"/>
  </r>
  <r>
    <x v="86"/>
    <x v="93"/>
    <x v="10"/>
    <s v="Asset Additions"/>
    <n v="-28.18"/>
    <n v="0"/>
    <n v="10527.617852104"/>
    <n v="5822.7830415389999"/>
    <n v="0"/>
    <n v="0"/>
    <n v="10545.675622055"/>
    <n v="5822.7830415389999"/>
    <n v="0"/>
    <n v="0"/>
    <n v="0"/>
    <n v="0"/>
    <n v="32690.679557236996"/>
    <n v="16368.458663594"/>
    <x v="0"/>
  </r>
  <r>
    <x v="87"/>
    <x v="94"/>
    <x v="11"/>
    <s v="Asset Additions"/>
    <m/>
    <n v="3538.1048088910002"/>
    <n v="3469.0124729260001"/>
    <n v="3477.5070045450002"/>
    <n v="3471.1285382589999"/>
    <n v="3418.1566828599998"/>
    <n v="3473.6747728750001"/>
    <n v="0"/>
    <n v="0"/>
    <n v="0"/>
    <n v="0"/>
    <n v="0"/>
    <n v="20847.584280356001"/>
    <n v="3473.6747728750001"/>
    <x v="0"/>
  </r>
  <r>
    <x v="88"/>
    <x v="95"/>
    <x v="8"/>
    <s v="Asset Additions"/>
    <n v="28848.16"/>
    <n v="0"/>
    <n v="114804.051731261"/>
    <n v="0"/>
    <n v="126952.97259136799"/>
    <n v="126686.45010181499"/>
    <n v="0"/>
    <n v="0"/>
    <n v="0"/>
    <n v="114972.11856203001"/>
    <n v="0"/>
    <n v="0"/>
    <n v="512263.75298647402"/>
    <n v="114972.11856203001"/>
    <x v="0"/>
  </r>
  <r>
    <x v="89"/>
    <x v="96"/>
    <x v="9"/>
    <s v="Asset Additions"/>
    <n v="492.43483894600001"/>
    <n v="488.45153778899999"/>
    <n v="483.26315143099998"/>
    <n v="483.90059299400002"/>
    <n v="483.42110856099998"/>
    <n v="479.44327820799998"/>
    <n v="483.61193028000002"/>
    <n v="482.740086787"/>
    <n v="485.598435892"/>
    <n v="485.770655637"/>
    <n v="482.716850389"/>
    <n v="483.68458587800001"/>
    <n v="5815.0370527920004"/>
    <n v="2904.1225448629993"/>
    <x v="0"/>
  </r>
  <r>
    <x v="90"/>
    <x v="97"/>
    <x v="11"/>
    <s v="Asset Additions"/>
    <n v="7217.3727237060002"/>
    <n v="4753.1401944620002"/>
    <n v="4672.7170306930002"/>
    <n v="4682.6043090080002"/>
    <n v="68765.267972015994"/>
    <n v="68703.608550387988"/>
    <n v="4678.1431132159996"/>
    <n v="4664.6150082860004"/>
    <n v="4708.9119866370002"/>
    <n v="1448.500132101"/>
    <n v="4664.2551189100004"/>
    <n v="4679.2440265060004"/>
    <n v="183638.38016592897"/>
    <n v="24843.669385656001"/>
    <x v="0"/>
  </r>
  <r>
    <x v="91"/>
    <x v="98"/>
    <x v="9"/>
    <s v="Asset Additions"/>
    <m/>
    <m/>
    <m/>
    <n v="4127.7215567989997"/>
    <n v="0"/>
    <n v="23638.351847247999"/>
    <n v="21108.296777575"/>
    <n v="23704.866481396999"/>
    <n v="0"/>
    <n v="0"/>
    <n v="0"/>
    <n v="0"/>
    <n v="72579.236663018994"/>
    <n v="44813.163258971996"/>
    <x v="0"/>
  </r>
  <r>
    <x v="92"/>
    <x v="99"/>
    <x v="8"/>
    <s v="Asset Additions"/>
    <m/>
    <m/>
    <m/>
    <n v="5756.0747240190003"/>
    <n v="5754.6259594069998"/>
    <n v="5742.5863137650003"/>
    <n v="5755.2039118840003"/>
    <n v="5752.5641416230001"/>
    <n v="0"/>
    <n v="0"/>
    <n v="0"/>
    <n v="0"/>
    <n v="28761.055050698"/>
    <n v="11507.768053506999"/>
    <x v="9"/>
  </r>
  <r>
    <x v="93"/>
    <x v="100"/>
    <x v="10"/>
    <s v="Asset Additions"/>
    <m/>
    <m/>
    <n v="3425.1656588209999"/>
    <n v="6372.8039930590003"/>
    <n v="5480.2645802670004"/>
    <n v="6534.8384900290002"/>
    <n v="5480.2645802670004"/>
    <n v="6367.7373202749995"/>
    <n v="5480.2645802670004"/>
    <n v="0"/>
    <n v="0"/>
    <n v="0"/>
    <n v="39141.339202985007"/>
    <n v="17328.266480809001"/>
    <x v="0"/>
  </r>
  <r>
    <x v="94"/>
    <x v="101"/>
    <x v="11"/>
    <s v="Asset Additions"/>
    <n v="9275.1163993589998"/>
    <n v="8026.3479561479999"/>
    <n v="41590.441146883997"/>
    <n v="41609.292974538999"/>
    <n v="41595.137106531001"/>
    <n v="41477.581471844998"/>
    <n v="7883.3605057639998"/>
    <n v="7857.5671343220001"/>
    <n v="7942.0200364129996"/>
    <n v="7947.14595431"/>
    <n v="7856.8790065699995"/>
    <n v="7885.4592651249995"/>
    <n v="230946.34895781"/>
    <n v="47372.431902503995"/>
    <x v="0"/>
  </r>
  <r>
    <x v="0"/>
    <x v="102"/>
    <x v="0"/>
    <s v="Asset Additions"/>
    <n v="2799612.2928390624"/>
    <n v="231567.45110859303"/>
    <n v="797149.36343264196"/>
    <n v="487665.90533950797"/>
    <n v="324654.507292222"/>
    <n v="1595210.557041462"/>
    <n v="368750.14648624603"/>
    <n v="337807.53025928297"/>
    <n v="642165.79384100693"/>
    <n v="3316670.2755076452"/>
    <n v="554662.34438254894"/>
    <n v="472752.38115523395"/>
    <n v="11928668.548685454"/>
    <m/>
    <x v="0"/>
  </r>
  <r>
    <x v="0"/>
    <x v="103"/>
    <x v="0"/>
    <s v="Asset Additions"/>
    <n v="2607099.33"/>
    <n v="1124.0141529749999"/>
    <n v="6124.0141529749999"/>
    <n v="25568.014152975"/>
    <n v="5124.0141529749999"/>
    <n v="1074266.0125324361"/>
    <n v="36326.012532435998"/>
    <n v="2266.0125324360001"/>
    <n v="454016.01253243594"/>
    <n v="0"/>
    <n v="0"/>
    <n v="200000"/>
    <n v="4411913.4367416436"/>
    <m/>
    <x v="0"/>
  </r>
  <r>
    <x v="95"/>
    <x v="104"/>
    <x v="12"/>
    <s v="Asset Additions"/>
    <m/>
    <m/>
    <n v="5000"/>
    <n v="5000"/>
    <n v="0"/>
    <n v="0"/>
    <n v="0"/>
    <n v="0"/>
    <n v="0"/>
    <n v="0"/>
    <n v="0"/>
    <n v="0"/>
    <n v="10000"/>
    <n v="0"/>
    <x v="0"/>
  </r>
  <r>
    <x v="96"/>
    <x v="105"/>
    <x v="13"/>
    <s v="Asset Additions"/>
    <m/>
    <m/>
    <m/>
    <n v="4000"/>
    <n v="4000"/>
    <n v="4000"/>
    <n v="4000"/>
    <n v="0"/>
    <n v="0"/>
    <n v="0"/>
    <n v="0"/>
    <n v="0"/>
    <n v="16000"/>
    <n v="4000"/>
    <x v="10"/>
  </r>
  <r>
    <x v="97"/>
    <x v="106"/>
    <x v="12"/>
    <s v="Asset Additions"/>
    <m/>
    <m/>
    <m/>
    <n v="6444"/>
    <n v="0"/>
    <n v="0"/>
    <n v="0"/>
    <n v="0"/>
    <n v="0"/>
    <n v="0"/>
    <n v="0"/>
    <n v="0"/>
    <n v="6444"/>
    <n v="0"/>
    <x v="0"/>
  </r>
  <r>
    <x v="98"/>
    <x v="107"/>
    <x v="12"/>
    <s v="Asset Additions"/>
    <m/>
    <m/>
    <m/>
    <n v="9000"/>
    <n v="0"/>
    <n v="0"/>
    <n v="0"/>
    <n v="0"/>
    <n v="3750"/>
    <n v="0"/>
    <n v="0"/>
    <n v="0"/>
    <n v="12750"/>
    <n v="3750"/>
    <x v="0"/>
  </r>
  <r>
    <x v="99"/>
    <x v="108"/>
    <x v="12"/>
    <s v="Asset Additions"/>
    <n v="25470.81"/>
    <n v="0"/>
    <n v="0"/>
    <n v="0"/>
    <n v="0"/>
    <n v="0"/>
    <n v="30060"/>
    <n v="0"/>
    <n v="0"/>
    <n v="0"/>
    <n v="0"/>
    <n v="0"/>
    <n v="55530.81"/>
    <n v="30060"/>
    <x v="0"/>
  </r>
  <r>
    <x v="100"/>
    <x v="109"/>
    <x v="12"/>
    <s v="Asset Additions"/>
    <m/>
    <n v="0"/>
    <n v="0"/>
    <n v="0"/>
    <n v="0"/>
    <n v="0"/>
    <n v="0"/>
    <n v="0"/>
    <n v="0"/>
    <n v="0"/>
    <n v="0"/>
    <n v="0"/>
    <n v="0"/>
    <n v="0"/>
    <x v="0"/>
  </r>
  <r>
    <x v="101"/>
    <x v="110"/>
    <x v="14"/>
    <s v="Asset Additions"/>
    <n v="2581628.52"/>
    <n v="1124.0141529749999"/>
    <n v="1124.0141529749999"/>
    <n v="1124.0141529749999"/>
    <n v="1124.0141529749999"/>
    <n v="1070266.0125324361"/>
    <n v="2266.0125324360001"/>
    <n v="2266.0125324360001"/>
    <n v="450266.01253243594"/>
    <n v="0"/>
    <n v="0"/>
    <n v="200000"/>
    <n v="4311188.6267416421"/>
    <n v="654798.03759730794"/>
    <x v="11"/>
  </r>
  <r>
    <x v="0"/>
    <x v="111"/>
    <x v="0"/>
    <s v="Asset Additions"/>
    <n v="20157.870000000003"/>
    <n v="0"/>
    <n v="75145"/>
    <n v="124000"/>
    <n v="100000"/>
    <n v="154144"/>
    <n v="30000"/>
    <n v="15820"/>
    <n v="15820"/>
    <n v="15820"/>
    <n v="0"/>
    <n v="26414.562166504002"/>
    <n v="577321.43216650398"/>
    <m/>
    <x v="0"/>
  </r>
  <r>
    <x v="102"/>
    <x v="112"/>
    <x v="13"/>
    <s v="Asset Additions"/>
    <n v="7500"/>
    <m/>
    <m/>
    <m/>
    <m/>
    <m/>
    <m/>
    <m/>
    <m/>
    <m/>
    <m/>
    <n v="0"/>
    <n v="7500"/>
    <n v="0"/>
    <x v="0"/>
  </r>
  <r>
    <x v="103"/>
    <x v="113"/>
    <x v="13"/>
    <s v="Asset Additions"/>
    <m/>
    <m/>
    <n v="0"/>
    <n v="0"/>
    <n v="0"/>
    <n v="0"/>
    <n v="0"/>
    <n v="0"/>
    <n v="0"/>
    <n v="0"/>
    <n v="0"/>
    <n v="0"/>
    <n v="0"/>
    <n v="0"/>
    <x v="0"/>
  </r>
  <r>
    <x v="104"/>
    <x v="114"/>
    <x v="13"/>
    <s v="Asset Additions"/>
    <n v="12657.87"/>
    <n v="0"/>
    <n v="75145"/>
    <n v="124000"/>
    <n v="100000"/>
    <n v="154144"/>
    <n v="30000"/>
    <n v="15820"/>
    <n v="15820"/>
    <n v="15820"/>
    <n v="0"/>
    <n v="0"/>
    <n v="543406.87"/>
    <n v="77460"/>
    <x v="12"/>
  </r>
  <r>
    <x v="105"/>
    <x v="115"/>
    <x v="13"/>
    <s v="Asset Additions"/>
    <m/>
    <m/>
    <m/>
    <m/>
    <m/>
    <m/>
    <m/>
    <m/>
    <m/>
    <m/>
    <m/>
    <n v="26414.562166504002"/>
    <n v="26414.562166504002"/>
    <n v="26414.562166504002"/>
    <x v="0"/>
  </r>
  <r>
    <x v="0"/>
    <x v="116"/>
    <x v="0"/>
    <s v="Asset Additions"/>
    <n v="7705.8568650950001"/>
    <n v="9104.9168930319993"/>
    <n v="19123.037238026998"/>
    <n v="28388.741390228002"/>
    <n v="23469.680556594001"/>
    <n v="20171.549017001002"/>
    <n v="41836.010741389"/>
    <n v="15018.767184402999"/>
    <n v="13536.721522226"/>
    <n v="10254.097167969001"/>
    <n v="16575.441169023998"/>
    <n v="10505.902584907"/>
    <n v="215690.72232989501"/>
    <m/>
    <x v="0"/>
  </r>
  <r>
    <x v="106"/>
    <x v="117"/>
    <x v="12"/>
    <s v="Asset Additions"/>
    <n v="7705.8568650950001"/>
    <n v="9104.9168930319993"/>
    <n v="9623.0372380270001"/>
    <n v="9638.7413902280005"/>
    <n v="9407.1805565939994"/>
    <n v="9624.6740170009998"/>
    <n v="8925.854491389"/>
    <n v="9086.1499969029992"/>
    <n v="9087.2586316010002"/>
    <n v="6917"/>
    <n v="7072.6182930479999"/>
    <n v="8628.7854279250005"/>
    <n v="104822.07380084301"/>
    <n v="49717.666840865997"/>
    <x v="0"/>
  </r>
  <r>
    <x v="107"/>
    <x v="118"/>
    <x v="12"/>
    <s v="Asset Additions"/>
    <m/>
    <m/>
    <n v="9500"/>
    <n v="0"/>
    <n v="0"/>
    <n v="0"/>
    <n v="25000"/>
    <n v="0"/>
    <n v="0"/>
    <n v="0"/>
    <n v="7000"/>
    <n v="0"/>
    <n v="41500"/>
    <n v="32000"/>
    <x v="0"/>
  </r>
  <r>
    <x v="108"/>
    <x v="119"/>
    <x v="12"/>
    <s v="Asset Additions"/>
    <m/>
    <m/>
    <m/>
    <n v="18750"/>
    <n v="14062.5"/>
    <n v="10546.875"/>
    <n v="7910.15625"/>
    <n v="5932.6171875"/>
    <n v="4449.462890625"/>
    <n v="3337.0971679690001"/>
    <n v="2502.822875976"/>
    <n v="1877.1171569820001"/>
    <n v="69368.648529051992"/>
    <n v="26009.273529052"/>
    <x v="0"/>
  </r>
  <r>
    <x v="109"/>
    <x v="120"/>
    <x v="0"/>
    <s v="Asset Additions"/>
    <m/>
    <m/>
    <m/>
    <n v="0"/>
    <n v="0"/>
    <n v="0"/>
    <n v="0"/>
    <n v="0"/>
    <n v="0"/>
    <n v="0"/>
    <n v="0"/>
    <n v="0"/>
    <n v="0"/>
    <n v="0"/>
    <x v="0"/>
  </r>
  <r>
    <x v="0"/>
    <x v="121"/>
    <x v="0"/>
    <s v="Asset Additions"/>
    <n v="153598.48597396701"/>
    <n v="160118.52006258603"/>
    <n v="157069.31204163999"/>
    <n v="179785.14979630499"/>
    <n v="158760.81258265299"/>
    <n v="159528.99549202499"/>
    <n v="236200.12321242099"/>
    <n v="237294.75054244397"/>
    <n v="235329.05978634499"/>
    <n v="3268988.178339676"/>
    <n v="529086.90321352496"/>
    <n v="236624.91640382295"/>
    <n v="5712385.2074474096"/>
    <m/>
    <x v="0"/>
  </r>
  <r>
    <x v="110"/>
    <x v="122"/>
    <x v="15"/>
    <s v="Asset Additions"/>
    <n v="153598.48597396701"/>
    <n v="156365.76071490202"/>
    <n v="156160.87782122"/>
    <n v="156272.36906202801"/>
    <n v="156285.81258265299"/>
    <n v="156172.49809313699"/>
    <n v="156083.63272564099"/>
    <n v="156199.21682028199"/>
    <n v="156209.05522610701"/>
    <n v="155968.27360238301"/>
    <n v="156283.577274343"/>
    <n v="155875.71576028198"/>
    <n v="1871475.2756569451"/>
    <n v="1871475.2756569451"/>
    <x v="13"/>
  </r>
  <r>
    <x v="111"/>
    <x v="123"/>
    <x v="15"/>
    <s v="Asset Additions"/>
    <m/>
    <m/>
    <m/>
    <m/>
    <m/>
    <m/>
    <n v="77738.655849283008"/>
    <n v="77738.861857744996"/>
    <n v="77738.901451842001"/>
    <n v="77739.237516445995"/>
    <n v="77739.20136152301"/>
    <n v="77739.200643540986"/>
    <n v="466434.05868038"/>
    <n v="466434.05868038"/>
    <x v="0"/>
  </r>
  <r>
    <x v="112"/>
    <x v="124"/>
    <x v="15"/>
    <s v="Asset Additions"/>
    <m/>
    <n v="1602.759347684"/>
    <n v="0"/>
    <n v="1602.1495273119999"/>
    <n v="0"/>
    <n v="131.49739888799999"/>
    <n v="1470"/>
    <n v="131.67186441699999"/>
    <n v="0"/>
    <n v="1435"/>
    <n v="0"/>
    <n v="0"/>
    <n v="6373.0781383009999"/>
    <n v="3036.6718644170001"/>
    <x v="0"/>
  </r>
  <r>
    <x v="113"/>
    <x v="125"/>
    <x v="15"/>
    <s v="Asset Additions"/>
    <m/>
    <m/>
    <n v="908.43422041999997"/>
    <n v="2160"/>
    <n v="0"/>
    <n v="0"/>
    <n v="907.83463749700002"/>
    <n v="0"/>
    <n v="0"/>
    <n v="2160"/>
    <n v="0"/>
    <n v="0"/>
    <n v="6136.2688579170008"/>
    <n v="3067.8346374970001"/>
    <x v="14"/>
  </r>
  <r>
    <x v="114"/>
    <x v="126"/>
    <x v="15"/>
    <s v="Asset Additions"/>
    <m/>
    <m/>
    <m/>
    <n v="16525.631206965001"/>
    <n v="0"/>
    <n v="0"/>
    <n v="0"/>
    <n v="0"/>
    <n v="1381.1031083959999"/>
    <n v="0"/>
    <n v="0"/>
    <n v="0"/>
    <n v="17906.734315361002"/>
    <n v="1381.1031083959999"/>
    <x v="0"/>
  </r>
  <r>
    <x v="115"/>
    <x v="127"/>
    <x v="15"/>
    <s v="Asset Additions"/>
    <m/>
    <m/>
    <m/>
    <m/>
    <n v="2475"/>
    <n v="0"/>
    <n v="0"/>
    <n v="0"/>
    <n v="0"/>
    <n v="0"/>
    <n v="0"/>
    <n v="0"/>
    <n v="2475"/>
    <n v="0"/>
    <x v="0"/>
  </r>
  <r>
    <x v="116"/>
    <x v="128"/>
    <x v="15"/>
    <s v="Asset Additions"/>
    <m/>
    <n v="2150"/>
    <n v="0"/>
    <n v="3225"/>
    <n v="0"/>
    <n v="3225"/>
    <n v="0"/>
    <n v="3225"/>
    <n v="0"/>
    <n v="3225"/>
    <n v="0"/>
    <n v="3010"/>
    <n v="18060"/>
    <n v="9460"/>
    <x v="0"/>
  </r>
  <r>
    <x v="117"/>
    <x v="129"/>
    <x v="16"/>
    <s v="Asset Additions"/>
    <m/>
    <m/>
    <m/>
    <m/>
    <m/>
    <m/>
    <m/>
    <m/>
    <m/>
    <n v="3028460.6672208472"/>
    <n v="295064.12457765901"/>
    <n v="0"/>
    <n v="3323524.7917985064"/>
    <n v="3323524.7917985064"/>
    <x v="15"/>
  </r>
  <r>
    <x v="0"/>
    <x v="130"/>
    <x v="0"/>
    <s v="Asset Additions"/>
    <n v="50.75"/>
    <n v="0"/>
    <n v="0"/>
    <n v="0"/>
    <n v="0"/>
    <n v="150000"/>
    <n v="0"/>
    <n v="0"/>
    <n v="0"/>
    <n v="0"/>
    <n v="0"/>
    <n v="0"/>
    <n v="150050.75"/>
    <m/>
    <x v="0"/>
  </r>
  <r>
    <x v="118"/>
    <x v="131"/>
    <x v="17"/>
    <s v="Asset Additions"/>
    <n v="50.75"/>
    <n v="0"/>
    <n v="0"/>
    <n v="0"/>
    <n v="0"/>
    <n v="150000"/>
    <n v="0"/>
    <n v="0"/>
    <n v="0"/>
    <n v="0"/>
    <n v="0"/>
    <n v="0"/>
    <n v="150050.75"/>
    <n v="0"/>
    <x v="0"/>
  </r>
  <r>
    <x v="0"/>
    <x v="132"/>
    <x v="0"/>
    <s v="Asset Additions"/>
    <n v="11000"/>
    <n v="61220"/>
    <n v="539688"/>
    <n v="129924"/>
    <n v="37300"/>
    <n v="37100"/>
    <n v="24388"/>
    <n v="67408"/>
    <n v="3250"/>
    <n v="21608"/>
    <n v="9000"/>
    <n v="18500"/>
    <n v="960386"/>
    <m/>
    <x v="0"/>
  </r>
  <r>
    <x v="119"/>
    <x v="133"/>
    <x v="18"/>
    <s v="Asset Additions"/>
    <n v="8500"/>
    <n v="4000"/>
    <n v="0"/>
    <n v="25000"/>
    <n v="6000"/>
    <n v="2700"/>
    <n v="4500"/>
    <n v="3500"/>
    <n v="750"/>
    <n v="0"/>
    <n v="3000"/>
    <n v="6000"/>
    <n v="63950"/>
    <n v="17750"/>
    <x v="0"/>
  </r>
  <r>
    <x v="120"/>
    <x v="134"/>
    <x v="18"/>
    <s v="Asset Additions"/>
    <m/>
    <n v="3500"/>
    <n v="0"/>
    <n v="6300"/>
    <n v="0"/>
    <n v="11900"/>
    <n v="0"/>
    <n v="3500"/>
    <n v="0"/>
    <n v="0"/>
    <n v="3500"/>
    <n v="0"/>
    <n v="28700"/>
    <n v="7000"/>
    <x v="0"/>
  </r>
  <r>
    <x v="121"/>
    <x v="135"/>
    <x v="18"/>
    <s v="Asset Additions"/>
    <m/>
    <n v="28800"/>
    <n v="0"/>
    <n v="0"/>
    <n v="28800"/>
    <n v="0"/>
    <n v="0"/>
    <n v="28800"/>
    <n v="0"/>
    <n v="0"/>
    <n v="0"/>
    <n v="0"/>
    <n v="86400"/>
    <n v="28800"/>
    <x v="0"/>
  </r>
  <r>
    <x v="122"/>
    <x v="136"/>
    <x v="18"/>
    <s v="Asset Additions"/>
    <m/>
    <n v="12420"/>
    <n v="17388"/>
    <n v="17388"/>
    <n v="0"/>
    <n v="0"/>
    <n v="17388"/>
    <n v="9108"/>
    <n v="0"/>
    <n v="9108"/>
    <n v="0"/>
    <n v="0"/>
    <n v="82800"/>
    <n v="35604"/>
    <x v="0"/>
  </r>
  <r>
    <x v="123"/>
    <x v="137"/>
    <x v="18"/>
    <s v="Asset Additions"/>
    <m/>
    <m/>
    <m/>
    <n v="68736"/>
    <n v="0"/>
    <n v="0"/>
    <n v="0"/>
    <n v="0"/>
    <n v="0"/>
    <n v="0"/>
    <n v="0"/>
    <n v="0"/>
    <n v="68736"/>
    <n v="0"/>
    <x v="0"/>
  </r>
  <r>
    <x v="124"/>
    <x v="138"/>
    <x v="18"/>
    <s v="Asset Additions"/>
    <n v="2500"/>
    <n v="2500"/>
    <n v="2500"/>
    <n v="2500"/>
    <n v="2500"/>
    <n v="2500"/>
    <n v="2500"/>
    <n v="2500"/>
    <n v="2500"/>
    <n v="2500"/>
    <n v="2500"/>
    <n v="2500"/>
    <n v="30000"/>
    <n v="15000"/>
    <x v="0"/>
  </r>
  <r>
    <x v="125"/>
    <x v="139"/>
    <x v="18"/>
    <s v="Asset Additions"/>
    <m/>
    <n v="10000"/>
    <n v="0"/>
    <n v="10000"/>
    <n v="0"/>
    <n v="20000"/>
    <n v="0"/>
    <n v="20000"/>
    <n v="0"/>
    <n v="10000"/>
    <n v="0"/>
    <n v="10000"/>
    <n v="80000"/>
    <n v="40000"/>
    <x v="0"/>
  </r>
  <r>
    <x v="126"/>
    <x v="140"/>
    <x v="18"/>
    <s v="Asset Additions"/>
    <m/>
    <m/>
    <n v="519800"/>
    <m/>
    <m/>
    <m/>
    <m/>
    <m/>
    <m/>
    <m/>
    <m/>
    <n v="0"/>
    <n v="519800"/>
    <n v="0"/>
    <x v="0"/>
  </r>
  <r>
    <x v="0"/>
    <x v="141"/>
    <x v="0"/>
    <s v="Asset Additions"/>
    <n v="0"/>
    <n v="0"/>
    <n v="0"/>
    <n v="0"/>
    <n v="0"/>
    <n v="0"/>
    <n v="0"/>
    <n v="0"/>
    <n v="-79786"/>
    <n v="0"/>
    <n v="0"/>
    <n v="-19293"/>
    <n v="-99079"/>
    <m/>
    <x v="0"/>
  </r>
  <r>
    <x v="127"/>
    <x v="142"/>
    <x v="14"/>
    <s v="Asset Additions"/>
    <m/>
    <m/>
    <m/>
    <m/>
    <m/>
    <m/>
    <m/>
    <m/>
    <n v="-79786"/>
    <n v="0"/>
    <n v="0"/>
    <n v="-19293"/>
    <n v="-99079"/>
    <n v="-99079"/>
    <x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3">
  <r>
    <x v="0"/>
    <s v="250977A"/>
    <s v="ND UNS Gas AMI Implementation"/>
    <n v="80087.13"/>
    <n v="3323524.7917985064"/>
    <n v="0"/>
  </r>
  <r>
    <x v="1"/>
    <s v="250010A"/>
    <s v="Dist Land Rghts Conv O&amp;M to Capx-Fa"/>
    <n v="129323.92"/>
    <n v="68911.199999999997"/>
    <n v="129323.92"/>
  </r>
  <r>
    <x v="2"/>
    <s v="251100A"/>
    <s v="Mains - Blanket - Flag"/>
    <n v="106884.17"/>
    <n v="248768.06101245998"/>
    <n v="248768.06101245998"/>
  </r>
  <r>
    <x v="2"/>
    <s v="252100A"/>
    <s v="Mains - Blanket - King"/>
    <n v="58703.060000000005"/>
    <n v="252472.70116971698"/>
    <n v="252472.70116971698"/>
  </r>
  <r>
    <x v="2"/>
    <s v="253100A"/>
    <s v="Mains - Blanket - Pres"/>
    <n v="33530.129999999997"/>
    <n v="414544.41457080806"/>
    <n v="414544.41457080806"/>
  </r>
  <r>
    <x v="2"/>
    <s v="253376B"/>
    <s v="Mains Volun Repl - Pres"/>
    <n v="16951.349999999999"/>
    <n v="38106.719206283997"/>
    <n v="38106.719206283997"/>
  </r>
  <r>
    <x v="2"/>
    <s v="252400S"/>
    <s v="Mains-System Improv-King"/>
    <n v="5789.49"/>
    <n v="100000"/>
    <n v="100000"/>
  </r>
  <r>
    <x v="2"/>
    <s v="252404S"/>
    <s v="Main &amp; Services PVC Repl KNG"/>
    <n v="3974.59"/>
    <n v="120000"/>
    <n v="120000"/>
  </r>
  <r>
    <x v="3"/>
    <s v="253379A"/>
    <s v="Meas &amp; Reg Sta Eq Gen-B1-Pres"/>
    <n v="114189.69"/>
    <n v="5798.9152104639998"/>
    <n v="114189.69"/>
  </r>
  <r>
    <x v="3"/>
    <s v="257378A"/>
    <s v="Meas &amp; Reg Sta Eq Gen- Bl-SL"/>
    <n v="2769.83"/>
    <n v="11507.768053506999"/>
    <n v="11507.768053506999"/>
  </r>
  <r>
    <x v="4"/>
    <s v="253901A"/>
    <s v="UNSG Training Facility"/>
    <n v="90247.62"/>
    <n v="0"/>
    <n v="90247.62"/>
  </r>
  <r>
    <x v="4"/>
    <s v="257900A"/>
    <s v="Structures &amp; Improv-New SL"/>
    <n v="5679.17"/>
    <n v="4000"/>
    <n v="5679.17"/>
  </r>
  <r>
    <x v="4"/>
    <s v="253900A"/>
    <s v="Struct &amp; Improv - New (Pres)"/>
    <n v="26549.13"/>
    <n v="77460"/>
    <n v="77460"/>
  </r>
  <r>
    <x v="5"/>
    <s v="250000A"/>
    <s v="UNSG Transportation"/>
    <n v="534090.35000000009"/>
    <n v="654798.03759730794"/>
    <n v="654798.03759730794"/>
  </r>
  <r>
    <x v="6"/>
    <s v="253970A"/>
    <s v="Comm Equip - New (Pres)"/>
    <n v="787.2"/>
    <n v="3067.8346374970001"/>
    <n v="3067.8346374970001"/>
  </r>
  <r>
    <x v="6"/>
    <s v="250973A"/>
    <s v="UNSG Fixed Network Replacement"/>
    <n v="83361.509999999995"/>
    <n v="1871475.2756569451"/>
    <n v="1871475.2756569451"/>
  </r>
  <r>
    <x v="2"/>
    <s v="251101R"/>
    <s v="Mains - Blanket Refunds - Flag"/>
    <m/>
    <n v="-24796.815618686"/>
    <n v="-24796.815618686"/>
  </r>
  <r>
    <x v="2"/>
    <s v="251400S"/>
    <s v="Mains-System Improv-Flag"/>
    <m/>
    <n v="27940.968947918998"/>
    <n v="27940.968947918998"/>
  </r>
  <r>
    <x v="2"/>
    <s v="251500B"/>
    <s v="PI Mains - Flagstaff"/>
    <m/>
    <n v="204222.647177423"/>
    <n v="204222.647177423"/>
  </r>
  <r>
    <x v="2"/>
    <s v="252101R"/>
    <s v="Mains - Blanket Refunds - King"/>
    <m/>
    <n v="-16850.414395683001"/>
    <n v="-16850.414395683001"/>
  </r>
  <r>
    <x v="2"/>
    <s v="252500B"/>
    <s v="PI Mains - Kingman"/>
    <m/>
    <n v="24627.239638202002"/>
    <n v="24627.239638202002"/>
  </r>
  <r>
    <x v="2"/>
    <s v="252501B"/>
    <s v="PI Mains - Lake Havasu"/>
    <m/>
    <n v="24753.299575215999"/>
    <n v="24753.299575215999"/>
  </r>
  <r>
    <x v="2"/>
    <s v="253101R"/>
    <s v="Mains - Blanket Refunds - Pres"/>
    <m/>
    <n v="-58392.108906426001"/>
    <n v="-58392.108906426001"/>
  </r>
  <r>
    <x v="2"/>
    <s v="253400S"/>
    <s v="Mains-System Improv-Pres"/>
    <m/>
    <n v="43305.613723470997"/>
    <n v="43305.613723470997"/>
  </r>
  <r>
    <x v="2"/>
    <s v="255100A"/>
    <s v="Mains - Blanket - Verde"/>
    <m/>
    <n v="76038.992608476998"/>
    <n v="76038.992608476998"/>
  </r>
  <r>
    <x v="2"/>
    <s v="255101R"/>
    <s v="Mains - Blanket Refunds- Verde"/>
    <m/>
    <n v="-570.85616292300006"/>
    <n v="-570.85616292300006"/>
  </r>
  <r>
    <x v="2"/>
    <s v="255500B"/>
    <s v="PI Mains - Verde"/>
    <m/>
    <n v="34776.873172554995"/>
    <n v="34776.873172554995"/>
  </r>
  <r>
    <x v="2"/>
    <s v="256100A"/>
    <s v="Mains - Blanket - Nog"/>
    <m/>
    <n v="185512.39437448399"/>
    <n v="185512.39437448399"/>
  </r>
  <r>
    <x v="2"/>
    <s v="256101A"/>
    <s v="Valve Replacement Nogales"/>
    <m/>
    <n v="30793.163766549002"/>
    <n v="30793.163766549002"/>
  </r>
  <r>
    <x v="2"/>
    <s v="257100A"/>
    <s v="Mains - Blanket - SL"/>
    <m/>
    <n v="107070.582450944"/>
    <n v="107070.582450944"/>
  </r>
  <r>
    <x v="2"/>
    <s v="257101R"/>
    <s v="Mains - Blanket Refunds - SL"/>
    <m/>
    <n v="-10069.030323273"/>
    <n v="-10069.030323273"/>
  </r>
  <r>
    <x v="2"/>
    <s v="257400S"/>
    <s v="Mains-System Improv-Show Low"/>
    <m/>
    <n v="25235.686989360001"/>
    <n v="25235.686989360001"/>
  </r>
  <r>
    <x v="2"/>
    <s v="257500B"/>
    <s v="PI Mains - Showlow"/>
    <m/>
    <n v="49114.811702883002"/>
    <n v="49114.811702883002"/>
  </r>
  <r>
    <x v="2"/>
    <s v="252406S"/>
    <s v="Mains PVC Replacement KNG"/>
    <m/>
    <n v="396000"/>
    <n v="396000"/>
  </r>
  <r>
    <x v="2"/>
    <s v="253500B"/>
    <s v="PI Mains - Prescott"/>
    <m/>
    <n v="623465.00262563699"/>
    <n v="623465.00262563699"/>
  </r>
  <r>
    <x v="3"/>
    <s v="251378A"/>
    <s v="Meas &amp; Reg Sta Eq Gen- Bl-Flag"/>
    <m/>
    <n v="55727.998168374004"/>
    <n v="55727.998168374004"/>
  </r>
  <r>
    <x v="3"/>
    <s v="252378A"/>
    <s v="Meas &amp; Reg Sta Eq Gen-BL-King"/>
    <m/>
    <n v="97181.480166474998"/>
    <n v="97181.480166474998"/>
  </r>
  <r>
    <x v="3"/>
    <s v="253378A"/>
    <s v="Meas &amp; Reg Sta Eq Gen- Bl-Pres"/>
    <m/>
    <n v="35276.058682360002"/>
    <n v="35276.058682360002"/>
  </r>
  <r>
    <x v="3"/>
    <s v="255378A"/>
    <s v="Meas &amp; Reg Sta Eq Gen-Bl-Verde"/>
    <m/>
    <n v="8313.9714853559999"/>
    <n v="8313.9714853559999"/>
  </r>
  <r>
    <x v="3"/>
    <s v="256378A"/>
    <s v="Meas &amp; Reg Sta Equip Gen-Blkt-Nog"/>
    <m/>
    <n v="114972.11856203001"/>
    <n v="114972.11856203001"/>
  </r>
  <r>
    <x v="7"/>
    <s v="256379A"/>
    <s v="Meas &amp; Reg Sta Eq Gen-BI-Nog"/>
    <m/>
    <n v="2904.1225448629993"/>
    <n v="2904.1225448629993"/>
  </r>
  <r>
    <x v="7"/>
    <s v="257379A"/>
    <s v="Meas &amp; Reg Sta Eq Gen-FI-SL"/>
    <m/>
    <n v="44813.163258971996"/>
    <n v="44813.163258971996"/>
  </r>
  <r>
    <x v="8"/>
    <s v="251380R"/>
    <s v="Service Repl - Flag"/>
    <m/>
    <n v="28627.273283275998"/>
    <n v="28627.273283275998"/>
  </r>
  <r>
    <x v="8"/>
    <s v="252380R"/>
    <s v="Service Repl - King"/>
    <m/>
    <n v="57114.164698357999"/>
    <n v="57114.164698357999"/>
  </r>
  <r>
    <x v="8"/>
    <s v="252402S"/>
    <s v="Drisco Pipe Replacement"/>
    <m/>
    <n v="753232"/>
    <n v="753232"/>
  </r>
  <r>
    <x v="8"/>
    <s v="253380B"/>
    <s v="PI Services Repl - Prescott"/>
    <m/>
    <n v="6305.7631622600002"/>
    <n v="6305.7631622600002"/>
  </r>
  <r>
    <x v="8"/>
    <s v="253380C"/>
    <s v="PI Service Repl - Prescott Valley"/>
    <m/>
    <n v="1597.6615166930001"/>
    <n v="1597.6615166930001"/>
  </r>
  <r>
    <x v="8"/>
    <s v="253380R"/>
    <s v="Service Repl - Pres"/>
    <m/>
    <n v="102081.37599315999"/>
    <n v="102081.37599315999"/>
  </r>
  <r>
    <x v="8"/>
    <s v="255380R"/>
    <s v="Service Repl - Verde"/>
    <m/>
    <n v="16172.896178555999"/>
    <n v="16172.896178555999"/>
  </r>
  <r>
    <x v="8"/>
    <s v="256380R"/>
    <s v="Service Repl - Santa Cruz"/>
    <m/>
    <n v="26414.006509481998"/>
    <n v="26414.006509481998"/>
  </r>
  <r>
    <x v="8"/>
    <s v="257380R"/>
    <s v="Service Repl - Show Low"/>
    <m/>
    <n v="33778.603532169996"/>
    <n v="33778.603532169996"/>
  </r>
  <r>
    <x v="9"/>
    <s v="251381A"/>
    <s v="Meters - Bl - Flag"/>
    <m/>
    <n v="21651.84"/>
    <n v="21651.84"/>
  </r>
  <r>
    <x v="9"/>
    <s v="252381A"/>
    <s v="Meters - BL - King"/>
    <m/>
    <n v="32220"/>
    <n v="32220"/>
  </r>
  <r>
    <x v="9"/>
    <s v="253381A"/>
    <s v="Meters - Bl - Pres"/>
    <m/>
    <n v="1477947.1639249951"/>
    <n v="1477947.1639249951"/>
  </r>
  <r>
    <x v="9"/>
    <s v="255381A"/>
    <s v="Meters - Bl - Verde"/>
    <m/>
    <n v="13600.636946873999"/>
    <n v="13600.636946873999"/>
  </r>
  <r>
    <x v="9"/>
    <s v="256381A"/>
    <s v="Meters - Bl - Nog"/>
    <m/>
    <n v="7325.7268658799994"/>
    <n v="7325.7268658799994"/>
  </r>
  <r>
    <x v="9"/>
    <s v="257381A"/>
    <s v="Meters - Bl - SL"/>
    <m/>
    <n v="14778.363971022001"/>
    <n v="14778.363971022001"/>
  </r>
  <r>
    <x v="10"/>
    <s v="251382A"/>
    <s v="Meter Installations - Bl -Flag"/>
    <m/>
    <n v="101866.60340536399"/>
    <n v="101866.60340536399"/>
  </r>
  <r>
    <x v="10"/>
    <s v="252382A"/>
    <s v="Meter Installations -Bl - King"/>
    <m/>
    <n v="92392.308339983021"/>
    <n v="92392.308339983021"/>
  </r>
  <r>
    <x v="10"/>
    <s v="253382A"/>
    <s v="Meter Installations -Bl - Pres"/>
    <m/>
    <n v="134184.41280552698"/>
    <n v="134184.41280552698"/>
  </r>
  <r>
    <x v="10"/>
    <s v="255382A"/>
    <s v="Meter Installations-Bl - Verde"/>
    <m/>
    <n v="52362.629119229001"/>
    <n v="52362.629119229001"/>
  </r>
  <r>
    <x v="10"/>
    <s v="256382A"/>
    <s v="Meter Installations - Bl - Nog"/>
    <m/>
    <n v="16539.698452782999"/>
    <n v="16539.698452782999"/>
  </r>
  <r>
    <x v="10"/>
    <s v="257382A"/>
    <s v="Meter Installations - Bl -SL"/>
    <m/>
    <n v="35066.165226208999"/>
    <n v="35066.165226208999"/>
  </r>
  <r>
    <x v="11"/>
    <s v="251383A"/>
    <s v="Regulators - Blanket - Flag"/>
    <m/>
    <n v="18043.2"/>
    <n v="18043.2"/>
  </r>
  <r>
    <x v="11"/>
    <s v="252383A"/>
    <s v="Regulators - Blanket - King"/>
    <m/>
    <n v="25776"/>
    <n v="25776"/>
  </r>
  <r>
    <x v="11"/>
    <s v="253383A"/>
    <s v="Regulators - Blanket - Pres"/>
    <m/>
    <n v="35615.987999999998"/>
    <n v="35615.987999999998"/>
  </r>
  <r>
    <x v="11"/>
    <s v="255383A"/>
    <s v="Regulators - Blanket - Verde"/>
    <m/>
    <n v="9666"/>
    <n v="9666"/>
  </r>
  <r>
    <x v="11"/>
    <s v="256383A"/>
    <s v="Regulators - Blanket - Nog"/>
    <m/>
    <n v="2236.0679999999998"/>
    <n v="2236.0679999999998"/>
  </r>
  <r>
    <x v="11"/>
    <s v="257383A"/>
    <s v="Regulators - Blanket - SL"/>
    <m/>
    <n v="6340.8959999999997"/>
    <n v="6340.8959999999997"/>
  </r>
  <r>
    <x v="12"/>
    <s v="251384A"/>
    <s v="Regulator Install - Bl - Flag"/>
    <m/>
    <n v="13775.855680206001"/>
    <n v="13775.855680206001"/>
  </r>
  <r>
    <x v="12"/>
    <s v="252384A"/>
    <s v="Regulator Install - Bl - King"/>
    <m/>
    <n v="19524.834851530002"/>
    <n v="19524.834851530002"/>
  </r>
  <r>
    <x v="12"/>
    <s v="253384A"/>
    <s v="Regulator Install - Bl - Pres"/>
    <m/>
    <n v="38835.463234325995"/>
    <n v="38835.463234325995"/>
  </r>
  <r>
    <x v="12"/>
    <s v="255384A"/>
    <s v="Regulator Install- Bl - Verde"/>
    <m/>
    <n v="17980.757001945"/>
    <n v="17980.757001945"/>
  </r>
  <r>
    <x v="12"/>
    <s v="256384A"/>
    <s v="Regulator Install - Bl - Nog"/>
    <m/>
    <n v="475.56063288199999"/>
    <n v="475.56063288199999"/>
  </r>
  <r>
    <x v="12"/>
    <s v="257384A"/>
    <s v="Regulator Install - Bl - SL"/>
    <m/>
    <n v="9528.0961946720017"/>
    <n v="9528.0961946720017"/>
  </r>
  <r>
    <x v="13"/>
    <s v="251385A"/>
    <s v="Ind Meas &amp; Reg Sta Eq-Bl-Flag"/>
    <m/>
    <n v="32520.324903422999"/>
    <n v="32520.324903422999"/>
  </r>
  <r>
    <x v="13"/>
    <s v="252385A"/>
    <s v="Ind Meas &amp; Reg Sta Eq-Bl- King"/>
    <m/>
    <n v="14642.312263202"/>
    <n v="14642.312263202"/>
  </r>
  <r>
    <x v="13"/>
    <s v="253385A"/>
    <s v="Ind Meas &amp; Reg Sta Eq-B - Pres"/>
    <m/>
    <n v="46323.770943130003"/>
    <n v="46323.770943130003"/>
  </r>
  <r>
    <x v="13"/>
    <s v="255385A"/>
    <s v="Ind Meas &amp; Reg Sta Eq-Bl-Verde"/>
    <m/>
    <n v="16368.458663594"/>
    <n v="16368.458663594"/>
  </r>
  <r>
    <x v="13"/>
    <s v="257385A"/>
    <s v="Ind Meas &amp; Reg Sta Eq-Bl-SL"/>
    <m/>
    <n v="17328.266480809001"/>
    <n v="17328.266480809001"/>
  </r>
  <r>
    <x v="14"/>
    <s v="251387A"/>
    <s v="Other Distr Equip CP-Bl - Flag"/>
    <m/>
    <n v="10196.798526234001"/>
    <n v="10196.798526234001"/>
  </r>
  <r>
    <x v="14"/>
    <s v="252387A"/>
    <s v="Other Distr Equip CP-Bl - King"/>
    <m/>
    <n v="61351.125863755995"/>
    <n v="61351.125863755995"/>
  </r>
  <r>
    <x v="14"/>
    <s v="253387A"/>
    <s v="Other Distr Equip CP-Bl - Pres"/>
    <m/>
    <n v="16082.125947062999"/>
    <n v="16082.125947062999"/>
  </r>
  <r>
    <x v="14"/>
    <s v="255387A"/>
    <s v="Other Distr Eq CP - Bl - Verde"/>
    <m/>
    <n v="3473.6747728750001"/>
    <n v="3473.6747728750001"/>
  </r>
  <r>
    <x v="14"/>
    <s v="256387A"/>
    <s v="Other Distr Eq CP - Bl - Nog"/>
    <m/>
    <n v="24843.669385656001"/>
    <n v="24843.669385656001"/>
  </r>
  <r>
    <x v="14"/>
    <s v="257387A"/>
    <s v="Other Distr Equip CP-Bl - SL"/>
    <m/>
    <n v="47372.431902503995"/>
    <n v="47372.431902503995"/>
  </r>
  <r>
    <x v="4"/>
    <s v="255900A"/>
    <s v="Struct &amp; Improv- New (Verde)"/>
    <m/>
    <n v="26414.562166504002"/>
    <n v="26414.562166504002"/>
  </r>
  <r>
    <x v="15"/>
    <s v="250912A"/>
    <s v="CompEquip - UNSG"/>
    <m/>
    <n v="49717.666840865997"/>
    <n v="49717.666840865997"/>
  </r>
  <r>
    <x v="15"/>
    <s v="250916A"/>
    <s v="Network IT Equip - UNSG"/>
    <m/>
    <n v="32000"/>
    <n v="32000"/>
  </r>
  <r>
    <x v="15"/>
    <s v="250917A"/>
    <s v="Systems IT Equip - UNSG"/>
    <m/>
    <n v="26009.273529052"/>
    <n v="26009.273529052"/>
  </r>
  <r>
    <x v="15"/>
    <s v="252910A"/>
    <s v="Office Furn &amp; Equip-New (King)"/>
    <m/>
    <n v="30060"/>
    <n v="30060"/>
  </r>
  <r>
    <x v="15"/>
    <s v="253910A"/>
    <s v="Office Furn &amp; Eq - New (Pres)"/>
    <m/>
    <n v="3750"/>
    <n v="3750"/>
  </r>
  <r>
    <x v="5"/>
    <s v="CBOVR02"/>
    <s v="Vehicle Retirement - UNSG"/>
    <m/>
    <n v="-99079"/>
    <m/>
  </r>
  <r>
    <x v="16"/>
    <s v="250940A"/>
    <s v="Tools Shop Gar Eq - New(Admin)"/>
    <m/>
    <n v="17750"/>
    <n v="17750"/>
  </r>
  <r>
    <x v="16"/>
    <s v="251940A"/>
    <s v="Tools Shop Gar Eq - New (Flag)"/>
    <m/>
    <n v="7000"/>
    <n v="7000"/>
  </r>
  <r>
    <x v="16"/>
    <s v="252940A"/>
    <s v="Tools Shop Gar Eq - New (King)"/>
    <m/>
    <n v="28800"/>
    <n v="28800"/>
  </r>
  <r>
    <x v="16"/>
    <s v="253940A"/>
    <s v="Tools Shop Gar Eq - New (Pres)"/>
    <m/>
    <n v="35604"/>
    <n v="35604"/>
  </r>
  <r>
    <x v="16"/>
    <s v="256940A"/>
    <s v="Tools Shop Gar Eq - New (Nog)"/>
    <m/>
    <n v="15000"/>
    <n v="15000"/>
  </r>
  <r>
    <x v="16"/>
    <s v="257940A"/>
    <s v="Tools Shop Gar Eq - New SL"/>
    <m/>
    <n v="40000"/>
    <n v="40000"/>
  </r>
  <r>
    <x v="6"/>
    <s v="250970A"/>
    <s v="Comm Equip - New (Admin)"/>
    <m/>
    <n v="466434.05868038"/>
    <n v="466434.05868038"/>
  </r>
  <r>
    <x v="6"/>
    <s v="251970A"/>
    <s v="Comm Equip - New (Flag)"/>
    <m/>
    <n v="3036.6718644170001"/>
    <n v="3036.6718644170001"/>
  </r>
  <r>
    <x v="6"/>
    <s v="255970A"/>
    <s v="Comm Equip - New (Verde)"/>
    <m/>
    <n v="1381.1031083959999"/>
    <n v="1381.1031083959999"/>
  </r>
  <r>
    <x v="6"/>
    <s v="257970A"/>
    <s v="Comm Equip- New SL"/>
    <m/>
    <n v="9460"/>
    <n v="946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0570C33-BE4F-47B3-B3BE-2E38831AF0F3}" name="PivotTable3" cacheId="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P10:Q28" firstHeaderRow="1" firstDataRow="1" firstDataCol="1"/>
  <pivotFields count="6">
    <pivotField axis="axisRow" showAll="0" sortType="ascending">
      <items count="19">
        <item x="0"/>
        <item x="1"/>
        <item x="2"/>
        <item x="3"/>
        <item x="7"/>
        <item x="8"/>
        <item x="9"/>
        <item x="10"/>
        <item x="11"/>
        <item x="12"/>
        <item x="13"/>
        <item x="14"/>
        <item x="4"/>
        <item x="15"/>
        <item x="5"/>
        <item x="16"/>
        <item m="1" x="17"/>
        <item x="6"/>
        <item t="default"/>
      </items>
    </pivotField>
    <pivotField showAll="0"/>
    <pivotField showAll="0"/>
    <pivotField showAll="0"/>
    <pivotField numFmtId="164" showAll="0"/>
    <pivotField dataField="1" numFmtId="164" showAll="0"/>
  </pivotFields>
  <rowFields count="1">
    <field x="0"/>
  </rowFields>
  <row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7"/>
    </i>
    <i t="grand">
      <x/>
    </i>
  </rowItems>
  <colItems count="1">
    <i/>
  </colItems>
  <dataFields count="1">
    <dataField name="Sum of Largest amount " fld="5" baseField="0" baseItem="0" numFmtId="164"/>
  </dataFields>
  <formats count="6">
    <format dxfId="27">
      <pivotArea dataOnly="0" labelOnly="1" outline="0" axis="axisValues" fieldPosition="0"/>
    </format>
    <format dxfId="26">
      <pivotArea grandRow="1" outline="0" collapsedLevelsAreSubtotals="1" fieldPosition="0"/>
    </format>
    <format dxfId="25">
      <pivotArea grandRow="1" outline="0" collapsedLevelsAreSubtotals="1" fieldPosition="0"/>
    </format>
    <format dxfId="24">
      <pivotArea grandRow="1" outline="0" collapsedLevelsAreSubtotals="1" fieldPosition="0"/>
    </format>
    <format dxfId="23">
      <pivotArea grandRow="1" outline="0" collapsedLevelsAreSubtotals="1" fieldPosition="0"/>
    </format>
    <format dxfId="22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B9F14BE-D5B9-4CB2-9AB4-7C8B755EB674}" name="PivotTable1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6" indent="0" outline="1" outlineData="1" multipleFieldFilters="0">
  <location ref="A9:D33" firstHeaderRow="1" firstDataRow="1" firstDataCol="3"/>
  <pivotFields count="17">
    <pivotField showAll="0"/>
    <pivotField showAll="0"/>
    <pivotField numFmtId="22" showAll="0"/>
    <pivotField showAll="0"/>
    <pivotField showAll="0"/>
    <pivotField showAll="0"/>
    <pivotField showAll="0"/>
    <pivotField showAll="0"/>
    <pivotField axis="axisRow" outline="0" showAll="0" measureFilter="1" sortType="ascending">
      <items count="11">
        <item x="8"/>
        <item x="2"/>
        <item x="0"/>
        <item x="3"/>
        <item x="4"/>
        <item x="5"/>
        <item x="7"/>
        <item x="1"/>
        <item x="9"/>
        <item x="6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howAll="0"/>
    <pivotField axis="axisRow" outline="0" showAll="0" sortType="ascending" defaultSubtotal="0">
      <items count="32">
        <item x="13"/>
        <item x="15"/>
        <item x="10"/>
        <item x="3"/>
        <item x="5"/>
        <item x="14"/>
        <item x="0"/>
        <item x="9"/>
        <item x="29"/>
        <item x="7"/>
        <item x="19"/>
        <item x="18"/>
        <item x="6"/>
        <item x="24"/>
        <item x="1"/>
        <item x="27"/>
        <item x="4"/>
        <item x="28"/>
        <item x="23"/>
        <item x="16"/>
        <item x="21"/>
        <item x="31"/>
        <item x="20"/>
        <item x="11"/>
        <item x="25"/>
        <item x="22"/>
        <item x="12"/>
        <item x="17"/>
        <item x="26"/>
        <item x="8"/>
        <item x="2"/>
        <item x="30"/>
      </items>
    </pivotField>
    <pivotField axis="axisRow" outline="0" showAll="0" measureFilter="1" defaultSubtotal="0">
      <items count="32">
        <item x="25"/>
        <item x="2"/>
        <item x="5"/>
        <item x="0"/>
        <item x="6"/>
        <item x="4"/>
        <item x="13"/>
        <item x="9"/>
        <item x="15"/>
        <item x="7"/>
        <item x="21"/>
        <item x="20"/>
        <item x="23"/>
        <item x="3"/>
        <item x="8"/>
        <item x="28"/>
        <item x="16"/>
        <item x="17"/>
        <item x="22"/>
        <item x="24"/>
        <item x="26"/>
        <item x="1"/>
        <item x="10"/>
        <item x="11"/>
        <item x="12"/>
        <item x="14"/>
        <item x="18"/>
        <item x="19"/>
        <item x="27"/>
        <item x="29"/>
        <item x="30"/>
        <item x="31"/>
      </items>
    </pivotField>
    <pivotField showAll="0"/>
    <pivotField showAll="0"/>
    <pivotField showAll="0"/>
    <pivotField dataField="1" numFmtId="43" showAll="0"/>
    <pivotField numFmtId="43" showAll="0"/>
  </pivotFields>
  <rowFields count="3">
    <field x="8"/>
    <field x="11"/>
    <field x="10"/>
  </rowFields>
  <rowItems count="24">
    <i>
      <x/>
      <x v="16"/>
      <x v="19"/>
    </i>
    <i t="default">
      <x/>
    </i>
    <i>
      <x v="1"/>
      <x v="13"/>
      <x v="3"/>
    </i>
    <i t="default">
      <x v="1"/>
    </i>
    <i>
      <x v="2"/>
      <x v="3"/>
      <x v="6"/>
    </i>
    <i r="1">
      <x v="7"/>
      <x v="7"/>
    </i>
    <i r="1">
      <x v="9"/>
      <x v="9"/>
    </i>
    <i r="1">
      <x v="19"/>
      <x v="13"/>
    </i>
    <i r="1">
      <x v="21"/>
      <x v="14"/>
    </i>
    <i r="1">
      <x v="25"/>
      <x v="5"/>
    </i>
    <i t="default">
      <x v="2"/>
    </i>
    <i>
      <x v="3"/>
      <x v="12"/>
      <x v="18"/>
    </i>
    <i r="1">
      <x v="15"/>
      <x v="17"/>
    </i>
    <i t="default">
      <x v="3"/>
    </i>
    <i>
      <x v="5"/>
      <x v="14"/>
      <x v="29"/>
    </i>
    <i r="1">
      <x v="17"/>
      <x v="27"/>
    </i>
    <i r="1">
      <x v="18"/>
      <x v="25"/>
    </i>
    <i t="default">
      <x v="5"/>
    </i>
    <i>
      <x v="7"/>
      <x v="1"/>
      <x v="30"/>
    </i>
    <i t="default">
      <x v="7"/>
    </i>
    <i>
      <x v="9"/>
      <x v="8"/>
      <x v="1"/>
    </i>
    <i r="1">
      <x v="20"/>
      <x v="28"/>
    </i>
    <i t="default">
      <x v="9"/>
    </i>
    <i t="grand">
      <x/>
    </i>
  </rowItems>
  <colItems count="1">
    <i/>
  </colItems>
  <dataFields count="1">
    <dataField name="Sum of amount" fld="15" baseField="0" baseItem="0" numFmtId="164"/>
  </dataFields>
  <formats count="5">
    <format dxfId="32">
      <pivotArea grandRow="1" outline="0" collapsedLevelsAreSubtotals="1" fieldPosition="0"/>
    </format>
    <format dxfId="31">
      <pivotArea grandRow="1" outline="0" collapsedLevelsAreSubtotals="1" fieldPosition="0"/>
    </format>
    <format dxfId="30">
      <pivotArea outline="0" collapsedLevelsAreSubtotals="1" fieldPosition="0"/>
    </format>
    <format dxfId="29">
      <pivotArea dataOnly="0" labelOnly="1" outline="0" axis="axisValues" fieldPosition="0"/>
    </format>
    <format dxfId="28">
      <pivotArea grandRow="1" outline="0" collapsedLevelsAreSubtotals="1" fieldPosition="0"/>
    </format>
  </formats>
  <pivotTableStyleInfo name="PivotStyleLight16" showRowHeaders="1" showColHeaders="1" showRowStripes="0" showColStripes="0" showLastColumn="1"/>
  <filters count="2">
    <filter fld="8" type="valueNotEqual" evalOrder="-1" id="2" iMeasureFld="0">
      <autoFilter ref="A1">
        <filterColumn colId="0">
          <customFilters>
            <customFilter operator="notEqual" val="0"/>
          </customFilters>
        </filterColumn>
      </autoFilter>
    </filter>
    <filter fld="11" type="valueNotEqual" evalOrder="-1" id="3" iMeasureFld="0">
      <autoFilter ref="A1">
        <filterColumn colId="0">
          <customFilters>
            <customFilter operator="notEqual" val="0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9DDC0F3-696B-4B53-B7BB-1B4BE9A3493C}" name="PivotTable2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7:I127" firstHeaderRow="1" firstDataRow="1" firstDataCol="3" rowPageCount="1" colPageCount="1"/>
  <pivotFields count="19">
    <pivotField axis="axisRow" outline="0" showAll="0" defaultSubtotal="0">
      <items count="128">
        <item x="101"/>
        <item x="1"/>
        <item x="106"/>
        <item x="107"/>
        <item x="108"/>
        <item x="119"/>
        <item x="118"/>
        <item x="111"/>
        <item x="110"/>
        <item x="126"/>
        <item x="109"/>
        <item x="117"/>
        <item x="2"/>
        <item x="3"/>
        <item x="73"/>
        <item x="74"/>
        <item h="1" x="59"/>
        <item x="60"/>
        <item x="35"/>
        <item x="36"/>
        <item x="47"/>
        <item x="48"/>
        <item x="75"/>
        <item x="76"/>
        <item x="4"/>
        <item x="5"/>
        <item x="102"/>
        <item x="100"/>
        <item x="120"/>
        <item x="112"/>
        <item x="6"/>
        <item x="7"/>
        <item x="77"/>
        <item h="1" x="61"/>
        <item x="62"/>
        <item x="37"/>
        <item x="38"/>
        <item x="49"/>
        <item x="50"/>
        <item x="78"/>
        <item x="79"/>
        <item x="8"/>
        <item x="9"/>
        <item x="10"/>
        <item x="11"/>
        <item x="12"/>
        <item x="13"/>
        <item x="14"/>
        <item x="15"/>
        <item x="16"/>
        <item x="103"/>
        <item x="99"/>
        <item x="121"/>
        <item x="17"/>
        <item x="18"/>
        <item x="19"/>
        <item x="80"/>
        <item x="81"/>
        <item h="1" x="63"/>
        <item x="64"/>
        <item x="65"/>
        <item x="66"/>
        <item x="39"/>
        <item x="40"/>
        <item x="51"/>
        <item x="52"/>
        <item x="82"/>
        <item x="83"/>
        <item x="20"/>
        <item x="21"/>
        <item x="22"/>
        <item h="1" x="23"/>
        <item x="104"/>
        <item x="98"/>
        <item x="122"/>
        <item x="113"/>
        <item x="24"/>
        <item x="25"/>
        <item x="84"/>
        <item x="85"/>
        <item h="1" x="67"/>
        <item x="68"/>
        <item x="41"/>
        <item x="42"/>
        <item x="53"/>
        <item x="54"/>
        <item x="86"/>
        <item x="87"/>
        <item x="26"/>
        <item x="105"/>
        <item x="97"/>
        <item x="123"/>
        <item x="114"/>
        <item x="27"/>
        <item x="28"/>
        <item x="88"/>
        <item x="89"/>
        <item h="1" x="69"/>
        <item x="70"/>
        <item x="43"/>
        <item x="44"/>
        <item x="55"/>
        <item x="56"/>
        <item x="90"/>
        <item x="29"/>
        <item x="124"/>
        <item x="115"/>
        <item x="30"/>
        <item x="31"/>
        <item x="92"/>
        <item x="91"/>
        <item h="1" x="71"/>
        <item x="72"/>
        <item x="45"/>
        <item x="46"/>
        <item x="57"/>
        <item x="58"/>
        <item x="93"/>
        <item x="94"/>
        <item x="32"/>
        <item x="33"/>
        <item x="96"/>
        <item x="95"/>
        <item x="125"/>
        <item x="116"/>
        <item x="127"/>
        <item h="1" x="34"/>
        <item x="0"/>
      </items>
    </pivotField>
    <pivotField axis="axisRow" showAll="0">
      <items count="144">
        <item x="123"/>
        <item x="124"/>
        <item x="127"/>
        <item x="125"/>
        <item x="126"/>
        <item x="128"/>
        <item x="117"/>
        <item x="13"/>
        <item x="89"/>
        <item x="85"/>
        <item x="82"/>
        <item x="100"/>
        <item x="93"/>
        <item x="3"/>
        <item x="15"/>
        <item x="14"/>
        <item x="24"/>
        <item x="5"/>
        <item x="9"/>
        <item x="30"/>
        <item x="20"/>
        <item x="33"/>
        <item x="27"/>
        <item x="6"/>
        <item x="10"/>
        <item x="21"/>
        <item x="34"/>
        <item x="28"/>
        <item x="17"/>
        <item x="22"/>
        <item x="7"/>
        <item x="11"/>
        <item x="23"/>
        <item x="35"/>
        <item x="80"/>
        <item x="87"/>
        <item x="99"/>
        <item x="81"/>
        <item x="96"/>
        <item x="88"/>
        <item x="92"/>
        <item x="84"/>
        <item x="91"/>
        <item x="98"/>
        <item x="95"/>
        <item x="48"/>
        <item x="40"/>
        <item x="50"/>
        <item x="42"/>
        <item x="44"/>
        <item x="46"/>
        <item x="39"/>
        <item x="41"/>
        <item x="47"/>
        <item x="43"/>
        <item x="49"/>
        <item x="45"/>
        <item x="129"/>
        <item x="120"/>
        <item x="118"/>
        <item x="107"/>
        <item x="106"/>
        <item x="104"/>
        <item x="109"/>
        <item x="108"/>
        <item x="97"/>
        <item x="94"/>
        <item x="83"/>
        <item x="86"/>
        <item x="90"/>
        <item x="101"/>
        <item x="8"/>
        <item x="18"/>
        <item x="19"/>
        <item x="32"/>
        <item x="25"/>
        <item x="26"/>
        <item x="36"/>
        <item x="29"/>
        <item x="71"/>
        <item x="70"/>
        <item x="2"/>
        <item x="4"/>
        <item x="38"/>
        <item x="51"/>
        <item x="64"/>
        <item x="79"/>
        <item x="121"/>
        <item x="116"/>
        <item x="103"/>
        <item x="130"/>
        <item x="132"/>
        <item x="111"/>
        <item x="141"/>
        <item x="0"/>
        <item x="1"/>
        <item x="102"/>
        <item x="131"/>
        <item x="12"/>
        <item x="53"/>
        <item x="55"/>
        <item x="61"/>
        <item x="57"/>
        <item x="63"/>
        <item x="59"/>
        <item x="52"/>
        <item x="54"/>
        <item x="60"/>
        <item x="56"/>
        <item x="62"/>
        <item x="58"/>
        <item x="140"/>
        <item x="66"/>
        <item x="68"/>
        <item x="72"/>
        <item x="76"/>
        <item x="78"/>
        <item x="74"/>
        <item x="65"/>
        <item x="67"/>
        <item x="75"/>
        <item x="69"/>
        <item x="77"/>
        <item x="73"/>
        <item x="16"/>
        <item x="114"/>
        <item x="115"/>
        <item x="112"/>
        <item x="113"/>
        <item x="105"/>
        <item x="119"/>
        <item x="134"/>
        <item x="135"/>
        <item x="138"/>
        <item x="136"/>
        <item x="139"/>
        <item x="133"/>
        <item x="137"/>
        <item x="37"/>
        <item x="122"/>
        <item x="110"/>
        <item x="31"/>
        <item x="142"/>
        <item t="default"/>
      </items>
    </pivotField>
    <pivotField axis="axisRow" outline="0" showAll="0">
      <items count="20">
        <item h="1" x="0"/>
        <item x="16"/>
        <item x="1"/>
        <item x="2"/>
        <item x="8"/>
        <item x="9"/>
        <item x="3"/>
        <item x="4"/>
        <item x="5"/>
        <item x="6"/>
        <item x="7"/>
        <item x="10"/>
        <item x="11"/>
        <item x="13"/>
        <item x="12"/>
        <item x="14"/>
        <item x="18"/>
        <item x="17"/>
        <item x="15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64" showAll="0"/>
    <pivotField dataField="1" showAll="0"/>
    <pivotField axis="axisPage" multipleItemSelectionAllowed="1" showAll="0">
      <items count="17">
        <item x="0"/>
        <item h="1" x="11"/>
        <item h="1" x="1"/>
        <item h="1" x="13"/>
        <item h="1" x="15"/>
        <item h="1" x="2"/>
        <item h="1" x="3"/>
        <item h="1" x="6"/>
        <item h="1" x="7"/>
        <item h="1" x="12"/>
        <item h="1" x="9"/>
        <item h="1" x="10"/>
        <item h="1" x="4"/>
        <item h="1" x="5"/>
        <item h="1" x="8"/>
        <item h="1" x="14"/>
        <item t="default"/>
      </items>
    </pivotField>
  </pivotFields>
  <rowFields count="3">
    <field x="2"/>
    <field x="0"/>
    <field x="1"/>
  </rowFields>
  <rowItems count="120">
    <i>
      <x v="3"/>
      <x v="13"/>
      <x v="23"/>
    </i>
    <i r="1">
      <x v="24"/>
      <x v="30"/>
    </i>
    <i r="1">
      <x v="25"/>
      <x v="71"/>
    </i>
    <i r="1">
      <x v="31"/>
      <x v="24"/>
    </i>
    <i r="1">
      <x v="42"/>
      <x v="98"/>
    </i>
    <i r="1">
      <x v="44"/>
      <x v="15"/>
    </i>
    <i r="1">
      <x v="47"/>
      <x v="28"/>
    </i>
    <i r="1">
      <x v="48"/>
      <x v="72"/>
    </i>
    <i r="1">
      <x v="49"/>
      <x v="73"/>
    </i>
    <i r="1">
      <x v="54"/>
      <x v="25"/>
    </i>
    <i r="1">
      <x v="68"/>
      <x v="32"/>
    </i>
    <i r="1">
      <x v="69"/>
      <x v="16"/>
    </i>
    <i r="1">
      <x v="70"/>
      <x v="75"/>
    </i>
    <i r="1">
      <x v="76"/>
      <x v="22"/>
    </i>
    <i r="1">
      <x v="77"/>
      <x v="27"/>
    </i>
    <i r="1">
      <x v="88"/>
      <x v="78"/>
    </i>
    <i r="1">
      <x v="93"/>
      <x v="19"/>
    </i>
    <i r="1">
      <x v="94"/>
      <x v="141"/>
    </i>
    <i r="1">
      <x v="104"/>
      <x v="74"/>
    </i>
    <i r="1">
      <x v="107"/>
      <x v="21"/>
    </i>
    <i r="1">
      <x v="108"/>
      <x v="26"/>
    </i>
    <i r="1">
      <x v="119"/>
      <x v="33"/>
    </i>
    <i r="1">
      <x v="120"/>
      <x v="77"/>
    </i>
    <i t="default">
      <x v="3"/>
    </i>
    <i>
      <x v="4"/>
      <x v="14"/>
      <x v="34"/>
    </i>
    <i r="1">
      <x v="32"/>
      <x v="41"/>
    </i>
    <i r="1">
      <x v="56"/>
      <x v="35"/>
    </i>
    <i r="1">
      <x v="78"/>
      <x v="42"/>
    </i>
    <i r="1">
      <x v="95"/>
      <x v="44"/>
    </i>
    <i t="default">
      <x v="4"/>
    </i>
    <i>
      <x v="5"/>
      <x v="15"/>
      <x v="37"/>
    </i>
    <i r="1">
      <x v="79"/>
      <x v="40"/>
    </i>
    <i r="1">
      <x v="96"/>
      <x v="38"/>
    </i>
    <i r="1">
      <x v="110"/>
      <x v="43"/>
    </i>
    <i t="default">
      <x v="5"/>
    </i>
    <i>
      <x v="6"/>
      <x v="17"/>
      <x v="112"/>
    </i>
    <i r="1">
      <x v="34"/>
      <x v="113"/>
    </i>
    <i r="1">
      <x v="43"/>
      <x v="7"/>
    </i>
    <i r="1">
      <x v="46"/>
      <x v="124"/>
    </i>
    <i r="1">
      <x v="59"/>
      <x v="80"/>
    </i>
    <i r="1">
      <x v="60"/>
      <x v="79"/>
    </i>
    <i r="1">
      <x v="61"/>
      <x v="114"/>
    </i>
    <i r="1">
      <x v="81"/>
      <x v="117"/>
    </i>
    <i r="1">
      <x v="98"/>
      <x v="115"/>
    </i>
    <i r="1">
      <x v="112"/>
      <x v="116"/>
    </i>
    <i t="default">
      <x v="6"/>
    </i>
    <i>
      <x v="7"/>
      <x v="18"/>
      <x v="51"/>
    </i>
    <i r="1">
      <x v="35"/>
      <x v="52"/>
    </i>
    <i r="1">
      <x v="62"/>
      <x v="54"/>
    </i>
    <i r="1">
      <x v="82"/>
      <x v="56"/>
    </i>
    <i r="1">
      <x v="99"/>
      <x v="53"/>
    </i>
    <i r="1">
      <x v="113"/>
      <x v="55"/>
    </i>
    <i t="default">
      <x v="7"/>
    </i>
    <i>
      <x v="8"/>
      <x v="19"/>
      <x v="46"/>
    </i>
    <i r="1">
      <x v="36"/>
      <x v="48"/>
    </i>
    <i r="1">
      <x v="63"/>
      <x v="49"/>
    </i>
    <i r="1">
      <x v="83"/>
      <x v="50"/>
    </i>
    <i r="1">
      <x v="100"/>
      <x v="45"/>
    </i>
    <i r="1">
      <x v="114"/>
      <x v="47"/>
    </i>
    <i t="default">
      <x v="8"/>
    </i>
    <i>
      <x v="9"/>
      <x v="20"/>
      <x v="105"/>
    </i>
    <i r="1">
      <x v="37"/>
      <x v="106"/>
    </i>
    <i r="1">
      <x v="64"/>
      <x v="108"/>
    </i>
    <i r="1">
      <x v="84"/>
      <x v="110"/>
    </i>
    <i r="1">
      <x v="101"/>
      <x v="107"/>
    </i>
    <i r="1">
      <x v="115"/>
      <x v="109"/>
    </i>
    <i t="default">
      <x v="9"/>
    </i>
    <i>
      <x v="10"/>
      <x v="21"/>
      <x v="99"/>
    </i>
    <i r="1">
      <x v="38"/>
      <x v="100"/>
    </i>
    <i r="1">
      <x v="65"/>
      <x v="102"/>
    </i>
    <i r="1">
      <x v="85"/>
      <x v="104"/>
    </i>
    <i r="1">
      <x v="102"/>
      <x v="101"/>
    </i>
    <i r="1">
      <x v="116"/>
      <x v="103"/>
    </i>
    <i t="default">
      <x v="10"/>
    </i>
    <i>
      <x v="11"/>
      <x v="22"/>
      <x v="10"/>
    </i>
    <i r="1">
      <x v="39"/>
      <x v="9"/>
    </i>
    <i r="1">
      <x v="66"/>
      <x v="8"/>
    </i>
    <i r="1">
      <x v="86"/>
      <x v="12"/>
    </i>
    <i r="1">
      <x v="117"/>
      <x v="11"/>
    </i>
    <i t="default">
      <x v="11"/>
    </i>
    <i>
      <x v="12"/>
      <x v="23"/>
      <x v="67"/>
    </i>
    <i r="1">
      <x v="40"/>
      <x v="68"/>
    </i>
    <i r="1">
      <x v="67"/>
      <x v="69"/>
    </i>
    <i r="1">
      <x v="87"/>
      <x v="66"/>
    </i>
    <i r="1">
      <x v="103"/>
      <x v="65"/>
    </i>
    <i r="1">
      <x v="118"/>
      <x v="70"/>
    </i>
    <i t="default">
      <x v="12"/>
    </i>
    <i>
      <x v="13"/>
      <x v="26"/>
      <x v="127"/>
    </i>
    <i r="1">
      <x v="50"/>
      <x v="128"/>
    </i>
    <i r="1">
      <x v="89"/>
      <x v="126"/>
    </i>
    <i t="default">
      <x v="13"/>
    </i>
    <i>
      <x v="14"/>
      <x v="2"/>
      <x v="6"/>
    </i>
    <i r="1">
      <x v="3"/>
      <x v="59"/>
    </i>
    <i r="1">
      <x v="4"/>
      <x v="130"/>
    </i>
    <i r="1">
      <x v="27"/>
      <x v="63"/>
    </i>
    <i r="1">
      <x v="51"/>
      <x v="64"/>
    </i>
    <i r="1">
      <x v="73"/>
      <x v="60"/>
    </i>
    <i r="1">
      <x v="90"/>
      <x v="61"/>
    </i>
    <i r="1">
      <x v="122"/>
      <x v="62"/>
    </i>
    <i t="default">
      <x v="14"/>
    </i>
    <i>
      <x v="15"/>
      <x v="125"/>
      <x v="142"/>
    </i>
    <i t="default">
      <x v="15"/>
    </i>
    <i>
      <x v="16"/>
      <x v="5"/>
      <x v="136"/>
    </i>
    <i r="1">
      <x v="9"/>
      <x v="111"/>
    </i>
    <i r="1">
      <x v="28"/>
      <x v="131"/>
    </i>
    <i r="1">
      <x v="52"/>
      <x v="132"/>
    </i>
    <i r="1">
      <x v="74"/>
      <x v="134"/>
    </i>
    <i r="1">
      <x v="91"/>
      <x v="137"/>
    </i>
    <i r="1">
      <x v="105"/>
      <x v="133"/>
    </i>
    <i r="1">
      <x v="123"/>
      <x v="135"/>
    </i>
    <i t="default">
      <x v="16"/>
    </i>
    <i>
      <x v="17"/>
      <x v="6"/>
      <x v="97"/>
    </i>
    <i t="default">
      <x v="17"/>
    </i>
    <i>
      <x v="18"/>
      <x v="7"/>
      <x/>
    </i>
    <i r="1">
      <x v="29"/>
      <x v="1"/>
    </i>
    <i r="1">
      <x v="92"/>
      <x v="4"/>
    </i>
    <i r="1">
      <x v="106"/>
      <x v="2"/>
    </i>
    <i r="1">
      <x v="124"/>
      <x v="5"/>
    </i>
    <i t="default">
      <x v="18"/>
    </i>
    <i t="grand">
      <x/>
    </i>
  </rowItems>
  <colItems count="1">
    <i/>
  </colItems>
  <pageFields count="1">
    <pageField fld="18" hier="-1"/>
  </pageFields>
  <dataFields count="1">
    <dataField name="Sum of JUL to DEC" fld="17" baseField="0" baseItem="0" numFmtId="43"/>
  </dataFields>
  <formats count="9">
    <format dxfId="8">
      <pivotArea grandRow="1" outline="0" collapsedLevelsAreSubtotals="1" fieldPosition="0"/>
    </format>
    <format dxfId="7">
      <pivotArea dataOnly="0" labelOnly="1" outline="0" axis="axisValues" fieldPosition="0"/>
    </format>
    <format dxfId="6">
      <pivotArea field="2" type="button" dataOnly="0" labelOnly="1" outline="0" axis="axisRow" fieldPosition="0"/>
    </format>
    <format dxfId="5">
      <pivotArea field="0" type="button" dataOnly="0" labelOnly="1" outline="0" axis="axisRow" fieldPosition="1"/>
    </format>
    <format dxfId="4">
      <pivotArea field="1" type="button" dataOnly="0" labelOnly="1" outline="0" axis="axisRow" fieldPosition="2"/>
    </format>
    <format dxfId="3">
      <pivotArea dataOnly="0" labelOnly="1" outline="0" axis="axisValues" fieldPosition="0"/>
    </format>
    <format dxfId="2">
      <pivotArea collapsedLevelsAreSubtotals="1" fieldPosition="0">
        <references count="3">
          <reference field="0" count="1" selected="0">
            <x v="89"/>
          </reference>
          <reference field="1" count="1">
            <x v="126"/>
          </reference>
          <reference field="2" count="1" selected="0">
            <x v="13"/>
          </reference>
        </references>
      </pivotArea>
    </format>
    <format dxfId="1">
      <pivotArea outline="0" collapsedLevelsAreSubtotals="1" fieldPosition="0"/>
    </format>
    <format dxfId="0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4FDD7F-B7EF-4071-8AAD-43863A2962FF}" name="PivotTable1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7:D30" firstHeaderRow="1" firstDataRow="1" firstDataCol="3" rowPageCount="1" colPageCount="1"/>
  <pivotFields count="19">
    <pivotField axis="axisRow" outline="0" showAll="0" defaultSubtotal="0">
      <items count="128">
        <item x="101"/>
        <item x="1"/>
        <item x="106"/>
        <item x="107"/>
        <item x="108"/>
        <item x="119"/>
        <item x="118"/>
        <item x="111"/>
        <item x="110"/>
        <item x="126"/>
        <item x="109"/>
        <item x="117"/>
        <item x="2"/>
        <item x="3"/>
        <item x="73"/>
        <item x="74"/>
        <item x="59"/>
        <item x="60"/>
        <item x="35"/>
        <item x="36"/>
        <item x="47"/>
        <item x="48"/>
        <item x="75"/>
        <item x="76"/>
        <item x="4"/>
        <item x="5"/>
        <item x="102"/>
        <item x="100"/>
        <item x="120"/>
        <item x="112"/>
        <item x="6"/>
        <item x="7"/>
        <item x="77"/>
        <item x="61"/>
        <item x="62"/>
        <item x="37"/>
        <item x="38"/>
        <item x="49"/>
        <item x="50"/>
        <item x="78"/>
        <item x="79"/>
        <item x="8"/>
        <item x="9"/>
        <item x="10"/>
        <item x="11"/>
        <item x="12"/>
        <item x="13"/>
        <item x="14"/>
        <item x="15"/>
        <item x="16"/>
        <item x="103"/>
        <item x="99"/>
        <item x="121"/>
        <item x="17"/>
        <item x="18"/>
        <item x="19"/>
        <item x="80"/>
        <item x="81"/>
        <item x="63"/>
        <item x="64"/>
        <item x="65"/>
        <item x="66"/>
        <item x="39"/>
        <item x="40"/>
        <item x="51"/>
        <item x="52"/>
        <item x="82"/>
        <item x="83"/>
        <item x="20"/>
        <item x="21"/>
        <item x="22"/>
        <item x="23"/>
        <item x="104"/>
        <item x="98"/>
        <item x="122"/>
        <item x="113"/>
        <item x="24"/>
        <item x="25"/>
        <item x="84"/>
        <item x="85"/>
        <item x="67"/>
        <item x="68"/>
        <item x="41"/>
        <item x="42"/>
        <item x="53"/>
        <item x="54"/>
        <item x="86"/>
        <item x="87"/>
        <item x="26"/>
        <item x="105"/>
        <item x="97"/>
        <item x="123"/>
        <item x="114"/>
        <item x="27"/>
        <item x="28"/>
        <item x="88"/>
        <item x="89"/>
        <item x="69"/>
        <item x="70"/>
        <item x="43"/>
        <item x="44"/>
        <item x="55"/>
        <item x="56"/>
        <item x="90"/>
        <item x="29"/>
        <item x="124"/>
        <item x="115"/>
        <item x="30"/>
        <item x="31"/>
        <item x="92"/>
        <item x="91"/>
        <item x="71"/>
        <item x="72"/>
        <item x="45"/>
        <item x="46"/>
        <item x="57"/>
        <item x="58"/>
        <item x="93"/>
        <item x="94"/>
        <item x="32"/>
        <item x="33"/>
        <item x="96"/>
        <item x="95"/>
        <item x="125"/>
        <item x="116"/>
        <item x="127"/>
        <item x="34"/>
        <item x="0"/>
      </items>
    </pivotField>
    <pivotField axis="axisRow" showAll="0">
      <items count="144">
        <item x="123"/>
        <item x="124"/>
        <item x="127"/>
        <item x="125"/>
        <item x="126"/>
        <item x="128"/>
        <item x="117"/>
        <item x="13"/>
        <item x="89"/>
        <item x="85"/>
        <item x="82"/>
        <item x="100"/>
        <item x="93"/>
        <item x="3"/>
        <item x="15"/>
        <item x="14"/>
        <item x="24"/>
        <item x="5"/>
        <item x="9"/>
        <item x="30"/>
        <item x="20"/>
        <item x="33"/>
        <item x="27"/>
        <item x="6"/>
        <item x="10"/>
        <item x="21"/>
        <item x="34"/>
        <item x="28"/>
        <item x="17"/>
        <item x="22"/>
        <item x="7"/>
        <item x="11"/>
        <item x="23"/>
        <item x="35"/>
        <item x="80"/>
        <item x="87"/>
        <item x="99"/>
        <item x="81"/>
        <item x="96"/>
        <item x="88"/>
        <item x="92"/>
        <item x="84"/>
        <item x="91"/>
        <item x="98"/>
        <item x="95"/>
        <item x="48"/>
        <item x="40"/>
        <item x="50"/>
        <item x="42"/>
        <item x="44"/>
        <item x="46"/>
        <item x="39"/>
        <item x="41"/>
        <item x="47"/>
        <item x="43"/>
        <item x="49"/>
        <item x="45"/>
        <item x="129"/>
        <item x="120"/>
        <item x="118"/>
        <item x="107"/>
        <item x="106"/>
        <item x="104"/>
        <item x="109"/>
        <item x="108"/>
        <item x="97"/>
        <item x="94"/>
        <item x="83"/>
        <item x="86"/>
        <item x="90"/>
        <item x="101"/>
        <item x="8"/>
        <item x="18"/>
        <item x="19"/>
        <item x="32"/>
        <item x="25"/>
        <item x="26"/>
        <item x="36"/>
        <item x="29"/>
        <item x="71"/>
        <item x="70"/>
        <item x="2"/>
        <item x="4"/>
        <item x="38"/>
        <item x="51"/>
        <item x="64"/>
        <item x="79"/>
        <item x="121"/>
        <item x="116"/>
        <item x="103"/>
        <item x="130"/>
        <item x="132"/>
        <item x="111"/>
        <item x="141"/>
        <item x="0"/>
        <item x="1"/>
        <item x="102"/>
        <item x="131"/>
        <item x="12"/>
        <item x="53"/>
        <item x="55"/>
        <item x="61"/>
        <item x="57"/>
        <item x="63"/>
        <item x="59"/>
        <item x="52"/>
        <item x="54"/>
        <item x="60"/>
        <item x="56"/>
        <item x="62"/>
        <item x="58"/>
        <item x="140"/>
        <item x="66"/>
        <item x="68"/>
        <item x="72"/>
        <item x="76"/>
        <item x="78"/>
        <item x="74"/>
        <item x="65"/>
        <item x="67"/>
        <item x="75"/>
        <item x="69"/>
        <item x="77"/>
        <item x="73"/>
        <item x="16"/>
        <item x="114"/>
        <item x="115"/>
        <item x="112"/>
        <item x="113"/>
        <item x="105"/>
        <item x="119"/>
        <item x="134"/>
        <item x="135"/>
        <item x="138"/>
        <item x="136"/>
        <item x="139"/>
        <item x="133"/>
        <item x="137"/>
        <item x="37"/>
        <item x="122"/>
        <item x="110"/>
        <item x="31"/>
        <item x="142"/>
        <item t="default"/>
      </items>
    </pivotField>
    <pivotField axis="axisRow" outline="0" showAll="0">
      <items count="20">
        <item h="1" x="0"/>
        <item x="16"/>
        <item x="1"/>
        <item x="2"/>
        <item x="8"/>
        <item x="9"/>
        <item x="3"/>
        <item x="4"/>
        <item x="5"/>
        <item x="6"/>
        <item x="7"/>
        <item x="10"/>
        <item x="11"/>
        <item x="13"/>
        <item x="12"/>
        <item x="14"/>
        <item x="18"/>
        <item x="17"/>
        <item x="1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64" showAll="0"/>
    <pivotField dataField="1" showAll="0"/>
    <pivotField axis="axisPage" multipleItemSelectionAllowed="1" showAll="0">
      <items count="17">
        <item h="1" x="0"/>
        <item x="11"/>
        <item x="1"/>
        <item x="13"/>
        <item x="15"/>
        <item x="2"/>
        <item x="3"/>
        <item x="6"/>
        <item x="7"/>
        <item x="12"/>
        <item x="9"/>
        <item x="10"/>
        <item x="4"/>
        <item x="5"/>
        <item x="8"/>
        <item x="14"/>
        <item t="default"/>
      </items>
    </pivotField>
  </pivotFields>
  <rowFields count="3">
    <field x="2"/>
    <field x="0"/>
    <field x="1"/>
  </rowFields>
  <rowItems count="23">
    <i>
      <x v="1"/>
      <x v="11"/>
      <x v="57"/>
    </i>
    <i t="default">
      <x v="1"/>
    </i>
    <i>
      <x v="2"/>
      <x v="1"/>
      <x v="13"/>
    </i>
    <i t="default">
      <x v="2"/>
    </i>
    <i>
      <x v="3"/>
      <x v="12"/>
      <x v="17"/>
    </i>
    <i r="1">
      <x v="30"/>
      <x v="18"/>
    </i>
    <i r="1">
      <x v="41"/>
      <x v="31"/>
    </i>
    <i r="1">
      <x v="45"/>
      <x v="14"/>
    </i>
    <i r="1">
      <x v="53"/>
      <x v="20"/>
    </i>
    <i r="1">
      <x v="55"/>
      <x v="29"/>
    </i>
    <i t="default">
      <x v="3"/>
    </i>
    <i>
      <x v="4"/>
      <x v="57"/>
      <x v="39"/>
    </i>
    <i r="1">
      <x v="109"/>
      <x v="36"/>
    </i>
    <i t="default">
      <x v="4"/>
    </i>
    <i>
      <x v="13"/>
      <x v="72"/>
      <x v="125"/>
    </i>
    <i r="1">
      <x v="121"/>
      <x v="129"/>
    </i>
    <i t="default">
      <x v="13"/>
    </i>
    <i>
      <x v="15"/>
      <x/>
      <x v="140"/>
    </i>
    <i t="default">
      <x v="15"/>
    </i>
    <i>
      <x v="18"/>
      <x v="8"/>
      <x v="139"/>
    </i>
    <i r="1">
      <x v="75"/>
      <x v="3"/>
    </i>
    <i t="default">
      <x v="18"/>
    </i>
    <i t="grand">
      <x/>
    </i>
  </rowItems>
  <colItems count="1">
    <i/>
  </colItems>
  <pageFields count="1">
    <pageField fld="18" hier="-1"/>
  </pageFields>
  <dataFields count="1">
    <dataField name="Sum of JUL to DEC" fld="17" baseField="0" baseItem="0"/>
  </dataFields>
  <formats count="7">
    <format dxfId="15">
      <pivotArea grandRow="1" outline="0" collapsedLevelsAreSubtotals="1" fieldPosition="0"/>
    </format>
    <format dxfId="14">
      <pivotArea outline="0" collapsedLevelsAreSubtotals="1" fieldPosition="0"/>
    </format>
    <format dxfId="13">
      <pivotArea dataOnly="0" labelOnly="1" outline="0" axis="axisValues" fieldPosition="0"/>
    </format>
    <format dxfId="12">
      <pivotArea field="2" type="button" dataOnly="0" labelOnly="1" outline="0" axis="axisRow" fieldPosition="0"/>
    </format>
    <format dxfId="11">
      <pivotArea field="0" type="button" dataOnly="0" labelOnly="1" outline="0" axis="axisRow" fieldPosition="1"/>
    </format>
    <format dxfId="10">
      <pivotArea field="1" type="button" dataOnly="0" labelOnly="1" outline="0" axis="axisRow" fieldPosition="2"/>
    </format>
    <format dxfId="9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691F759-F1A4-4CB3-8F1E-D149301ACD16}" name="PivotTable3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K7:N18" firstHeaderRow="1" firstDataRow="1" firstDataCol="3"/>
  <pivotFields count="19">
    <pivotField axis="axisRow" outline="0" showAll="0" defaultSubtotal="0">
      <items count="128">
        <item h="1" x="101"/>
        <item h="1" x="1"/>
        <item h="1" x="106"/>
        <item h="1" x="107"/>
        <item h="1" x="108"/>
        <item h="1" x="119"/>
        <item h="1" x="118"/>
        <item h="1" x="111"/>
        <item h="1" x="110"/>
        <item h="1" x="126"/>
        <item h="1" x="109"/>
        <item h="1" x="117"/>
        <item h="1" x="2"/>
        <item h="1" x="3"/>
        <item h="1" x="73"/>
        <item h="1" x="74"/>
        <item x="59"/>
        <item h="1" x="60"/>
        <item h="1" x="35"/>
        <item h="1" x="36"/>
        <item h="1" x="47"/>
        <item h="1" x="48"/>
        <item h="1" x="75"/>
        <item h="1" x="76"/>
        <item h="1" x="4"/>
        <item h="1" x="5"/>
        <item h="1" x="102"/>
        <item h="1" x="100"/>
        <item h="1" x="120"/>
        <item h="1" x="112"/>
        <item h="1" x="6"/>
        <item h="1" x="7"/>
        <item h="1" x="77"/>
        <item x="61"/>
        <item h="1" x="62"/>
        <item h="1" x="37"/>
        <item h="1" x="38"/>
        <item h="1" x="49"/>
        <item h="1" x="50"/>
        <item h="1" x="78"/>
        <item h="1" x="79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03"/>
        <item h="1" x="99"/>
        <item h="1" x="121"/>
        <item h="1" x="17"/>
        <item h="1" x="18"/>
        <item h="1" x="19"/>
        <item h="1" x="80"/>
        <item h="1" x="81"/>
        <item x="63"/>
        <item h="1" x="64"/>
        <item h="1" x="65"/>
        <item h="1" x="66"/>
        <item h="1" x="39"/>
        <item h="1" x="40"/>
        <item h="1" x="51"/>
        <item h="1" x="52"/>
        <item h="1" x="82"/>
        <item h="1" x="83"/>
        <item h="1" x="20"/>
        <item h="1" x="21"/>
        <item h="1" x="22"/>
        <item x="23"/>
        <item h="1" x="104"/>
        <item h="1" x="98"/>
        <item h="1" x="122"/>
        <item h="1" x="113"/>
        <item h="1" x="24"/>
        <item h="1" x="25"/>
        <item h="1" x="84"/>
        <item h="1" x="85"/>
        <item x="67"/>
        <item h="1" x="68"/>
        <item h="1" x="41"/>
        <item h="1" x="42"/>
        <item h="1" x="53"/>
        <item h="1" x="54"/>
        <item h="1" x="86"/>
        <item h="1" x="87"/>
        <item h="1" x="26"/>
        <item h="1" x="105"/>
        <item h="1" x="97"/>
        <item h="1" x="123"/>
        <item h="1" x="114"/>
        <item h="1" x="27"/>
        <item h="1" x="28"/>
        <item h="1" x="88"/>
        <item h="1" x="89"/>
        <item x="69"/>
        <item h="1" x="70"/>
        <item h="1" x="43"/>
        <item h="1" x="44"/>
        <item h="1" x="55"/>
        <item h="1" x="56"/>
        <item h="1" x="90"/>
        <item h="1" x="29"/>
        <item h="1" x="124"/>
        <item h="1" x="115"/>
        <item h="1" x="30"/>
        <item h="1" x="31"/>
        <item h="1" x="92"/>
        <item h="1" x="91"/>
        <item x="71"/>
        <item h="1" x="72"/>
        <item h="1" x="45"/>
        <item h="1" x="46"/>
        <item h="1" x="57"/>
        <item h="1" x="58"/>
        <item h="1" x="93"/>
        <item h="1" x="94"/>
        <item h="1" x="32"/>
        <item h="1" x="33"/>
        <item h="1" x="96"/>
        <item h="1" x="95"/>
        <item h="1" x="125"/>
        <item h="1" x="116"/>
        <item h="1" x="127"/>
        <item x="34"/>
        <item h="1" x="0"/>
      </items>
    </pivotField>
    <pivotField axis="axisRow" showAll="0">
      <items count="144">
        <item x="123"/>
        <item x="124"/>
        <item x="127"/>
        <item x="125"/>
        <item x="126"/>
        <item x="128"/>
        <item x="117"/>
        <item x="13"/>
        <item x="89"/>
        <item x="85"/>
        <item x="82"/>
        <item x="100"/>
        <item x="93"/>
        <item x="3"/>
        <item x="15"/>
        <item x="14"/>
        <item x="24"/>
        <item x="5"/>
        <item x="9"/>
        <item x="30"/>
        <item x="20"/>
        <item x="33"/>
        <item x="27"/>
        <item x="6"/>
        <item x="10"/>
        <item x="21"/>
        <item x="34"/>
        <item x="28"/>
        <item x="17"/>
        <item x="22"/>
        <item x="7"/>
        <item x="11"/>
        <item x="23"/>
        <item x="35"/>
        <item x="80"/>
        <item x="87"/>
        <item x="99"/>
        <item x="81"/>
        <item x="96"/>
        <item x="88"/>
        <item x="92"/>
        <item x="84"/>
        <item x="91"/>
        <item x="98"/>
        <item x="95"/>
        <item x="48"/>
        <item x="40"/>
        <item x="50"/>
        <item x="42"/>
        <item x="44"/>
        <item x="46"/>
        <item x="39"/>
        <item x="41"/>
        <item x="47"/>
        <item x="43"/>
        <item x="49"/>
        <item x="45"/>
        <item x="129"/>
        <item x="120"/>
        <item x="118"/>
        <item x="107"/>
        <item x="106"/>
        <item x="104"/>
        <item x="109"/>
        <item x="108"/>
        <item x="97"/>
        <item x="94"/>
        <item x="83"/>
        <item x="86"/>
        <item x="90"/>
        <item x="101"/>
        <item x="8"/>
        <item x="18"/>
        <item x="19"/>
        <item x="32"/>
        <item x="25"/>
        <item x="26"/>
        <item x="36"/>
        <item x="29"/>
        <item x="71"/>
        <item x="70"/>
        <item x="2"/>
        <item x="4"/>
        <item x="38"/>
        <item x="51"/>
        <item x="64"/>
        <item x="79"/>
        <item x="121"/>
        <item x="116"/>
        <item x="103"/>
        <item x="130"/>
        <item x="132"/>
        <item x="111"/>
        <item x="141"/>
        <item x="0"/>
        <item x="1"/>
        <item x="102"/>
        <item x="131"/>
        <item x="12"/>
        <item x="53"/>
        <item x="55"/>
        <item x="61"/>
        <item x="57"/>
        <item x="63"/>
        <item x="59"/>
        <item x="52"/>
        <item x="54"/>
        <item x="60"/>
        <item x="56"/>
        <item x="62"/>
        <item x="58"/>
        <item x="140"/>
        <item x="66"/>
        <item x="68"/>
        <item x="72"/>
        <item x="76"/>
        <item x="78"/>
        <item x="74"/>
        <item x="65"/>
        <item x="67"/>
        <item x="75"/>
        <item x="69"/>
        <item x="77"/>
        <item x="73"/>
        <item x="16"/>
        <item x="114"/>
        <item x="115"/>
        <item x="112"/>
        <item x="113"/>
        <item x="105"/>
        <item x="119"/>
        <item x="134"/>
        <item x="135"/>
        <item x="138"/>
        <item x="136"/>
        <item x="139"/>
        <item x="133"/>
        <item x="137"/>
        <item x="37"/>
        <item x="122"/>
        <item x="110"/>
        <item x="31"/>
        <item x="142"/>
        <item t="default"/>
      </items>
    </pivotField>
    <pivotField axis="axisRow" outline="0" showAll="0">
      <items count="20">
        <item h="1" x="0"/>
        <item x="16"/>
        <item x="1"/>
        <item x="2"/>
        <item x="8"/>
        <item x="9"/>
        <item x="3"/>
        <item x="4"/>
        <item x="5"/>
        <item x="6"/>
        <item x="7"/>
        <item x="10"/>
        <item x="11"/>
        <item x="13"/>
        <item x="12"/>
        <item x="14"/>
        <item x="18"/>
        <item x="17"/>
        <item x="1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64" showAll="0"/>
    <pivotField dataField="1" showAll="0"/>
    <pivotField multipleItemSelectionAllowed="1" showAll="0"/>
  </pivotFields>
  <rowFields count="3">
    <field x="2"/>
    <field x="0"/>
    <field x="1"/>
  </rowFields>
  <rowItems count="11">
    <i>
      <x v="3"/>
      <x v="71"/>
      <x v="76"/>
    </i>
    <i t="default">
      <x v="3"/>
    </i>
    <i>
      <x v="6"/>
      <x v="16"/>
      <x v="118"/>
    </i>
    <i r="1">
      <x v="33"/>
      <x v="119"/>
    </i>
    <i r="1">
      <x v="58"/>
      <x v="121"/>
    </i>
    <i r="1">
      <x v="80"/>
      <x v="123"/>
    </i>
    <i r="1">
      <x v="97"/>
      <x v="120"/>
    </i>
    <i r="1">
      <x v="111"/>
      <x v="122"/>
    </i>
    <i r="1">
      <x v="126"/>
      <x v="138"/>
    </i>
    <i t="default">
      <x v="6"/>
    </i>
    <i t="grand">
      <x/>
    </i>
  </rowItems>
  <colItems count="1">
    <i/>
  </colItems>
  <dataFields count="1">
    <dataField name="Sum of JUL to DEC" fld="17" baseField="0" baseItem="0"/>
  </dataFields>
  <formats count="6">
    <format dxfId="21">
      <pivotArea outline="0" collapsedLevelsAreSubtotals="1" fieldPosition="0"/>
    </format>
    <format dxfId="20">
      <pivotArea dataOnly="0" labelOnly="1" outline="0" axis="axisValues" fieldPosition="0"/>
    </format>
    <format dxfId="19">
      <pivotArea field="2" type="button" dataOnly="0" labelOnly="1" outline="0" axis="axisRow" fieldPosition="0"/>
    </format>
    <format dxfId="18">
      <pivotArea field="0" type="button" dataOnly="0" labelOnly="1" outline="0" axis="axisRow" fieldPosition="1"/>
    </format>
    <format dxfId="17">
      <pivotArea field="1" type="button" dataOnly="0" labelOnly="1" outline="0" axis="axisRow" fieldPosition="2"/>
    </format>
    <format dxfId="16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Files%20not%20sent/UNSG%20Capital%20Roll%20Asset%20Additions%202026.xlsx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Files%20not%20sent/RE_%20UNSG%20AMI%20SW.pdf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Files%20not%20sent/RE_%20UNSG%20AMI%20.pdf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5.xml"/><Relationship Id="rId2" Type="http://schemas.openxmlformats.org/officeDocument/2006/relationships/pivotTable" Target="../pivotTables/pivotTable4.xml"/><Relationship Id="rId1" Type="http://schemas.openxmlformats.org/officeDocument/2006/relationships/pivotTable" Target="../pivotTables/pivotTable3.xml"/><Relationship Id="rId4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0F1B9-7553-4167-9F3D-94FD7F0BC179}">
  <sheetPr>
    <pageSetUpPr fitToPage="1"/>
  </sheetPr>
  <dimension ref="A1:E63"/>
  <sheetViews>
    <sheetView tabSelected="1" topLeftCell="A16" zoomScale="90" zoomScaleNormal="90" workbookViewId="0">
      <selection activeCell="B10" sqref="B10"/>
    </sheetView>
  </sheetViews>
  <sheetFormatPr defaultColWidth="9.140625" defaultRowHeight="15" x14ac:dyDescent="0.25"/>
  <cols>
    <col min="1" max="1" width="20.5703125" style="4" customWidth="1"/>
    <col min="2" max="2" width="40.5703125" style="4" customWidth="1"/>
    <col min="3" max="4" width="15.5703125" style="4" customWidth="1"/>
    <col min="5" max="16384" width="9.140625" style="4"/>
  </cols>
  <sheetData>
    <row r="1" spans="1:4" x14ac:dyDescent="0.25">
      <c r="A1" s="163" t="s">
        <v>1097</v>
      </c>
      <c r="B1" s="164"/>
      <c r="C1" s="164"/>
      <c r="D1" s="164"/>
    </row>
    <row r="2" spans="1:4" x14ac:dyDescent="0.25">
      <c r="A2" s="324" t="s">
        <v>73</v>
      </c>
      <c r="B2" s="324"/>
      <c r="C2" s="324"/>
      <c r="D2" s="324"/>
    </row>
    <row r="3" spans="1:4" x14ac:dyDescent="0.25">
      <c r="A3" s="163" t="s">
        <v>1387</v>
      </c>
      <c r="B3" s="164"/>
      <c r="C3" s="164"/>
      <c r="D3" s="164"/>
    </row>
    <row r="4" spans="1:4" x14ac:dyDescent="0.25">
      <c r="A4" s="165"/>
      <c r="B4" s="165"/>
      <c r="C4" s="165"/>
      <c r="D4" s="165"/>
    </row>
    <row r="5" spans="1:4" x14ac:dyDescent="0.25">
      <c r="A5" s="165"/>
      <c r="B5" s="165"/>
      <c r="C5" s="165"/>
      <c r="D5" s="165"/>
    </row>
    <row r="6" spans="1:4" x14ac:dyDescent="0.25">
      <c r="A6" s="166"/>
      <c r="B6" s="165"/>
      <c r="C6" s="165"/>
      <c r="D6" s="165"/>
    </row>
    <row r="7" spans="1:4" x14ac:dyDescent="0.25">
      <c r="A7" s="167" t="s">
        <v>74</v>
      </c>
      <c r="B7" s="170" t="s">
        <v>75</v>
      </c>
      <c r="C7" s="165"/>
      <c r="D7" s="165"/>
    </row>
    <row r="8" spans="1:4" x14ac:dyDescent="0.25">
      <c r="A8" s="167" t="s">
        <v>76</v>
      </c>
      <c r="B8" s="168" t="s">
        <v>77</v>
      </c>
      <c r="C8" s="169"/>
      <c r="D8" s="165"/>
    </row>
    <row r="9" spans="1:4" x14ac:dyDescent="0.25">
      <c r="A9" s="167" t="s">
        <v>78</v>
      </c>
      <c r="B9" s="170">
        <v>46213</v>
      </c>
      <c r="C9" s="165"/>
      <c r="D9" s="165"/>
    </row>
    <row r="10" spans="1:4" x14ac:dyDescent="0.25">
      <c r="A10" s="167" t="s">
        <v>79</v>
      </c>
      <c r="B10" s="168"/>
      <c r="C10" s="165"/>
      <c r="D10" s="165"/>
    </row>
    <row r="11" spans="1:4" x14ac:dyDescent="0.25">
      <c r="A11" s="167" t="s">
        <v>80</v>
      </c>
      <c r="B11" s="168"/>
      <c r="C11" s="165"/>
      <c r="D11" s="165"/>
    </row>
    <row r="12" spans="1:4" x14ac:dyDescent="0.25">
      <c r="A12" s="167" t="s">
        <v>81</v>
      </c>
      <c r="B12" s="168"/>
      <c r="C12" s="165"/>
      <c r="D12" s="165"/>
    </row>
    <row r="13" spans="1:4" x14ac:dyDescent="0.25">
      <c r="A13" s="165"/>
      <c r="B13" s="165"/>
      <c r="C13" s="165"/>
      <c r="D13" s="165"/>
    </row>
    <row r="14" spans="1:4" x14ac:dyDescent="0.25">
      <c r="A14" s="165"/>
      <c r="B14" s="165"/>
      <c r="C14" s="165"/>
      <c r="D14" s="165"/>
    </row>
    <row r="15" spans="1:4" s="279" customFormat="1" ht="12.75" x14ac:dyDescent="0.2">
      <c r="A15" s="171" t="s">
        <v>55</v>
      </c>
      <c r="B15" s="172"/>
      <c r="C15" s="173"/>
      <c r="D15" s="173"/>
    </row>
    <row r="16" spans="1:4" s="279" customFormat="1" ht="12.75" x14ac:dyDescent="0.2">
      <c r="A16" s="174" t="s">
        <v>84</v>
      </c>
      <c r="B16" s="175" t="s">
        <v>85</v>
      </c>
      <c r="C16" s="174" t="s">
        <v>86</v>
      </c>
      <c r="D16" s="174" t="s">
        <v>87</v>
      </c>
    </row>
    <row r="17" spans="1:4" s="279" customFormat="1" ht="12.75" x14ac:dyDescent="0.2">
      <c r="A17" s="185"/>
      <c r="B17" s="192"/>
      <c r="C17" s="185"/>
      <c r="D17" s="185"/>
    </row>
    <row r="18" spans="1:4" s="279" customFormat="1" ht="12.75" x14ac:dyDescent="0.2">
      <c r="A18" s="185" t="s">
        <v>88</v>
      </c>
      <c r="B18" s="186" t="s">
        <v>89</v>
      </c>
      <c r="C18" s="177"/>
      <c r="D18" s="177"/>
    </row>
    <row r="19" spans="1:4" s="279" customFormat="1" ht="12.75" x14ac:dyDescent="0.2">
      <c r="A19" s="179" t="s">
        <v>1030</v>
      </c>
      <c r="B19" s="176" t="s">
        <v>996</v>
      </c>
      <c r="C19" s="191">
        <v>129324</v>
      </c>
      <c r="D19" s="191"/>
    </row>
    <row r="20" spans="1:4" s="279" customFormat="1" ht="12.75" x14ac:dyDescent="0.2">
      <c r="A20" s="179" t="s">
        <v>1031</v>
      </c>
      <c r="B20" s="176" t="s">
        <v>1007</v>
      </c>
      <c r="C20" s="191">
        <v>2916070</v>
      </c>
      <c r="D20" s="191"/>
    </row>
    <row r="21" spans="1:4" s="279" customFormat="1" ht="12.75" x14ac:dyDescent="0.2">
      <c r="A21" s="179" t="s">
        <v>1032</v>
      </c>
      <c r="B21" s="176" t="s">
        <v>1004</v>
      </c>
      <c r="C21" s="191">
        <v>437169</v>
      </c>
      <c r="D21" s="191"/>
    </row>
    <row r="22" spans="1:4" s="279" customFormat="1" ht="12.75" x14ac:dyDescent="0.2">
      <c r="A22" s="179" t="s">
        <v>1033</v>
      </c>
      <c r="B22" s="176" t="s">
        <v>1003</v>
      </c>
      <c r="C22" s="191">
        <v>47717</v>
      </c>
      <c r="D22" s="191"/>
    </row>
    <row r="23" spans="1:4" s="279" customFormat="1" ht="12.75" x14ac:dyDescent="0.2">
      <c r="A23" s="179" t="s">
        <v>1034</v>
      </c>
      <c r="B23" s="176" t="s">
        <v>3</v>
      </c>
      <c r="C23" s="191">
        <v>1025324</v>
      </c>
      <c r="D23" s="191"/>
    </row>
    <row r="24" spans="1:4" s="279" customFormat="1" ht="12.75" x14ac:dyDescent="0.2">
      <c r="A24" s="179" t="s">
        <v>1035</v>
      </c>
      <c r="B24" s="176" t="s">
        <v>90</v>
      </c>
      <c r="C24" s="191">
        <v>1567524</v>
      </c>
      <c r="D24" s="191"/>
    </row>
    <row r="25" spans="1:4" s="279" customFormat="1" ht="12.75" x14ac:dyDescent="0.2">
      <c r="A25" s="179" t="s">
        <v>1036</v>
      </c>
      <c r="B25" s="176" t="s">
        <v>887</v>
      </c>
      <c r="C25" s="191">
        <v>432412</v>
      </c>
      <c r="D25" s="191"/>
    </row>
    <row r="26" spans="1:4" s="279" customFormat="1" ht="12.75" x14ac:dyDescent="0.2">
      <c r="A26" s="179" t="s">
        <v>1037</v>
      </c>
      <c r="B26" s="176" t="s">
        <v>1002</v>
      </c>
      <c r="C26" s="191">
        <v>97678</v>
      </c>
      <c r="D26" s="191"/>
    </row>
    <row r="27" spans="1:4" s="279" customFormat="1" ht="12.75" x14ac:dyDescent="0.2">
      <c r="A27" s="179" t="s">
        <v>1038</v>
      </c>
      <c r="B27" s="176" t="s">
        <v>1001</v>
      </c>
      <c r="C27" s="191">
        <v>100120</v>
      </c>
      <c r="D27" s="191"/>
    </row>
    <row r="28" spans="1:4" s="279" customFormat="1" ht="12.75" x14ac:dyDescent="0.2">
      <c r="A28" s="179" t="s">
        <v>1039</v>
      </c>
      <c r="B28" s="176" t="s">
        <v>1000</v>
      </c>
      <c r="C28" s="191">
        <v>127183</v>
      </c>
      <c r="D28" s="191"/>
    </row>
    <row r="29" spans="1:4" s="279" customFormat="1" ht="12.75" x14ac:dyDescent="0.2">
      <c r="A29" s="179" t="s">
        <v>1096</v>
      </c>
      <c r="B29" s="176" t="s">
        <v>997</v>
      </c>
      <c r="C29" s="191">
        <v>163320</v>
      </c>
      <c r="D29" s="191"/>
    </row>
    <row r="30" spans="1:4" s="279" customFormat="1" ht="12.75" x14ac:dyDescent="0.2">
      <c r="A30" s="179" t="s">
        <v>1040</v>
      </c>
      <c r="B30" s="176" t="s">
        <v>995</v>
      </c>
      <c r="C30" s="191">
        <v>199801</v>
      </c>
      <c r="D30" s="191"/>
    </row>
    <row r="31" spans="1:4" s="279" customFormat="1" ht="12.75" x14ac:dyDescent="0.2">
      <c r="A31" s="179" t="s">
        <v>91</v>
      </c>
      <c r="B31" s="176" t="s">
        <v>994</v>
      </c>
      <c r="C31" s="191">
        <v>141537</v>
      </c>
      <c r="D31" s="191"/>
    </row>
    <row r="32" spans="1:4" s="279" customFormat="1" ht="12.75" x14ac:dyDescent="0.2">
      <c r="A32" s="179" t="s">
        <v>92</v>
      </c>
      <c r="B32" s="176" t="s">
        <v>12</v>
      </c>
      <c r="C32" s="191">
        <v>654798</v>
      </c>
      <c r="D32" s="191"/>
    </row>
    <row r="33" spans="1:4" s="279" customFormat="1" ht="12.75" x14ac:dyDescent="0.2">
      <c r="A33" s="179" t="s">
        <v>1041</v>
      </c>
      <c r="B33" s="176" t="s">
        <v>5</v>
      </c>
      <c r="C33" s="191">
        <v>144154</v>
      </c>
      <c r="D33" s="191"/>
    </row>
    <row r="34" spans="1:4" s="279" customFormat="1" ht="12.75" x14ac:dyDescent="0.2">
      <c r="A34" s="179" t="s">
        <v>93</v>
      </c>
      <c r="B34" s="176" t="s">
        <v>991</v>
      </c>
      <c r="C34" s="191">
        <v>2354855</v>
      </c>
      <c r="D34" s="191"/>
    </row>
    <row r="35" spans="1:4" s="279" customFormat="1" ht="12.75" x14ac:dyDescent="0.2">
      <c r="A35" s="178"/>
      <c r="B35" s="176"/>
      <c r="C35" s="191"/>
      <c r="D35" s="191"/>
    </row>
    <row r="36" spans="1:4" s="279" customFormat="1" ht="12.75" x14ac:dyDescent="0.2">
      <c r="A36" s="185" t="s">
        <v>94</v>
      </c>
      <c r="B36" s="186" t="s">
        <v>95</v>
      </c>
      <c r="C36" s="177"/>
      <c r="D36" s="177"/>
    </row>
    <row r="37" spans="1:4" s="279" customFormat="1" ht="12.75" x14ac:dyDescent="0.2">
      <c r="A37" s="179" t="s">
        <v>1030</v>
      </c>
      <c r="B37" s="176" t="s">
        <v>996</v>
      </c>
      <c r="C37" s="191"/>
      <c r="D37" s="191">
        <v>2250</v>
      </c>
    </row>
    <row r="38" spans="1:4" s="279" customFormat="1" ht="12.75" x14ac:dyDescent="0.2">
      <c r="A38" s="179" t="s">
        <v>1031</v>
      </c>
      <c r="B38" s="176" t="s">
        <v>1007</v>
      </c>
      <c r="C38" s="191"/>
      <c r="D38" s="191">
        <v>61820</v>
      </c>
    </row>
    <row r="39" spans="1:4" s="279" customFormat="1" ht="12.75" x14ac:dyDescent="0.2">
      <c r="A39" s="179" t="s">
        <v>1032</v>
      </c>
      <c r="B39" s="176" t="s">
        <v>1004</v>
      </c>
      <c r="C39" s="191"/>
      <c r="D39" s="191">
        <v>10930</v>
      </c>
    </row>
    <row r="40" spans="1:4" s="279" customFormat="1" ht="12.75" x14ac:dyDescent="0.2">
      <c r="A40" s="179" t="s">
        <v>1033</v>
      </c>
      <c r="B40" s="176" t="s">
        <v>1003</v>
      </c>
      <c r="C40" s="191"/>
      <c r="D40" s="191">
        <v>1002</v>
      </c>
    </row>
    <row r="41" spans="1:4" s="279" customFormat="1" ht="12.75" x14ac:dyDescent="0.2">
      <c r="A41" s="179" t="s">
        <v>1034</v>
      </c>
      <c r="B41" s="176" t="s">
        <v>3</v>
      </c>
      <c r="C41" s="191"/>
      <c r="D41" s="191">
        <v>23583</v>
      </c>
    </row>
    <row r="42" spans="1:4" s="279" customFormat="1" ht="12.75" x14ac:dyDescent="0.2">
      <c r="A42" s="179" t="s">
        <v>1035</v>
      </c>
      <c r="B42" s="176" t="s">
        <v>90</v>
      </c>
      <c r="C42" s="191"/>
      <c r="D42" s="191">
        <v>55489</v>
      </c>
    </row>
    <row r="43" spans="1:4" s="279" customFormat="1" ht="12.75" x14ac:dyDescent="0.2">
      <c r="A43" s="179" t="s">
        <v>1036</v>
      </c>
      <c r="B43" s="176" t="s">
        <v>887</v>
      </c>
      <c r="C43" s="191"/>
      <c r="D43" s="191">
        <v>15308</v>
      </c>
    </row>
    <row r="44" spans="1:4" s="279" customFormat="1" ht="12.75" x14ac:dyDescent="0.2">
      <c r="A44" s="179" t="s">
        <v>1037</v>
      </c>
      <c r="B44" s="176" t="s">
        <v>1002</v>
      </c>
      <c r="C44" s="191"/>
      <c r="D44" s="191">
        <v>2178</v>
      </c>
    </row>
    <row r="45" spans="1:4" s="279" customFormat="1" ht="12.75" x14ac:dyDescent="0.2">
      <c r="A45" s="179" t="s">
        <v>1038</v>
      </c>
      <c r="B45" s="176" t="s">
        <v>1001</v>
      </c>
      <c r="C45" s="191"/>
      <c r="D45" s="191">
        <v>2523</v>
      </c>
    </row>
    <row r="46" spans="1:4" s="279" customFormat="1" ht="12.75" x14ac:dyDescent="0.2">
      <c r="A46" s="179" t="s">
        <v>1039</v>
      </c>
      <c r="B46" s="176" t="s">
        <v>1000</v>
      </c>
      <c r="C46" s="191"/>
      <c r="D46" s="191">
        <v>2875</v>
      </c>
    </row>
    <row r="47" spans="1:4" s="279" customFormat="1" ht="12.75" x14ac:dyDescent="0.2">
      <c r="A47" s="179" t="s">
        <v>1096</v>
      </c>
      <c r="B47" s="176" t="s">
        <v>997</v>
      </c>
      <c r="C47" s="191"/>
      <c r="D47" s="191">
        <v>3151</v>
      </c>
    </row>
    <row r="48" spans="1:4" s="279" customFormat="1" ht="12.75" x14ac:dyDescent="0.2">
      <c r="A48" s="179" t="s">
        <v>1040</v>
      </c>
      <c r="B48" s="176" t="s">
        <v>995</v>
      </c>
      <c r="C48" s="191"/>
      <c r="D48" s="191">
        <v>5615</v>
      </c>
    </row>
    <row r="49" spans="1:5" s="279" customFormat="1" ht="12.75" x14ac:dyDescent="0.2">
      <c r="A49" s="179" t="s">
        <v>91</v>
      </c>
      <c r="B49" s="176" t="s">
        <v>994</v>
      </c>
      <c r="C49" s="191"/>
      <c r="D49" s="191">
        <v>23085</v>
      </c>
    </row>
    <row r="50" spans="1:5" s="279" customFormat="1" ht="12.75" x14ac:dyDescent="0.2">
      <c r="A50" s="179" t="s">
        <v>92</v>
      </c>
      <c r="B50" s="176" t="s">
        <v>12</v>
      </c>
      <c r="C50" s="191"/>
      <c r="D50" s="191">
        <v>22656</v>
      </c>
    </row>
    <row r="51" spans="1:5" s="279" customFormat="1" ht="12.75" x14ac:dyDescent="0.2">
      <c r="A51" s="179" t="s">
        <v>1041</v>
      </c>
      <c r="B51" s="176" t="s">
        <v>5</v>
      </c>
      <c r="C51" s="191"/>
      <c r="D51" s="191">
        <v>5766</v>
      </c>
    </row>
    <row r="52" spans="1:5" s="279" customFormat="1" ht="12.75" x14ac:dyDescent="0.2">
      <c r="A52" s="179" t="s">
        <v>93</v>
      </c>
      <c r="B52" s="176" t="s">
        <v>991</v>
      </c>
      <c r="C52" s="191"/>
      <c r="D52" s="191">
        <v>157069</v>
      </c>
    </row>
    <row r="53" spans="1:5" s="279" customFormat="1" ht="12.75" x14ac:dyDescent="0.2">
      <c r="A53" s="178"/>
      <c r="B53" s="187"/>
      <c r="C53" s="177"/>
      <c r="D53" s="177"/>
    </row>
    <row r="54" spans="1:5" s="279" customFormat="1" ht="12.75" x14ac:dyDescent="0.2">
      <c r="A54" s="180"/>
      <c r="B54" s="181" t="s">
        <v>96</v>
      </c>
      <c r="C54" s="182">
        <f>SUM(C17:C53)</f>
        <v>10538986</v>
      </c>
      <c r="D54" s="182">
        <f>SUM(D18:D53)</f>
        <v>395300</v>
      </c>
    </row>
    <row r="55" spans="1:5" s="279" customFormat="1" ht="12.75" x14ac:dyDescent="0.2">
      <c r="A55" s="180"/>
      <c r="B55" s="180"/>
      <c r="C55" s="180"/>
      <c r="D55" s="180"/>
    </row>
    <row r="56" spans="1:5" s="279" customFormat="1" ht="13.5" thickBot="1" x14ac:dyDescent="0.25">
      <c r="A56" s="180"/>
      <c r="B56" s="181" t="s">
        <v>1098</v>
      </c>
      <c r="C56" s="183">
        <f>IF(C54-D54&lt;=0,0,C54-D54)</f>
        <v>10143686</v>
      </c>
      <c r="D56" s="183">
        <f>IF(D54-C54&lt;=0,0,D54-C54)</f>
        <v>0</v>
      </c>
      <c r="E56" s="280"/>
    </row>
    <row r="57" spans="1:5" s="279" customFormat="1" ht="13.5" thickTop="1" x14ac:dyDescent="0.2"/>
    <row r="58" spans="1:5" s="279" customFormat="1" ht="12.75" x14ac:dyDescent="0.2">
      <c r="C58" s="281"/>
    </row>
    <row r="59" spans="1:5" s="279" customFormat="1" ht="12.75" x14ac:dyDescent="0.2"/>
    <row r="60" spans="1:5" s="279" customFormat="1" ht="12.75" x14ac:dyDescent="0.2">
      <c r="A60" s="180"/>
      <c r="B60" s="180"/>
      <c r="C60" s="180"/>
      <c r="D60" s="180"/>
    </row>
    <row r="61" spans="1:5" s="279" customFormat="1" ht="12.75" x14ac:dyDescent="0.2">
      <c r="A61" s="184" t="s">
        <v>98</v>
      </c>
      <c r="B61" s="165"/>
      <c r="C61" s="165"/>
      <c r="D61" s="165"/>
    </row>
    <row r="62" spans="1:5" s="279" customFormat="1" ht="12.75" x14ac:dyDescent="0.2">
      <c r="A62" s="325" t="s">
        <v>1510</v>
      </c>
      <c r="B62" s="326"/>
      <c r="C62" s="326"/>
      <c r="D62" s="326"/>
    </row>
    <row r="63" spans="1:5" s="279" customFormat="1" ht="12.75" x14ac:dyDescent="0.2">
      <c r="A63" s="326"/>
      <c r="B63" s="326"/>
      <c r="C63" s="326"/>
      <c r="D63" s="326"/>
    </row>
  </sheetData>
  <mergeCells count="2">
    <mergeCell ref="A2:D2"/>
    <mergeCell ref="A62:D63"/>
  </mergeCells>
  <dataValidations count="2">
    <dataValidation type="list" allowBlank="1" showInputMessage="1" showErrorMessage="1" sqref="A2:D2" xr:uid="{64BAED19-682E-4E1B-BF66-45B9156B6679}">
      <formula1>"(CHOOSE ONE),INCOME STATEMENT PRO FORMA ADJUSTMENT, RATE BASE PRO FORMA ADJUSTMENT"</formula1>
    </dataValidation>
    <dataValidation type="list" allowBlank="1" showInputMessage="1" showErrorMessage="1" sqref="B8" xr:uid="{E83544CF-8038-4D53-A325-AA0269328D11}">
      <formula1>"(Choose one),Income Statement,Rate Base"</formula1>
    </dataValidation>
  </dataValidations>
  <pageMargins left="0.7" right="0.7" top="0.75" bottom="0.75" header="0.3" footer="0.3"/>
  <pageSetup scale="83" orientation="portrait" r:id="rId1"/>
  <headerFooter>
    <oddFooter>&amp;L&amp;F
&amp;A&amp;R&amp;P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D8B96-A89C-4A44-821B-EDAE811FF696}">
  <sheetPr>
    <pageSetUpPr fitToPage="1"/>
  </sheetPr>
  <dimension ref="A1:T150"/>
  <sheetViews>
    <sheetView topLeftCell="B1" workbookViewId="0">
      <selection activeCell="B2" sqref="B2"/>
    </sheetView>
  </sheetViews>
  <sheetFormatPr defaultColWidth="9.140625" defaultRowHeight="15" x14ac:dyDescent="0.25"/>
  <cols>
    <col min="1" max="1" width="9.140625" style="211"/>
    <col min="2" max="2" width="41.85546875" style="213" bestFit="1" customWidth="1"/>
    <col min="3" max="3" width="10.42578125" style="230" bestFit="1" customWidth="1"/>
    <col min="4" max="4" width="15" style="213" bestFit="1" customWidth="1"/>
    <col min="5" max="17" width="14.42578125" style="213" customWidth="1"/>
    <col min="18" max="18" width="13.42578125" style="213" customWidth="1"/>
    <col min="19" max="19" width="13.42578125" style="230" customWidth="1"/>
    <col min="20" max="16384" width="9.140625" style="213"/>
  </cols>
  <sheetData>
    <row r="1" spans="1:19" ht="30.75" thickBot="1" x14ac:dyDescent="0.3">
      <c r="A1" s="259" t="s">
        <v>1371</v>
      </c>
      <c r="B1" s="260" t="s">
        <v>1372</v>
      </c>
      <c r="C1" s="261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</row>
    <row r="2" spans="1:19" ht="15.75" thickTop="1" x14ac:dyDescent="0.25">
      <c r="A2" s="258" t="s">
        <v>1373</v>
      </c>
      <c r="B2" s="336">
        <v>46182</v>
      </c>
      <c r="R2" s="335" t="s">
        <v>1354</v>
      </c>
      <c r="S2" s="335"/>
    </row>
    <row r="3" spans="1:19" s="216" customFormat="1" ht="45" x14ac:dyDescent="0.25">
      <c r="A3" s="214"/>
      <c r="B3" s="214"/>
      <c r="C3" s="262" t="s">
        <v>1354</v>
      </c>
      <c r="D3" s="214" t="s">
        <v>0</v>
      </c>
      <c r="E3" s="215" t="s">
        <v>1289</v>
      </c>
      <c r="F3" s="215" t="s">
        <v>1289</v>
      </c>
      <c r="G3" s="215" t="s">
        <v>1289</v>
      </c>
      <c r="H3" s="215" t="s">
        <v>1289</v>
      </c>
      <c r="I3" s="215" t="s">
        <v>1289</v>
      </c>
      <c r="J3" s="215" t="s">
        <v>1289</v>
      </c>
      <c r="K3" s="215" t="s">
        <v>1289</v>
      </c>
      <c r="L3" s="215" t="s">
        <v>1289</v>
      </c>
      <c r="M3" s="215" t="s">
        <v>1289</v>
      </c>
      <c r="N3" s="215" t="s">
        <v>1289</v>
      </c>
      <c r="O3" s="215" t="s">
        <v>1289</v>
      </c>
      <c r="P3" s="215" t="s">
        <v>1289</v>
      </c>
      <c r="Q3" s="215" t="s">
        <v>1289</v>
      </c>
      <c r="S3" s="231"/>
    </row>
    <row r="4" spans="1:19" x14ac:dyDescent="0.25">
      <c r="A4" s="217" t="s">
        <v>1290</v>
      </c>
      <c r="B4" s="218" t="s">
        <v>1291</v>
      </c>
      <c r="C4" s="263" t="s">
        <v>55</v>
      </c>
      <c r="D4" s="219" t="s">
        <v>0</v>
      </c>
      <c r="E4" s="220" t="s">
        <v>1292</v>
      </c>
      <c r="F4" s="220" t="s">
        <v>1293</v>
      </c>
      <c r="G4" s="220" t="s">
        <v>1294</v>
      </c>
      <c r="H4" s="220" t="s">
        <v>1295</v>
      </c>
      <c r="I4" s="220" t="s">
        <v>1296</v>
      </c>
      <c r="J4" s="220" t="s">
        <v>1297</v>
      </c>
      <c r="K4" s="220" t="s">
        <v>1298</v>
      </c>
      <c r="L4" s="220" t="s">
        <v>1299</v>
      </c>
      <c r="M4" s="220" t="s">
        <v>1300</v>
      </c>
      <c r="N4" s="220" t="s">
        <v>1301</v>
      </c>
      <c r="O4" s="220" t="s">
        <v>1302</v>
      </c>
      <c r="P4" s="220" t="s">
        <v>1303</v>
      </c>
      <c r="Q4" s="220" t="s">
        <v>1304</v>
      </c>
      <c r="R4" s="221" t="s">
        <v>1397</v>
      </c>
      <c r="S4" s="232" t="s">
        <v>1355</v>
      </c>
    </row>
    <row r="5" spans="1:19" x14ac:dyDescent="0.25">
      <c r="B5" s="222" t="s">
        <v>1058</v>
      </c>
      <c r="C5" s="264">
        <f>IFERROR(VLOOKUP($A5,'Projects FERCs'!$A$9:$C$306,3,FALSE),0)</f>
        <v>0</v>
      </c>
      <c r="D5" s="222" t="s">
        <v>104</v>
      </c>
      <c r="E5" s="223">
        <v>6082454.1890826896</v>
      </c>
      <c r="F5" s="223">
        <v>1805860.6699127764</v>
      </c>
      <c r="G5" s="223">
        <v>2571286.1810295833</v>
      </c>
      <c r="H5" s="223">
        <v>2181295.154979134</v>
      </c>
      <c r="I5" s="223">
        <v>2033329.2050057789</v>
      </c>
      <c r="J5" s="223">
        <v>3361668.1096357121</v>
      </c>
      <c r="K5" s="223">
        <v>1997099.8581083892</v>
      </c>
      <c r="L5" s="223">
        <v>2072651.592722805</v>
      </c>
      <c r="M5" s="223">
        <v>2463524.2248411188</v>
      </c>
      <c r="N5" s="223">
        <v>5046429.6524867602</v>
      </c>
      <c r="O5" s="223">
        <v>2158320.6208709292</v>
      </c>
      <c r="P5" s="223">
        <v>2087771.9059563098</v>
      </c>
      <c r="Q5" s="223">
        <v>33861691.364631981</v>
      </c>
      <c r="R5" s="224"/>
      <c r="S5" s="230">
        <f>IFERROR(VLOOKUP($A5,'2. PP Post Test vs Actuals'!$B$9:$C$33,1,FALSE),0)</f>
        <v>0</v>
      </c>
    </row>
    <row r="6" spans="1:19" x14ac:dyDescent="0.25">
      <c r="B6" s="225" t="s">
        <v>1056</v>
      </c>
      <c r="C6" s="264">
        <f>IFERROR(VLOOKUP($A6,'Projects FERCs'!$A$9:$C$306,3,FALSE),0)</f>
        <v>0</v>
      </c>
      <c r="D6" s="226" t="s">
        <v>104</v>
      </c>
      <c r="E6" s="227">
        <v>3282841.8962436276</v>
      </c>
      <c r="F6" s="227">
        <v>1574293.2188041834</v>
      </c>
      <c r="G6" s="227">
        <v>1774136.8175969413</v>
      </c>
      <c r="H6" s="227">
        <v>1693629.2496396259</v>
      </c>
      <c r="I6" s="227">
        <v>1708674.6977135569</v>
      </c>
      <c r="J6" s="227">
        <v>1766457.5525942501</v>
      </c>
      <c r="K6" s="227">
        <v>1628349.7116221432</v>
      </c>
      <c r="L6" s="227">
        <v>1734844.062463522</v>
      </c>
      <c r="M6" s="227">
        <v>1821358.4310001116</v>
      </c>
      <c r="N6" s="227">
        <v>1729759.3769791145</v>
      </c>
      <c r="O6" s="227">
        <v>1603658.2764883803</v>
      </c>
      <c r="P6" s="227">
        <v>1615019.5248010759</v>
      </c>
      <c r="Q6" s="227">
        <v>21933022.815946527</v>
      </c>
      <c r="R6" s="224"/>
      <c r="S6" s="230">
        <f>IFERROR(VLOOKUP($A6,'2. PP Post Test vs Actuals'!$B$9:$C$33,1,FALSE),0)</f>
        <v>0</v>
      </c>
    </row>
    <row r="7" spans="1:19" x14ac:dyDescent="0.25">
      <c r="B7" s="228" t="s">
        <v>1050</v>
      </c>
      <c r="C7" s="264">
        <f>IFERROR(VLOOKUP($A7,'Projects FERCs'!$A$9:$C$306,3,FALSE),0)</f>
        <v>0</v>
      </c>
      <c r="D7" s="226" t="s">
        <v>104</v>
      </c>
      <c r="E7" s="227">
        <v>0</v>
      </c>
      <c r="F7" s="227">
        <v>26266.331726415003</v>
      </c>
      <c r="G7" s="227">
        <v>2335.2117264150002</v>
      </c>
      <c r="H7" s="227">
        <v>0</v>
      </c>
      <c r="I7" s="227">
        <v>0</v>
      </c>
      <c r="J7" s="227">
        <v>0</v>
      </c>
      <c r="K7" s="227">
        <v>0</v>
      </c>
      <c r="L7" s="227">
        <v>0</v>
      </c>
      <c r="M7" s="227">
        <v>13873.25</v>
      </c>
      <c r="N7" s="227">
        <v>6069.13</v>
      </c>
      <c r="O7" s="227">
        <v>0</v>
      </c>
      <c r="P7" s="227">
        <v>48968.82</v>
      </c>
      <c r="Q7" s="227">
        <v>97512.743452830007</v>
      </c>
      <c r="R7" s="224"/>
      <c r="S7" s="230">
        <f>IFERROR(VLOOKUP($A7,'2. PP Post Test vs Actuals'!$B$9:$C$33,1,FALSE),0)</f>
        <v>0</v>
      </c>
    </row>
    <row r="8" spans="1:19" x14ac:dyDescent="0.25">
      <c r="A8" s="211" t="s">
        <v>305</v>
      </c>
      <c r="B8" s="229" t="s">
        <v>1305</v>
      </c>
      <c r="C8" s="264" t="str">
        <f>IFERROR(VLOOKUP($A8,'Projects FERCs'!$A$9:$C$306,3,FALSE),0)</f>
        <v>G374</v>
      </c>
      <c r="D8" s="226" t="s">
        <v>104</v>
      </c>
      <c r="E8" s="227"/>
      <c r="F8" s="227">
        <v>26266.331726415003</v>
      </c>
      <c r="G8" s="227">
        <v>2335.2117264150002</v>
      </c>
      <c r="H8" s="227">
        <v>0</v>
      </c>
      <c r="I8" s="227">
        <v>0</v>
      </c>
      <c r="J8" s="227">
        <v>0</v>
      </c>
      <c r="K8" s="227">
        <v>0</v>
      </c>
      <c r="L8" s="227">
        <v>0</v>
      </c>
      <c r="M8" s="227">
        <v>13873.25</v>
      </c>
      <c r="N8" s="227">
        <v>6069.13</v>
      </c>
      <c r="O8" s="227">
        <v>0</v>
      </c>
      <c r="P8" s="227">
        <v>48968.82</v>
      </c>
      <c r="Q8" s="227">
        <v>97512.743452830007</v>
      </c>
      <c r="R8" s="224">
        <f>SUM(K8:P8)</f>
        <v>68911.199999999997</v>
      </c>
      <c r="S8" s="230" t="str">
        <f>IFERROR(VLOOKUP($A8,'2. PP Post Test vs Actuals'!$B$9:$C$33,1,FALSE),0)</f>
        <v>250010A</v>
      </c>
    </row>
    <row r="9" spans="1:19" x14ac:dyDescent="0.25">
      <c r="B9" s="228" t="s">
        <v>1051</v>
      </c>
      <c r="C9" s="264">
        <f>IFERROR(VLOOKUP($A9,'Projects FERCs'!$A$9:$C$306,3,FALSE),0)</f>
        <v>0</v>
      </c>
      <c r="D9" s="226" t="s">
        <v>104</v>
      </c>
      <c r="E9" s="227">
        <v>1952993.2211460262</v>
      </c>
      <c r="F9" s="227">
        <v>745828.3381785932</v>
      </c>
      <c r="G9" s="227">
        <v>827299.52770605416</v>
      </c>
      <c r="H9" s="227">
        <v>908105.80049018585</v>
      </c>
      <c r="I9" s="227">
        <v>743628.17916348088</v>
      </c>
      <c r="J9" s="227">
        <v>802209.22206316306</v>
      </c>
      <c r="K9" s="227">
        <v>777718.89446202212</v>
      </c>
      <c r="L9" s="227">
        <v>626369.14004178485</v>
      </c>
      <c r="M9" s="227">
        <v>685246.68754999805</v>
      </c>
      <c r="N9" s="227">
        <v>649873.087325659</v>
      </c>
      <c r="O9" s="227">
        <v>643805.73430024902</v>
      </c>
      <c r="P9" s="227">
        <v>565538.75712211605</v>
      </c>
      <c r="Q9" s="227">
        <v>9928616.5895493329</v>
      </c>
      <c r="R9" s="224"/>
      <c r="S9" s="230">
        <f>IFERROR(VLOOKUP($A9,'2. PP Post Test vs Actuals'!$B$9:$C$33,1,FALSE),0)</f>
        <v>0</v>
      </c>
    </row>
    <row r="10" spans="1:19" x14ac:dyDescent="0.25">
      <c r="A10" s="211" t="s">
        <v>372</v>
      </c>
      <c r="B10" s="229" t="s">
        <v>373</v>
      </c>
      <c r="C10" s="264" t="str">
        <f>IFERROR(VLOOKUP($A10,'Projects FERCs'!$A$9:$C$306,3,FALSE),0)</f>
        <v>G376</v>
      </c>
      <c r="D10" s="226" t="s">
        <v>104</v>
      </c>
      <c r="E10" s="227">
        <v>57310.616199459</v>
      </c>
      <c r="F10" s="227">
        <v>41762.033072929</v>
      </c>
      <c r="G10" s="227">
        <v>41528.529215563001</v>
      </c>
      <c r="H10" s="227">
        <v>41557.234501833002</v>
      </c>
      <c r="I10" s="227">
        <v>39516.299895377997</v>
      </c>
      <c r="J10" s="227">
        <v>41356.658640021</v>
      </c>
      <c r="K10" s="227">
        <v>41544.284636900004</v>
      </c>
      <c r="L10" s="227">
        <v>41505.007613321999</v>
      </c>
      <c r="M10" s="227">
        <v>41633.615316515999</v>
      </c>
      <c r="N10" s="227">
        <v>41641.420801684995</v>
      </c>
      <c r="O10" s="227">
        <v>41503.958868488997</v>
      </c>
      <c r="P10" s="227">
        <v>40939.773775547998</v>
      </c>
      <c r="Q10" s="227">
        <v>511799.43253764306</v>
      </c>
      <c r="R10" s="224">
        <f t="shared" ref="R10:R72" si="0">SUM(K10:P10)</f>
        <v>248768.06101245998</v>
      </c>
      <c r="S10" s="230" t="str">
        <f>IFERROR(VLOOKUP($A10,'2. PP Post Test vs Actuals'!$B$9:$C$33,1,FALSE),0)</f>
        <v>251100A</v>
      </c>
    </row>
    <row r="11" spans="1:19" x14ac:dyDescent="0.25">
      <c r="A11" s="211" t="s">
        <v>374</v>
      </c>
      <c r="B11" s="229" t="s">
        <v>1306</v>
      </c>
      <c r="C11" s="264" t="str">
        <f>IFERROR(VLOOKUP($A11,'Projects FERCs'!$A$9:$C$306,3,FALSE),0)</f>
        <v>G376</v>
      </c>
      <c r="D11" s="226" t="s">
        <v>104</v>
      </c>
      <c r="E11" s="227">
        <v>-683.16159895400006</v>
      </c>
      <c r="F11" s="227">
        <v>-512.37119921600004</v>
      </c>
      <c r="G11" s="227">
        <v>-384.278399412</v>
      </c>
      <c r="H11" s="227">
        <v>-288.20879955800001</v>
      </c>
      <c r="I11" s="227">
        <v>-1475.40871496</v>
      </c>
      <c r="J11" s="227">
        <v>-1106.55653622</v>
      </c>
      <c r="K11" s="227">
        <v>-2805.085309826</v>
      </c>
      <c r="L11" s="227">
        <v>-5239.6959557669998</v>
      </c>
      <c r="M11" s="227">
        <v>-3929.7719668260002</v>
      </c>
      <c r="N11" s="227">
        <v>-2947.328975119</v>
      </c>
      <c r="O11" s="227">
        <v>-3733.7100867879999</v>
      </c>
      <c r="P11" s="227">
        <v>-6141.2233243600003</v>
      </c>
      <c r="Q11" s="227">
        <v>-29246.800867006001</v>
      </c>
      <c r="R11" s="224">
        <f t="shared" si="0"/>
        <v>-24796.815618686</v>
      </c>
      <c r="S11" s="230">
        <f>IFERROR(VLOOKUP($A11,'2. PP Post Test vs Actuals'!$B$9:$C$33,1,FALSE),0)</f>
        <v>0</v>
      </c>
    </row>
    <row r="12" spans="1:19" x14ac:dyDescent="0.25">
      <c r="A12" s="211" t="s">
        <v>423</v>
      </c>
      <c r="B12" s="229" t="s">
        <v>424</v>
      </c>
      <c r="C12" s="264" t="str">
        <f>IFERROR(VLOOKUP($A12,'Projects FERCs'!$A$9:$C$306,3,FALSE),0)</f>
        <v>G376</v>
      </c>
      <c r="D12" s="226" t="s">
        <v>104</v>
      </c>
      <c r="E12" s="227"/>
      <c r="F12" s="227"/>
      <c r="G12" s="227">
        <v>13962.857546403</v>
      </c>
      <c r="H12" s="227">
        <v>0</v>
      </c>
      <c r="I12" s="227">
        <v>13963.762002267</v>
      </c>
      <c r="J12" s="227">
        <v>0</v>
      </c>
      <c r="K12" s="227">
        <v>13964.84754832</v>
      </c>
      <c r="L12" s="227">
        <v>0</v>
      </c>
      <c r="M12" s="227">
        <v>13976.121399599</v>
      </c>
      <c r="N12" s="227">
        <v>0</v>
      </c>
      <c r="O12" s="227">
        <v>0</v>
      </c>
      <c r="P12" s="227">
        <v>0</v>
      </c>
      <c r="Q12" s="227">
        <v>55867.588496589</v>
      </c>
      <c r="R12" s="224">
        <f t="shared" si="0"/>
        <v>27940.968947918998</v>
      </c>
      <c r="S12" s="230">
        <f>IFERROR(VLOOKUP($A12,'2. PP Post Test vs Actuals'!$B$9:$C$33,1,FALSE),0)</f>
        <v>0</v>
      </c>
    </row>
    <row r="13" spans="1:19" x14ac:dyDescent="0.25">
      <c r="A13" s="211" t="s">
        <v>427</v>
      </c>
      <c r="B13" s="229" t="s">
        <v>428</v>
      </c>
      <c r="C13" s="264" t="str">
        <f>IFERROR(VLOOKUP($A13,'Projects FERCs'!$A$9:$C$306,3,FALSE),0)</f>
        <v>G376</v>
      </c>
      <c r="D13" s="226" t="s">
        <v>104</v>
      </c>
      <c r="E13" s="227">
        <v>-40551</v>
      </c>
      <c r="F13" s="227">
        <v>0</v>
      </c>
      <c r="G13" s="227">
        <v>74312.876439440006</v>
      </c>
      <c r="H13" s="227">
        <v>65076.663475182999</v>
      </c>
      <c r="I13" s="227">
        <v>79692.363000199999</v>
      </c>
      <c r="J13" s="227">
        <v>0</v>
      </c>
      <c r="K13" s="227">
        <v>0</v>
      </c>
      <c r="L13" s="227">
        <v>0</v>
      </c>
      <c r="M13" s="227">
        <v>62581.733128478001</v>
      </c>
      <c r="N13" s="227">
        <v>71083.747818826989</v>
      </c>
      <c r="O13" s="227">
        <v>70557.166230118004</v>
      </c>
      <c r="P13" s="227">
        <v>0</v>
      </c>
      <c r="Q13" s="227">
        <v>382753.55009224603</v>
      </c>
      <c r="R13" s="224">
        <f t="shared" si="0"/>
        <v>204222.647177423</v>
      </c>
      <c r="S13" s="230">
        <f>IFERROR(VLOOKUP($A13,'2. PP Post Test vs Actuals'!$B$9:$C$33,1,FALSE),0)</f>
        <v>0</v>
      </c>
    </row>
    <row r="14" spans="1:19" x14ac:dyDescent="0.25">
      <c r="A14" s="211" t="s">
        <v>466</v>
      </c>
      <c r="B14" s="229" t="s">
        <v>467</v>
      </c>
      <c r="C14" s="264" t="str">
        <f>IFERROR(VLOOKUP($A14,'Projects FERCs'!$A$9:$C$306,3,FALSE),0)</f>
        <v>G376</v>
      </c>
      <c r="D14" s="226" t="s">
        <v>104</v>
      </c>
      <c r="E14" s="227">
        <v>86704.313982241991</v>
      </c>
      <c r="F14" s="227">
        <v>42478.251139003005</v>
      </c>
      <c r="G14" s="227">
        <v>42010.475928102001</v>
      </c>
      <c r="H14" s="227">
        <v>42067.981290796</v>
      </c>
      <c r="I14" s="227">
        <v>42024.800432334006</v>
      </c>
      <c r="J14" s="227">
        <v>41666.166322515004</v>
      </c>
      <c r="K14" s="227">
        <v>42042.036052101001</v>
      </c>
      <c r="L14" s="227">
        <v>41963.352336432996</v>
      </c>
      <c r="M14" s="227">
        <v>42220.994181833994</v>
      </c>
      <c r="N14" s="227">
        <v>42236.628425374998</v>
      </c>
      <c r="O14" s="227">
        <v>41961.250813717001</v>
      </c>
      <c r="P14" s="227">
        <v>42048.439360256998</v>
      </c>
      <c r="Q14" s="227">
        <v>549424.69026470894</v>
      </c>
      <c r="R14" s="224">
        <f t="shared" si="0"/>
        <v>252472.70116971698</v>
      </c>
      <c r="S14" s="230" t="str">
        <f>IFERROR(VLOOKUP($A14,'2. PP Post Test vs Actuals'!$B$9:$C$33,1,FALSE),0)</f>
        <v>252100A</v>
      </c>
    </row>
    <row r="15" spans="1:19" x14ac:dyDescent="0.25">
      <c r="A15" s="211" t="s">
        <v>468</v>
      </c>
      <c r="B15" s="229" t="s">
        <v>1307</v>
      </c>
      <c r="C15" s="264" t="str">
        <f>IFERROR(VLOOKUP($A15,'Projects FERCs'!$A$9:$C$306,3,FALSE),0)</f>
        <v>G376</v>
      </c>
      <c r="D15" s="226" t="s">
        <v>104</v>
      </c>
      <c r="E15" s="227">
        <v>-1407.609832078</v>
      </c>
      <c r="F15" s="227">
        <v>-2516.1646664919999</v>
      </c>
      <c r="G15" s="227">
        <v>-1887.123499868</v>
      </c>
      <c r="H15" s="227">
        <v>-1415.3426249019999</v>
      </c>
      <c r="I15" s="227">
        <v>-1061.506968676</v>
      </c>
      <c r="J15" s="227">
        <v>-2321.8210287759998</v>
      </c>
      <c r="K15" s="227">
        <v>-2995.663585542</v>
      </c>
      <c r="L15" s="227">
        <v>-2246.747689157</v>
      </c>
      <c r="M15" s="227">
        <v>-4001.2591277040001</v>
      </c>
      <c r="N15" s="227">
        <v>-3289.4028079049999</v>
      </c>
      <c r="O15" s="227">
        <v>-2467.0521059289999</v>
      </c>
      <c r="P15" s="227">
        <v>-1850.289079446</v>
      </c>
      <c r="Q15" s="227">
        <v>-27459.983016475002</v>
      </c>
      <c r="R15" s="224">
        <f t="shared" si="0"/>
        <v>-16850.414395683001</v>
      </c>
      <c r="S15" s="230">
        <f>IFERROR(VLOOKUP($A15,'2. PP Post Test vs Actuals'!$B$9:$C$33,1,FALSE),0)</f>
        <v>0</v>
      </c>
    </row>
    <row r="16" spans="1:19" x14ac:dyDescent="0.25">
      <c r="A16" s="211" t="s">
        <v>508</v>
      </c>
      <c r="B16" s="229" t="s">
        <v>509</v>
      </c>
      <c r="C16" s="264" t="str">
        <f>IFERROR(VLOOKUP($A16,'Projects FERCs'!$A$9:$C$306,3,FALSE),0)</f>
        <v>G376</v>
      </c>
      <c r="D16" s="226" t="s">
        <v>104</v>
      </c>
      <c r="E16" s="227">
        <v>295.98</v>
      </c>
      <c r="F16" s="227">
        <v>0</v>
      </c>
      <c r="G16" s="227">
        <v>0</v>
      </c>
      <c r="H16" s="227">
        <v>0</v>
      </c>
      <c r="I16" s="227">
        <v>0</v>
      </c>
      <c r="J16" s="227">
        <v>150749.70847469498</v>
      </c>
      <c r="K16" s="227">
        <v>100000</v>
      </c>
      <c r="L16" s="227">
        <v>0</v>
      </c>
      <c r="M16" s="227">
        <v>0</v>
      </c>
      <c r="N16" s="227">
        <v>0</v>
      </c>
      <c r="O16" s="227">
        <v>0</v>
      </c>
      <c r="P16" s="227">
        <v>0</v>
      </c>
      <c r="Q16" s="227">
        <v>251045.68847469499</v>
      </c>
      <c r="R16" s="224">
        <f t="shared" si="0"/>
        <v>100000</v>
      </c>
      <c r="S16" s="230" t="str">
        <f>IFERROR(VLOOKUP($A16,'2. PP Post Test vs Actuals'!$B$9:$C$33,1,FALSE),0)</f>
        <v>252400S</v>
      </c>
    </row>
    <row r="17" spans="1:19" x14ac:dyDescent="0.25">
      <c r="A17" s="211" t="s">
        <v>510</v>
      </c>
      <c r="B17" s="229" t="s">
        <v>511</v>
      </c>
      <c r="C17" s="264" t="str">
        <f>IFERROR(VLOOKUP($A17,'Projects FERCs'!$A$9:$C$306,3,FALSE),0)</f>
        <v>G376</v>
      </c>
      <c r="D17" s="226" t="s">
        <v>104</v>
      </c>
      <c r="E17" s="227">
        <v>4715.58</v>
      </c>
      <c r="F17" s="227">
        <v>0</v>
      </c>
      <c r="G17" s="227">
        <v>0</v>
      </c>
      <c r="H17" s="227">
        <v>0</v>
      </c>
      <c r="I17" s="227">
        <v>0</v>
      </c>
      <c r="J17" s="227">
        <v>0</v>
      </c>
      <c r="K17" s="227">
        <v>0</v>
      </c>
      <c r="L17" s="227">
        <v>0</v>
      </c>
      <c r="M17" s="227">
        <v>0</v>
      </c>
      <c r="N17" s="227">
        <v>0</v>
      </c>
      <c r="O17" s="227">
        <v>0</v>
      </c>
      <c r="P17" s="227">
        <v>0</v>
      </c>
      <c r="Q17" s="227">
        <v>4715.58</v>
      </c>
      <c r="R17" s="224">
        <f t="shared" si="0"/>
        <v>0</v>
      </c>
      <c r="S17" s="230">
        <f>IFERROR(VLOOKUP($A17,'2. PP Post Test vs Actuals'!$B$9:$C$33,1,FALSE),0)</f>
        <v>0</v>
      </c>
    </row>
    <row r="18" spans="1:19" x14ac:dyDescent="0.25">
      <c r="A18" s="211" t="s">
        <v>512</v>
      </c>
      <c r="B18" s="229" t="s">
        <v>513</v>
      </c>
      <c r="C18" s="264" t="str">
        <f>IFERROR(VLOOKUP($A18,'Projects FERCs'!$A$9:$C$306,3,FALSE),0)</f>
        <v>G380</v>
      </c>
      <c r="D18" s="226" t="s">
        <v>104</v>
      </c>
      <c r="E18" s="227">
        <v>358629.990034446</v>
      </c>
      <c r="F18" s="227">
        <v>278487.96458551503</v>
      </c>
      <c r="G18" s="227">
        <v>278177.76484075701</v>
      </c>
      <c r="H18" s="227">
        <v>278739.78601610597</v>
      </c>
      <c r="I18" s="227">
        <v>126020</v>
      </c>
      <c r="J18" s="227">
        <v>125965</v>
      </c>
      <c r="K18" s="227">
        <v>125784</v>
      </c>
      <c r="L18" s="227">
        <v>125496</v>
      </c>
      <c r="M18" s="227">
        <v>125430</v>
      </c>
      <c r="N18" s="227">
        <v>125234</v>
      </c>
      <c r="O18" s="227">
        <v>125712</v>
      </c>
      <c r="P18" s="227">
        <v>125576</v>
      </c>
      <c r="Q18" s="227">
        <v>2199252.505476824</v>
      </c>
      <c r="R18" s="224">
        <f t="shared" si="0"/>
        <v>753232</v>
      </c>
      <c r="S18" s="230">
        <f>IFERROR(VLOOKUP($A18,'2. PP Post Test vs Actuals'!$B$9:$C$33,1,FALSE),0)</f>
        <v>0</v>
      </c>
    </row>
    <row r="19" spans="1:19" x14ac:dyDescent="0.25">
      <c r="A19" s="211" t="s">
        <v>514</v>
      </c>
      <c r="B19" s="229" t="s">
        <v>515</v>
      </c>
      <c r="C19" s="264" t="str">
        <f>IFERROR(VLOOKUP($A19,'Projects FERCs'!$A$9:$C$306,3,FALSE),0)</f>
        <v>G376</v>
      </c>
      <c r="D19" s="226" t="s">
        <v>104</v>
      </c>
      <c r="E19" s="227"/>
      <c r="F19" s="227"/>
      <c r="G19" s="227"/>
      <c r="H19" s="227"/>
      <c r="I19" s="227"/>
      <c r="J19" s="227"/>
      <c r="K19" s="227"/>
      <c r="L19" s="227"/>
      <c r="M19" s="227"/>
      <c r="N19" s="227"/>
      <c r="O19" s="227"/>
      <c r="P19" s="227"/>
      <c r="Q19" s="227">
        <v>0</v>
      </c>
      <c r="R19" s="224">
        <f t="shared" si="0"/>
        <v>0</v>
      </c>
      <c r="S19" s="230">
        <f>IFERROR(VLOOKUP($A19,'2. PP Post Test vs Actuals'!$B$9:$C$33,1,FALSE),0)</f>
        <v>0</v>
      </c>
    </row>
    <row r="20" spans="1:19" x14ac:dyDescent="0.25">
      <c r="A20" s="211" t="s">
        <v>516</v>
      </c>
      <c r="B20" s="229" t="s">
        <v>517</v>
      </c>
      <c r="C20" s="264" t="str">
        <f>IFERROR(VLOOKUP($A20,'Projects FERCs'!$A$9:$C$306,3,FALSE),0)</f>
        <v>G376</v>
      </c>
      <c r="D20" s="226" t="s">
        <v>104</v>
      </c>
      <c r="E20" s="227">
        <v>47944.496551748001</v>
      </c>
      <c r="F20" s="227">
        <v>42738.200918847004</v>
      </c>
      <c r="G20" s="227">
        <v>42274.263478624001</v>
      </c>
      <c r="H20" s="227">
        <v>42803.432278667999</v>
      </c>
      <c r="I20" s="227">
        <v>20000</v>
      </c>
      <c r="J20" s="227">
        <v>20000</v>
      </c>
      <c r="K20" s="227">
        <v>20000</v>
      </c>
      <c r="L20" s="227">
        <v>20000</v>
      </c>
      <c r="M20" s="227">
        <v>20000</v>
      </c>
      <c r="N20" s="227">
        <v>20000</v>
      </c>
      <c r="O20" s="227">
        <v>20000</v>
      </c>
      <c r="P20" s="227">
        <v>20000</v>
      </c>
      <c r="Q20" s="227">
        <v>335760.39322788699</v>
      </c>
      <c r="R20" s="224">
        <f t="shared" si="0"/>
        <v>120000</v>
      </c>
      <c r="S20" s="230" t="str">
        <f>IFERROR(VLOOKUP($A20,'2. PP Post Test vs Actuals'!$B$9:$C$33,1,FALSE),0)</f>
        <v>252404S</v>
      </c>
    </row>
    <row r="21" spans="1:19" x14ac:dyDescent="0.25">
      <c r="A21" s="211" t="s">
        <v>518</v>
      </c>
      <c r="B21" s="229" t="s">
        <v>519</v>
      </c>
      <c r="C21" s="264" t="str">
        <f>IFERROR(VLOOKUP($A21,'Projects FERCs'!$A$9:$C$306,3,FALSE),0)</f>
        <v>G380</v>
      </c>
      <c r="D21" s="226" t="s">
        <v>104</v>
      </c>
      <c r="E21" s="227"/>
      <c r="F21" s="227"/>
      <c r="G21" s="227"/>
      <c r="H21" s="227"/>
      <c r="I21" s="227"/>
      <c r="J21" s="227"/>
      <c r="K21" s="227"/>
      <c r="L21" s="227"/>
      <c r="M21" s="227"/>
      <c r="N21" s="227"/>
      <c r="O21" s="227"/>
      <c r="P21" s="227"/>
      <c r="Q21" s="227">
        <v>0</v>
      </c>
      <c r="R21" s="224">
        <f t="shared" si="0"/>
        <v>0</v>
      </c>
      <c r="S21" s="230">
        <f>IFERROR(VLOOKUP($A21,'2. PP Post Test vs Actuals'!$B$9:$C$33,1,FALSE),0)</f>
        <v>0</v>
      </c>
    </row>
    <row r="22" spans="1:19" x14ac:dyDescent="0.25">
      <c r="A22" s="211" t="s">
        <v>520</v>
      </c>
      <c r="B22" s="229" t="s">
        <v>521</v>
      </c>
      <c r="C22" s="264" t="str">
        <f>IFERROR(VLOOKUP($A22,'Projects FERCs'!$A$9:$C$306,3,FALSE),0)</f>
        <v>G376</v>
      </c>
      <c r="D22" s="226" t="s">
        <v>104</v>
      </c>
      <c r="E22" s="227">
        <v>165984.22388197901</v>
      </c>
      <c r="F22" s="227">
        <v>132930.65506890399</v>
      </c>
      <c r="G22" s="227">
        <v>133279.73985557901</v>
      </c>
      <c r="H22" s="227">
        <v>133602.55912796501</v>
      </c>
      <c r="I22" s="227">
        <v>66000</v>
      </c>
      <c r="J22" s="227">
        <v>66000</v>
      </c>
      <c r="K22" s="227">
        <v>66000</v>
      </c>
      <c r="L22" s="227">
        <v>66000</v>
      </c>
      <c r="M22" s="227">
        <v>66000</v>
      </c>
      <c r="N22" s="227">
        <v>66000</v>
      </c>
      <c r="O22" s="227">
        <v>66000</v>
      </c>
      <c r="P22" s="227">
        <v>66000</v>
      </c>
      <c r="Q22" s="227">
        <v>1093797.177934427</v>
      </c>
      <c r="R22" s="224">
        <f t="shared" si="0"/>
        <v>396000</v>
      </c>
      <c r="S22" s="230">
        <f>IFERROR(VLOOKUP($A22,'2. PP Post Test vs Actuals'!$B$9:$C$33,1,FALSE),0)</f>
        <v>0</v>
      </c>
    </row>
    <row r="23" spans="1:19" x14ac:dyDescent="0.25">
      <c r="A23" s="211" t="s">
        <v>523</v>
      </c>
      <c r="B23" s="229" t="s">
        <v>524</v>
      </c>
      <c r="C23" s="264" t="str">
        <f>IFERROR(VLOOKUP($A23,'Projects FERCs'!$A$9:$C$306,3,FALSE),0)</f>
        <v>G376</v>
      </c>
      <c r="D23" s="226" t="s">
        <v>104</v>
      </c>
      <c r="E23" s="227">
        <v>4159.6087237350002</v>
      </c>
      <c r="F23" s="227">
        <v>4133.5401852839996</v>
      </c>
      <c r="G23" s="227">
        <v>4099.5809264</v>
      </c>
      <c r="H23" s="227">
        <v>4103.755844931</v>
      </c>
      <c r="I23" s="227">
        <v>4100.6216155100001</v>
      </c>
      <c r="J23" s="227">
        <v>4074.5838628430001</v>
      </c>
      <c r="K23" s="227">
        <v>4101.872671567</v>
      </c>
      <c r="L23" s="227">
        <v>4096.1599560200002</v>
      </c>
      <c r="M23" s="227">
        <v>4114.8640959439999</v>
      </c>
      <c r="N23" s="227">
        <v>4115.9996159559996</v>
      </c>
      <c r="O23" s="227">
        <v>4096.0065259909998</v>
      </c>
      <c r="P23" s="227">
        <v>4102.3367727240002</v>
      </c>
      <c r="Q23" s="227">
        <v>49298.930796904999</v>
      </c>
      <c r="R23" s="224">
        <f t="shared" si="0"/>
        <v>24627.239638202002</v>
      </c>
      <c r="S23" s="230">
        <f>IFERROR(VLOOKUP($A23,'2. PP Post Test vs Actuals'!$B$9:$C$33,1,FALSE),0)</f>
        <v>0</v>
      </c>
    </row>
    <row r="24" spans="1:19" x14ac:dyDescent="0.25">
      <c r="A24" s="211" t="s">
        <v>525</v>
      </c>
      <c r="B24" s="229" t="s">
        <v>526</v>
      </c>
      <c r="C24" s="264" t="str">
        <f>IFERROR(VLOOKUP($A24,'Projects FERCs'!$A$9:$C$306,3,FALSE),0)</f>
        <v>G376</v>
      </c>
      <c r="D24" s="226" t="s">
        <v>104</v>
      </c>
      <c r="E24" s="227">
        <v>4181.4273641199998</v>
      </c>
      <c r="F24" s="227">
        <v>4154.9775970840001</v>
      </c>
      <c r="G24" s="227">
        <v>4120.517870054</v>
      </c>
      <c r="H24" s="227">
        <v>4124.7550130050004</v>
      </c>
      <c r="I24" s="227">
        <v>4121.5739773260002</v>
      </c>
      <c r="J24" s="227">
        <v>4095.153182735</v>
      </c>
      <c r="K24" s="227">
        <v>4122.8431087979998</v>
      </c>
      <c r="L24" s="227">
        <v>4117.0457200930005</v>
      </c>
      <c r="M24" s="227">
        <v>4136.0268372070004</v>
      </c>
      <c r="N24" s="227">
        <v>4137.178339135</v>
      </c>
      <c r="O24" s="227">
        <v>4116.8912611830001</v>
      </c>
      <c r="P24" s="227">
        <v>4123.3143087999997</v>
      </c>
      <c r="Q24" s="227">
        <v>49551.704579539997</v>
      </c>
      <c r="R24" s="224">
        <f t="shared" si="0"/>
        <v>24753.299575215999</v>
      </c>
      <c r="S24" s="230">
        <f>IFERROR(VLOOKUP($A24,'2. PP Post Test vs Actuals'!$B$9:$C$33,1,FALSE),0)</f>
        <v>0</v>
      </c>
    </row>
    <row r="25" spans="1:19" x14ac:dyDescent="0.25">
      <c r="A25" s="211" t="s">
        <v>563</v>
      </c>
      <c r="B25" s="229" t="s">
        <v>564</v>
      </c>
      <c r="C25" s="264" t="str">
        <f>IFERROR(VLOOKUP($A25,'Projects FERCs'!$A$9:$C$306,3,FALSE),0)</f>
        <v>G376</v>
      </c>
      <c r="D25" s="226" t="s">
        <v>104</v>
      </c>
      <c r="E25" s="227">
        <v>224311.918811351</v>
      </c>
      <c r="F25" s="227">
        <v>69319.974048185002</v>
      </c>
      <c r="G25" s="227">
        <v>69051.536958159006</v>
      </c>
      <c r="H25" s="227">
        <v>69084.537865007005</v>
      </c>
      <c r="I25" s="227">
        <v>69059.756456210991</v>
      </c>
      <c r="J25" s="227">
        <v>68853.952990954</v>
      </c>
      <c r="K25" s="227">
        <v>69069.647329733009</v>
      </c>
      <c r="L25" s="227">
        <v>69024.494302224994</v>
      </c>
      <c r="M25" s="227">
        <v>69172.34511455601</v>
      </c>
      <c r="N25" s="227">
        <v>69181.316641677011</v>
      </c>
      <c r="O25" s="227">
        <v>69023.287899496005</v>
      </c>
      <c r="P25" s="227">
        <v>69073.323283121004</v>
      </c>
      <c r="Q25" s="227">
        <v>984226.09170067508</v>
      </c>
      <c r="R25" s="224">
        <f t="shared" si="0"/>
        <v>414544.41457080806</v>
      </c>
      <c r="S25" s="230" t="str">
        <f>IFERROR(VLOOKUP($A25,'2. PP Post Test vs Actuals'!$B$9:$C$33,1,FALSE),0)</f>
        <v>253100A</v>
      </c>
    </row>
    <row r="26" spans="1:19" x14ac:dyDescent="0.25">
      <c r="A26" s="211" t="s">
        <v>565</v>
      </c>
      <c r="B26" s="229" t="s">
        <v>1308</v>
      </c>
      <c r="C26" s="264" t="str">
        <f>IFERROR(VLOOKUP($A26,'Projects FERCs'!$A$9:$C$306,3,FALSE),0)</f>
        <v>G376</v>
      </c>
      <c r="D26" s="226" t="s">
        <v>104</v>
      </c>
      <c r="E26" s="227"/>
      <c r="F26" s="227"/>
      <c r="G26" s="227"/>
      <c r="H26" s="227"/>
      <c r="I26" s="227"/>
      <c r="J26" s="227">
        <v>-3508.840804383</v>
      </c>
      <c r="K26" s="227">
        <v>-2631.6306032870002</v>
      </c>
      <c r="L26" s="227">
        <v>-5103.8248089259996</v>
      </c>
      <c r="M26" s="227">
        <v>-3827.8686066939999</v>
      </c>
      <c r="N26" s="227">
        <v>-17584.471970176</v>
      </c>
      <c r="O26" s="227">
        <v>-13188.353977631999</v>
      </c>
      <c r="P26" s="227">
        <v>-16055.958939711001</v>
      </c>
      <c r="Q26" s="227">
        <v>-61900.949710809007</v>
      </c>
      <c r="R26" s="224">
        <f t="shared" si="0"/>
        <v>-58392.108906426001</v>
      </c>
      <c r="S26" s="230">
        <f>IFERROR(VLOOKUP($A26,'2. PP Post Test vs Actuals'!$B$9:$C$33,1,FALSE),0)</f>
        <v>0</v>
      </c>
    </row>
    <row r="27" spans="1:19" x14ac:dyDescent="0.25">
      <c r="A27" s="211" t="s">
        <v>575</v>
      </c>
      <c r="B27" s="229" t="s">
        <v>576</v>
      </c>
      <c r="C27" s="264" t="str">
        <f>IFERROR(VLOOKUP($A27,'Projects FERCs'!$A$9:$C$306,3,FALSE),0)</f>
        <v>G376</v>
      </c>
      <c r="D27" s="226" t="s">
        <v>104</v>
      </c>
      <c r="E27" s="227">
        <v>23272.017370726</v>
      </c>
      <c r="F27" s="227">
        <v>6369.8078580669999</v>
      </c>
      <c r="G27" s="227">
        <v>6347.9242572920002</v>
      </c>
      <c r="H27" s="227">
        <v>6350.6142523919998</v>
      </c>
      <c r="I27" s="227">
        <v>6348.5932924589997</v>
      </c>
      <c r="J27" s="227">
        <v>6331.8170122609999</v>
      </c>
      <c r="K27" s="227">
        <v>6349.399681379</v>
      </c>
      <c r="L27" s="227">
        <v>6345.719844192</v>
      </c>
      <c r="M27" s="227">
        <v>6357.7731689889997</v>
      </c>
      <c r="N27" s="227">
        <v>6358.5033052250001</v>
      </c>
      <c r="O27" s="227">
        <v>6345.6222211610002</v>
      </c>
      <c r="P27" s="227">
        <v>6349.7009853379996</v>
      </c>
      <c r="Q27" s="227">
        <v>93127.493249481005</v>
      </c>
      <c r="R27" s="224">
        <f t="shared" si="0"/>
        <v>38106.719206283997</v>
      </c>
      <c r="S27" s="230" t="str">
        <f>IFERROR(VLOOKUP($A27,'2. PP Post Test vs Actuals'!$B$9:$C$33,1,FALSE),0)</f>
        <v>253376B</v>
      </c>
    </row>
    <row r="28" spans="1:19" x14ac:dyDescent="0.25">
      <c r="A28" s="211" t="s">
        <v>609</v>
      </c>
      <c r="B28" s="229" t="s">
        <v>610</v>
      </c>
      <c r="C28" s="264" t="str">
        <f>IFERROR(VLOOKUP($A28,'Projects FERCs'!$A$9:$C$306,3,FALSE),0)</f>
        <v>G376</v>
      </c>
      <c r="D28" s="226" t="s">
        <v>104</v>
      </c>
      <c r="E28" s="227">
        <v>7374.3361341560003</v>
      </c>
      <c r="F28" s="227">
        <v>7300.1425960790002</v>
      </c>
      <c r="G28" s="227">
        <v>7203.4880074109997</v>
      </c>
      <c r="H28" s="227">
        <v>7215.3691055640002</v>
      </c>
      <c r="I28" s="227">
        <v>7206.4467333279999</v>
      </c>
      <c r="J28" s="227">
        <v>7132.3455150500004</v>
      </c>
      <c r="K28" s="227">
        <v>7210.0098233819999</v>
      </c>
      <c r="L28" s="227">
        <v>7193.7521412819997</v>
      </c>
      <c r="M28" s="227">
        <v>7246.9863807669999</v>
      </c>
      <c r="N28" s="227">
        <v>7250.2176854859999</v>
      </c>
      <c r="O28" s="227">
        <v>7193.3158261839999</v>
      </c>
      <c r="P28" s="227">
        <v>7211.3318663700002</v>
      </c>
      <c r="Q28" s="227">
        <v>86737.741815059009</v>
      </c>
      <c r="R28" s="224">
        <f t="shared" si="0"/>
        <v>43305.613723470997</v>
      </c>
      <c r="S28" s="230">
        <f>IFERROR(VLOOKUP($A28,'2. PP Post Test vs Actuals'!$B$9:$C$33,1,FALSE),0)</f>
        <v>0</v>
      </c>
    </row>
    <row r="29" spans="1:19" x14ac:dyDescent="0.25">
      <c r="A29" s="211" t="s">
        <v>611</v>
      </c>
      <c r="B29" s="229" t="s">
        <v>1309</v>
      </c>
      <c r="C29" s="264" t="str">
        <f>IFERROR(VLOOKUP($A29,'Projects FERCs'!$A$9:$C$306,3,FALSE),0)</f>
        <v>G376</v>
      </c>
      <c r="D29" s="226" t="s">
        <v>104</v>
      </c>
      <c r="E29" s="227"/>
      <c r="F29" s="227"/>
      <c r="G29" s="227"/>
      <c r="H29" s="227"/>
      <c r="I29" s="227"/>
      <c r="J29" s="227"/>
      <c r="K29" s="227"/>
      <c r="L29" s="227"/>
      <c r="M29" s="227"/>
      <c r="N29" s="227"/>
      <c r="O29" s="227"/>
      <c r="P29" s="227"/>
      <c r="Q29" s="227">
        <v>0</v>
      </c>
      <c r="R29" s="224">
        <f t="shared" si="0"/>
        <v>0</v>
      </c>
      <c r="S29" s="230">
        <f>IFERROR(VLOOKUP($A29,'2. PP Post Test vs Actuals'!$B$9:$C$33,1,FALSE),0)</f>
        <v>0</v>
      </c>
    </row>
    <row r="30" spans="1:19" x14ac:dyDescent="0.25">
      <c r="A30" s="211" t="s">
        <v>617</v>
      </c>
      <c r="B30" s="229" t="s">
        <v>618</v>
      </c>
      <c r="C30" s="264" t="str">
        <f>IFERROR(VLOOKUP($A30,'Projects FERCs'!$A$9:$C$306,3,FALSE),0)</f>
        <v>G376</v>
      </c>
      <c r="D30" s="226" t="s">
        <v>104</v>
      </c>
      <c r="E30" s="227">
        <v>18750.961203133</v>
      </c>
      <c r="F30" s="227">
        <v>11289.402574514001</v>
      </c>
      <c r="G30" s="227">
        <v>11247.248766471999</v>
      </c>
      <c r="H30" s="227">
        <v>79372.58966526101</v>
      </c>
      <c r="I30" s="227">
        <v>107609.867370611</v>
      </c>
      <c r="J30" s="227">
        <v>107288.461941423</v>
      </c>
      <c r="K30" s="227">
        <v>113305.030721852</v>
      </c>
      <c r="L30" s="227">
        <v>107554.797336748</v>
      </c>
      <c r="M30" s="227">
        <v>113474.00043160601</v>
      </c>
      <c r="N30" s="227">
        <v>107799.706639235</v>
      </c>
      <c r="O30" s="227">
        <v>90632.689606538988</v>
      </c>
      <c r="P30" s="227">
        <v>90698.777889656994</v>
      </c>
      <c r="Q30" s="227">
        <v>959023.53414705093</v>
      </c>
      <c r="R30" s="224">
        <f t="shared" si="0"/>
        <v>623465.00262563699</v>
      </c>
      <c r="S30" s="230">
        <f>IFERROR(VLOOKUP($A30,'2. PP Post Test vs Actuals'!$B$9:$C$33,1,FALSE),0)</f>
        <v>0</v>
      </c>
    </row>
    <row r="31" spans="1:19" x14ac:dyDescent="0.25">
      <c r="A31" s="211" t="s">
        <v>619</v>
      </c>
      <c r="B31" s="229" t="s">
        <v>1310</v>
      </c>
      <c r="C31" s="264" t="str">
        <f>IFERROR(VLOOKUP($A31,'Projects FERCs'!$A$9:$C$306,3,FALSE),0)</f>
        <v>G376</v>
      </c>
      <c r="D31" s="226" t="s">
        <v>104</v>
      </c>
      <c r="E31" s="227">
        <v>909779.65916892502</v>
      </c>
      <c r="F31" s="227">
        <v>40676.464455603003</v>
      </c>
      <c r="G31" s="227">
        <v>40614.514663841001</v>
      </c>
      <c r="H31" s="227">
        <v>40622.128942540003</v>
      </c>
      <c r="I31" s="227">
        <v>40616.410585051999</v>
      </c>
      <c r="J31" s="227">
        <v>40568.915125731</v>
      </c>
      <c r="K31" s="227">
        <v>40618.694522902006</v>
      </c>
      <c r="L31" s="227">
        <v>40608.272358817994</v>
      </c>
      <c r="M31" s="227">
        <v>40642.393424212001</v>
      </c>
      <c r="N31" s="227">
        <v>40644.464044088003</v>
      </c>
      <c r="O31" s="227">
        <v>40607.995429130999</v>
      </c>
      <c r="P31" s="227">
        <v>40619.540648435999</v>
      </c>
      <c r="Q31" s="227">
        <v>1356619.4533692789</v>
      </c>
      <c r="R31" s="224">
        <f t="shared" si="0"/>
        <v>243741.360427587</v>
      </c>
      <c r="S31" s="230">
        <f>IFERROR(VLOOKUP($A31,'2. PP Post Test vs Actuals'!$B$9:$C$33,1,FALSE),0)</f>
        <v>0</v>
      </c>
    </row>
    <row r="32" spans="1:19" x14ac:dyDescent="0.25">
      <c r="A32" s="211" t="s">
        <v>671</v>
      </c>
      <c r="B32" s="229" t="s">
        <v>672</v>
      </c>
      <c r="C32" s="264" t="str">
        <f>IFERROR(VLOOKUP($A32,'Projects FERCs'!$A$9:$C$306,3,FALSE),0)</f>
        <v>G376</v>
      </c>
      <c r="D32" s="226" t="s">
        <v>104</v>
      </c>
      <c r="E32" s="227">
        <v>26483.450930671002</v>
      </c>
      <c r="F32" s="227">
        <v>12844.758797424</v>
      </c>
      <c r="G32" s="227">
        <v>12643.823124093</v>
      </c>
      <c r="H32" s="227">
        <v>12668.525630132999</v>
      </c>
      <c r="I32" s="227">
        <v>12649.976294868</v>
      </c>
      <c r="J32" s="227">
        <v>12495.922818720001</v>
      </c>
      <c r="K32" s="227">
        <v>12657.380136080999</v>
      </c>
      <c r="L32" s="227">
        <v>12623.580686613999</v>
      </c>
      <c r="M32" s="227">
        <v>12734.252216422999</v>
      </c>
      <c r="N32" s="227">
        <v>12740.969630215999</v>
      </c>
      <c r="O32" s="227">
        <v>12622.678716861001</v>
      </c>
      <c r="P32" s="227">
        <v>12660.131222282</v>
      </c>
      <c r="Q32" s="227">
        <v>165825.45020438603</v>
      </c>
      <c r="R32" s="224">
        <f t="shared" si="0"/>
        <v>76038.992608476998</v>
      </c>
      <c r="S32" s="230">
        <f>IFERROR(VLOOKUP($A32,'2. PP Post Test vs Actuals'!$B$9:$C$33,1,FALSE),0)</f>
        <v>0</v>
      </c>
    </row>
    <row r="33" spans="1:19" x14ac:dyDescent="0.25">
      <c r="A33" s="211" t="s">
        <v>673</v>
      </c>
      <c r="B33" s="229" t="s">
        <v>1311</v>
      </c>
      <c r="C33" s="264" t="str">
        <f>IFERROR(VLOOKUP($A33,'Projects FERCs'!$A$9:$C$306,3,FALSE),0)</f>
        <v>G376</v>
      </c>
      <c r="D33" s="226" t="s">
        <v>104</v>
      </c>
      <c r="E33" s="227"/>
      <c r="F33" s="227">
        <v>-520.21585517000005</v>
      </c>
      <c r="G33" s="227">
        <v>-390.16189137800001</v>
      </c>
      <c r="H33" s="227">
        <v>-292.621418533</v>
      </c>
      <c r="I33" s="227">
        <v>-219.46606389999999</v>
      </c>
      <c r="J33" s="227">
        <v>-231.48468897500001</v>
      </c>
      <c r="K33" s="227">
        <v>-173.613516731</v>
      </c>
      <c r="L33" s="227">
        <v>-130.21013754800001</v>
      </c>
      <c r="M33" s="227">
        <v>-97.657603160999997</v>
      </c>
      <c r="N33" s="227">
        <v>-73.243202370999995</v>
      </c>
      <c r="O33" s="227">
        <v>-54.932401777999999</v>
      </c>
      <c r="P33" s="227">
        <v>-41.199301333999998</v>
      </c>
      <c r="Q33" s="227">
        <v>-2224.8060808790001</v>
      </c>
      <c r="R33" s="224">
        <f t="shared" si="0"/>
        <v>-570.85616292300006</v>
      </c>
      <c r="S33" s="230">
        <f>IFERROR(VLOOKUP($A33,'2. PP Post Test vs Actuals'!$B$9:$C$33,1,FALSE),0)</f>
        <v>0</v>
      </c>
    </row>
    <row r="34" spans="1:19" x14ac:dyDescent="0.25">
      <c r="A34" s="211" t="s">
        <v>711</v>
      </c>
      <c r="B34" s="229" t="s">
        <v>712</v>
      </c>
      <c r="C34" s="264" t="str">
        <f>IFERROR(VLOOKUP($A34,'Projects FERCs'!$A$9:$C$306,3,FALSE),0)</f>
        <v>G376</v>
      </c>
      <c r="D34" s="226" t="s">
        <v>104</v>
      </c>
      <c r="E34" s="227">
        <v>5865.3565750899998</v>
      </c>
      <c r="F34" s="227">
        <v>5832.5946719040003</v>
      </c>
      <c r="G34" s="227">
        <v>5789.9121720069998</v>
      </c>
      <c r="H34" s="227">
        <v>5795.1607320180001</v>
      </c>
      <c r="I34" s="227">
        <v>5791.2206279760003</v>
      </c>
      <c r="J34" s="227">
        <v>5758.4984443410003</v>
      </c>
      <c r="K34" s="227">
        <v>5792.7924327520004</v>
      </c>
      <c r="L34" s="227">
        <v>5785.6128735439997</v>
      </c>
      <c r="M34" s="227">
        <v>5809.1211713780003</v>
      </c>
      <c r="N34" s="227">
        <v>5810.5481898300004</v>
      </c>
      <c r="O34" s="227">
        <v>5785.4216970919997</v>
      </c>
      <c r="P34" s="227">
        <v>5793.376807959</v>
      </c>
      <c r="Q34" s="227">
        <v>69609.616395891004</v>
      </c>
      <c r="R34" s="224">
        <f t="shared" si="0"/>
        <v>34776.873172554995</v>
      </c>
      <c r="S34" s="230">
        <f>IFERROR(VLOOKUP($A34,'2. PP Post Test vs Actuals'!$B$9:$C$33,1,FALSE),0)</f>
        <v>0</v>
      </c>
    </row>
    <row r="35" spans="1:19" x14ac:dyDescent="0.25">
      <c r="A35" s="211" t="s">
        <v>747</v>
      </c>
      <c r="B35" s="229" t="s">
        <v>748</v>
      </c>
      <c r="C35" s="264" t="str">
        <f>IFERROR(VLOOKUP($A35,'Projects FERCs'!$A$9:$C$306,3,FALSE),0)</f>
        <v>G376</v>
      </c>
      <c r="D35" s="226" t="s">
        <v>104</v>
      </c>
      <c r="E35" s="227">
        <v>28163.409418777999</v>
      </c>
      <c r="F35" s="227">
        <v>28245.799115454</v>
      </c>
      <c r="G35" s="227">
        <v>22454.113708828998</v>
      </c>
      <c r="H35" s="227">
        <v>28099.526238548999</v>
      </c>
      <c r="I35" s="227">
        <v>21923.866042907001</v>
      </c>
      <c r="J35" s="227">
        <v>22434.628922764998</v>
      </c>
      <c r="K35" s="227">
        <v>32103.174385719001</v>
      </c>
      <c r="L35" s="227">
        <v>32071.112391097995</v>
      </c>
      <c r="M35" s="227">
        <v>32176.092111998005</v>
      </c>
      <c r="N35" s="227">
        <v>24985.976257793998</v>
      </c>
      <c r="O35" s="227">
        <v>32070.257247349</v>
      </c>
      <c r="P35" s="227">
        <v>32105.781980526004</v>
      </c>
      <c r="Q35" s="227">
        <v>336833.737821766</v>
      </c>
      <c r="R35" s="224">
        <f t="shared" si="0"/>
        <v>185512.39437448399</v>
      </c>
      <c r="S35" s="230">
        <f>IFERROR(VLOOKUP($A35,'2. PP Post Test vs Actuals'!$B$9:$C$33,1,FALSE),0)</f>
        <v>0</v>
      </c>
    </row>
    <row r="36" spans="1:19" x14ac:dyDescent="0.25">
      <c r="A36" s="211" t="s">
        <v>749</v>
      </c>
      <c r="B36" s="229" t="s">
        <v>750</v>
      </c>
      <c r="C36" s="264" t="str">
        <f>IFERROR(VLOOKUP($A36,'Projects FERCs'!$A$9:$C$306,3,FALSE),0)</f>
        <v>G376</v>
      </c>
      <c r="D36" s="226" t="s">
        <v>104</v>
      </c>
      <c r="E36" s="227">
        <v>2280.5112145319999</v>
      </c>
      <c r="F36" s="227">
        <v>3224.7971245829999</v>
      </c>
      <c r="G36" s="227">
        <v>3921.7890646599999</v>
      </c>
      <c r="H36" s="227">
        <v>4451.317049362</v>
      </c>
      <c r="I36" s="227">
        <v>4354.6223369219997</v>
      </c>
      <c r="J36" s="227">
        <v>4279.4566106430002</v>
      </c>
      <c r="K36" s="227">
        <v>4712.8667624099999</v>
      </c>
      <c r="L36" s="227">
        <v>5039.8819724209998</v>
      </c>
      <c r="M36" s="227">
        <v>5285.385963658</v>
      </c>
      <c r="N36" s="227">
        <v>5016.7892376930004</v>
      </c>
      <c r="O36" s="227">
        <v>5272.9910706339997</v>
      </c>
      <c r="P36" s="227">
        <v>5465.248759733</v>
      </c>
      <c r="Q36" s="227">
        <v>53305.657167251004</v>
      </c>
      <c r="R36" s="224">
        <f t="shared" si="0"/>
        <v>30793.163766549002</v>
      </c>
      <c r="S36" s="230">
        <f>IFERROR(VLOOKUP($A36,'2. PP Post Test vs Actuals'!$B$9:$C$33,1,FALSE),0)</f>
        <v>0</v>
      </c>
    </row>
    <row r="37" spans="1:19" x14ac:dyDescent="0.25">
      <c r="A37" s="211" t="s">
        <v>781</v>
      </c>
      <c r="B37" s="229" t="s">
        <v>782</v>
      </c>
      <c r="C37" s="264" t="str">
        <f>IFERROR(VLOOKUP($A37,'Projects FERCs'!$A$9:$C$306,3,FALSE),0)</f>
        <v>G376</v>
      </c>
      <c r="D37" s="226" t="s">
        <v>104</v>
      </c>
      <c r="E37" s="227">
        <v>125.05</v>
      </c>
      <c r="F37" s="227">
        <v>0</v>
      </c>
      <c r="G37" s="227">
        <v>0</v>
      </c>
      <c r="H37" s="227">
        <v>0</v>
      </c>
      <c r="I37" s="227">
        <v>0</v>
      </c>
      <c r="J37" s="227">
        <v>0</v>
      </c>
      <c r="K37" s="227">
        <v>0</v>
      </c>
      <c r="L37" s="227">
        <v>0</v>
      </c>
      <c r="M37" s="227">
        <v>0</v>
      </c>
      <c r="N37" s="227">
        <v>0</v>
      </c>
      <c r="O37" s="227">
        <v>0</v>
      </c>
      <c r="P37" s="227">
        <v>0</v>
      </c>
      <c r="Q37" s="227">
        <v>125.05</v>
      </c>
      <c r="R37" s="224">
        <f t="shared" si="0"/>
        <v>0</v>
      </c>
      <c r="S37" s="230">
        <f>IFERROR(VLOOKUP($A37,'2. PP Post Test vs Actuals'!$B$9:$C$33,1,FALSE),0)</f>
        <v>0</v>
      </c>
    </row>
    <row r="38" spans="1:19" x14ac:dyDescent="0.25">
      <c r="A38" s="211" t="s">
        <v>819</v>
      </c>
      <c r="B38" s="229" t="s">
        <v>820</v>
      </c>
      <c r="C38" s="264" t="str">
        <f>IFERROR(VLOOKUP($A38,'Projects FERCs'!$A$9:$C$306,3,FALSE),0)</f>
        <v>G376</v>
      </c>
      <c r="D38" s="226" t="s">
        <v>104</v>
      </c>
      <c r="E38" s="227">
        <v>13383.919500493001</v>
      </c>
      <c r="F38" s="227">
        <v>12789.538356486</v>
      </c>
      <c r="G38" s="227">
        <v>12543.830606628</v>
      </c>
      <c r="H38" s="227">
        <v>15071.794702496998</v>
      </c>
      <c r="I38" s="227">
        <v>13005.252321008</v>
      </c>
      <c r="J38" s="227">
        <v>14571.721849596999</v>
      </c>
      <c r="K38" s="227">
        <v>22992.870324869</v>
      </c>
      <c r="L38" s="227">
        <v>21049.949442839999</v>
      </c>
      <c r="M38" s="227">
        <v>20281.430980469999</v>
      </c>
      <c r="N38" s="227">
        <v>15177.944573079001</v>
      </c>
      <c r="O38" s="227">
        <v>15004.615773616</v>
      </c>
      <c r="P38" s="227">
        <v>12563.771356069999</v>
      </c>
      <c r="Q38" s="227">
        <v>188436.63978765302</v>
      </c>
      <c r="R38" s="224">
        <f t="shared" si="0"/>
        <v>107070.582450944</v>
      </c>
      <c r="S38" s="230">
        <f>IFERROR(VLOOKUP($A38,'2. PP Post Test vs Actuals'!$B$9:$C$33,1,FALSE),0)</f>
        <v>0</v>
      </c>
    </row>
    <row r="39" spans="1:19" x14ac:dyDescent="0.25">
      <c r="A39" s="211" t="s">
        <v>821</v>
      </c>
      <c r="B39" s="229" t="s">
        <v>822</v>
      </c>
      <c r="C39" s="264" t="str">
        <f>IFERROR(VLOOKUP($A39,'Projects FERCs'!$A$9:$C$306,3,FALSE),0)</f>
        <v>G376</v>
      </c>
      <c r="D39" s="226" t="s">
        <v>104</v>
      </c>
      <c r="E39" s="227"/>
      <c r="F39" s="227">
        <v>-1119.977777868</v>
      </c>
      <c r="G39" s="227">
        <v>-1541.8614450760001</v>
      </c>
      <c r="H39" s="227">
        <v>-1237.3183132429999</v>
      </c>
      <c r="I39" s="227">
        <v>-1868.5056414999999</v>
      </c>
      <c r="J39" s="227">
        <v>-2169.3166682440001</v>
      </c>
      <c r="K39" s="227">
        <v>-1791.8603454859999</v>
      </c>
      <c r="L39" s="227">
        <v>-1826.9523735289999</v>
      </c>
      <c r="M39" s="227">
        <v>-2088.056580726</v>
      </c>
      <c r="N39" s="227">
        <v>-1566.042435545</v>
      </c>
      <c r="O39" s="227">
        <v>-1174.531826659</v>
      </c>
      <c r="P39" s="227">
        <v>-1621.586761328</v>
      </c>
      <c r="Q39" s="227">
        <v>-18006.010169203997</v>
      </c>
      <c r="R39" s="224">
        <f t="shared" si="0"/>
        <v>-10069.030323273</v>
      </c>
      <c r="S39" s="230">
        <f>IFERROR(VLOOKUP($A39,'2. PP Post Test vs Actuals'!$B$9:$C$33,1,FALSE),0)</f>
        <v>0</v>
      </c>
    </row>
    <row r="40" spans="1:19" x14ac:dyDescent="0.25">
      <c r="A40" s="211" t="s">
        <v>849</v>
      </c>
      <c r="B40" s="229" t="s">
        <v>850</v>
      </c>
      <c r="C40" s="264" t="str">
        <f>IFERROR(VLOOKUP($A40,'Projects FERCs'!$A$9:$C$306,3,FALSE),0)</f>
        <v>G376</v>
      </c>
      <c r="D40" s="226" t="s">
        <v>104</v>
      </c>
      <c r="E40" s="227"/>
      <c r="F40" s="227"/>
      <c r="G40" s="227"/>
      <c r="H40" s="227"/>
      <c r="I40" s="227">
        <v>21464.923123412002</v>
      </c>
      <c r="J40" s="227">
        <v>25602.872727266</v>
      </c>
      <c r="K40" s="227">
        <v>25235.686989360001</v>
      </c>
      <c r="L40" s="227">
        <v>0</v>
      </c>
      <c r="M40" s="227">
        <v>0</v>
      </c>
      <c r="N40" s="227">
        <v>0</v>
      </c>
      <c r="O40" s="227">
        <v>0</v>
      </c>
      <c r="P40" s="227">
        <v>0</v>
      </c>
      <c r="Q40" s="227">
        <v>72303.482840037992</v>
      </c>
      <c r="R40" s="224">
        <f t="shared" si="0"/>
        <v>25235.686989360001</v>
      </c>
      <c r="S40" s="230">
        <f>IFERROR(VLOOKUP($A40,'2. PP Post Test vs Actuals'!$B$9:$C$33,1,FALSE),0)</f>
        <v>0</v>
      </c>
    </row>
    <row r="41" spans="1:19" x14ac:dyDescent="0.25">
      <c r="A41" s="211" t="s">
        <v>851</v>
      </c>
      <c r="B41" s="229" t="s">
        <v>852</v>
      </c>
      <c r="C41" s="264" t="str">
        <f>IFERROR(VLOOKUP($A41,'Projects FERCs'!$A$9:$C$306,3,FALSE),0)</f>
        <v>G376</v>
      </c>
      <c r="D41" s="226" t="s">
        <v>104</v>
      </c>
      <c r="E41" s="227"/>
      <c r="F41" s="227"/>
      <c r="G41" s="227"/>
      <c r="H41" s="227">
        <v>24613.394403138002</v>
      </c>
      <c r="I41" s="227">
        <v>36864.544933273995</v>
      </c>
      <c r="J41" s="227">
        <v>36403.211836727001</v>
      </c>
      <c r="K41" s="227">
        <v>24591.145183295001</v>
      </c>
      <c r="L41" s="227">
        <v>24523.666519588001</v>
      </c>
      <c r="M41" s="227">
        <v>0</v>
      </c>
      <c r="N41" s="227">
        <v>0</v>
      </c>
      <c r="O41" s="227">
        <v>0</v>
      </c>
      <c r="P41" s="227">
        <v>0</v>
      </c>
      <c r="Q41" s="227">
        <v>146995.96287602198</v>
      </c>
      <c r="R41" s="224">
        <f t="shared" si="0"/>
        <v>49114.811702883002</v>
      </c>
      <c r="S41" s="230">
        <f>IFERROR(VLOOKUP($A41,'2. PP Post Test vs Actuals'!$B$9:$C$33,1,FALSE),0)</f>
        <v>0</v>
      </c>
    </row>
    <row r="42" spans="1:19" x14ac:dyDescent="0.25">
      <c r="A42" s="211" t="s">
        <v>1122</v>
      </c>
      <c r="B42" s="229" t="s">
        <v>1123</v>
      </c>
      <c r="C42" s="264" t="str">
        <f>IFERROR(VLOOKUP($A42,'Projects FERCs'!$A$9:$C$306,3,FALSE),0)</f>
        <v>G380</v>
      </c>
      <c r="D42" s="226" t="s">
        <v>104</v>
      </c>
      <c r="E42" s="227">
        <v>5918.1655114739997</v>
      </c>
      <c r="F42" s="227">
        <v>5918.1655114739997</v>
      </c>
      <c r="G42" s="227">
        <v>5918.1655114739997</v>
      </c>
      <c r="H42" s="227">
        <v>5918.1655114739997</v>
      </c>
      <c r="I42" s="227">
        <v>5918.1655114739997</v>
      </c>
      <c r="J42" s="227">
        <v>5918.1655114739997</v>
      </c>
      <c r="K42" s="227">
        <v>5918.1655114739997</v>
      </c>
      <c r="L42" s="227">
        <v>5918.1655114739997</v>
      </c>
      <c r="M42" s="227">
        <v>5918.1655114739997</v>
      </c>
      <c r="N42" s="227">
        <v>5918.1655114739997</v>
      </c>
      <c r="O42" s="227">
        <v>5918.1655114739997</v>
      </c>
      <c r="P42" s="227">
        <v>5918.1655114739997</v>
      </c>
      <c r="Q42" s="227">
        <v>71017.986137688</v>
      </c>
      <c r="R42" s="224">
        <f t="shared" si="0"/>
        <v>35508.993068844</v>
      </c>
      <c r="S42" s="230">
        <f>IFERROR(VLOOKUP($A42,'2. PP Post Test vs Actuals'!$B$9:$C$33,1,FALSE),0)</f>
        <v>0</v>
      </c>
    </row>
    <row r="43" spans="1:19" x14ac:dyDescent="0.25">
      <c r="B43" s="228" t="s">
        <v>1052</v>
      </c>
      <c r="C43" s="264">
        <f>IFERROR(VLOOKUP($A43,'Projects FERCs'!$A$9:$C$306,3,FALSE),0)</f>
        <v>0</v>
      </c>
      <c r="D43" s="226" t="s">
        <v>104</v>
      </c>
      <c r="E43" s="227">
        <v>83352.917921095985</v>
      </c>
      <c r="F43" s="227">
        <v>81969.20313491601</v>
      </c>
      <c r="G43" s="227">
        <v>90654.056296285024</v>
      </c>
      <c r="H43" s="227">
        <v>87724.783132203011</v>
      </c>
      <c r="I43" s="227">
        <v>79557.114530927007</v>
      </c>
      <c r="J43" s="227">
        <v>86038.757659149007</v>
      </c>
      <c r="K43" s="227">
        <v>180898.52670112898</v>
      </c>
      <c r="L43" s="227">
        <v>388347.30021375197</v>
      </c>
      <c r="M43" s="227">
        <v>361979.48535616096</v>
      </c>
      <c r="N43" s="227">
        <v>363036.67982205411</v>
      </c>
      <c r="O43" s="227">
        <v>355367.226396941</v>
      </c>
      <c r="P43" s="227">
        <v>350306.33056782902</v>
      </c>
      <c r="Q43" s="227">
        <v>2509232.381732442</v>
      </c>
      <c r="R43" s="224"/>
      <c r="S43" s="230">
        <f>IFERROR(VLOOKUP($A43,'2. PP Post Test vs Actuals'!$B$9:$C$33,1,FALSE),0)</f>
        <v>0</v>
      </c>
    </row>
    <row r="44" spans="1:19" x14ac:dyDescent="0.25">
      <c r="A44" s="211" t="s">
        <v>406</v>
      </c>
      <c r="B44" s="229" t="s">
        <v>407</v>
      </c>
      <c r="C44" s="264" t="str">
        <f>IFERROR(VLOOKUP($A44,'Projects FERCs'!$A$9:$C$306,3,FALSE),0)</f>
        <v>G381</v>
      </c>
      <c r="D44" s="226" t="s">
        <v>104</v>
      </c>
      <c r="E44" s="227">
        <v>3608.64</v>
      </c>
      <c r="F44" s="227">
        <v>3608.64</v>
      </c>
      <c r="G44" s="227">
        <v>3608.64</v>
      </c>
      <c r="H44" s="227">
        <v>3608.64</v>
      </c>
      <c r="I44" s="227">
        <v>3608.64</v>
      </c>
      <c r="J44" s="227">
        <v>3608.64</v>
      </c>
      <c r="K44" s="227">
        <v>3608.64</v>
      </c>
      <c r="L44" s="227">
        <v>3608.64</v>
      </c>
      <c r="M44" s="227">
        <v>3608.64</v>
      </c>
      <c r="N44" s="227">
        <v>3608.64</v>
      </c>
      <c r="O44" s="227">
        <v>3608.64</v>
      </c>
      <c r="P44" s="227">
        <v>3608.64</v>
      </c>
      <c r="Q44" s="227">
        <v>43303.68</v>
      </c>
      <c r="R44" s="224">
        <f t="shared" si="0"/>
        <v>21651.84</v>
      </c>
      <c r="S44" s="230">
        <f>IFERROR(VLOOKUP($A44,'2. PP Post Test vs Actuals'!$B$9:$C$33,1,FALSE),0)</f>
        <v>0</v>
      </c>
    </row>
    <row r="45" spans="1:19" x14ac:dyDescent="0.25">
      <c r="A45" s="211" t="s">
        <v>409</v>
      </c>
      <c r="B45" s="229" t="s">
        <v>410</v>
      </c>
      <c r="C45" s="264" t="str">
        <f>IFERROR(VLOOKUP($A45,'Projects FERCs'!$A$9:$C$306,3,FALSE),0)</f>
        <v>G382</v>
      </c>
      <c r="D45" s="226" t="s">
        <v>104</v>
      </c>
      <c r="E45" s="227">
        <v>15740.298989991999</v>
      </c>
      <c r="F45" s="227">
        <v>17423.805371379003</v>
      </c>
      <c r="G45" s="227">
        <v>17298.201424565999</v>
      </c>
      <c r="H45" s="227">
        <v>17374.127667267003</v>
      </c>
      <c r="I45" s="227">
        <v>17379.223297077999</v>
      </c>
      <c r="J45" s="227">
        <v>17098.997412371999</v>
      </c>
      <c r="K45" s="227">
        <v>16473.777441943002</v>
      </c>
      <c r="L45" s="227">
        <v>16391.659960159999</v>
      </c>
      <c r="M45" s="227">
        <v>17323.755149445999</v>
      </c>
      <c r="N45" s="227">
        <v>17379.238053810001</v>
      </c>
      <c r="O45" s="227">
        <v>17378.872642700997</v>
      </c>
      <c r="P45" s="227">
        <v>16919.300157303998</v>
      </c>
      <c r="Q45" s="227">
        <v>204181.25756801802</v>
      </c>
      <c r="R45" s="224">
        <f t="shared" si="0"/>
        <v>101866.60340536399</v>
      </c>
      <c r="S45" s="230">
        <f>IFERROR(VLOOKUP($A45,'2. PP Post Test vs Actuals'!$B$9:$C$33,1,FALSE),0)</f>
        <v>0</v>
      </c>
    </row>
    <row r="46" spans="1:19" x14ac:dyDescent="0.25">
      <c r="A46" s="211" t="s">
        <v>493</v>
      </c>
      <c r="B46" s="229" t="s">
        <v>1312</v>
      </c>
      <c r="C46" s="264" t="str">
        <f>IFERROR(VLOOKUP($A46,'Projects FERCs'!$A$9:$C$306,3,FALSE),0)</f>
        <v>G381</v>
      </c>
      <c r="D46" s="226" t="s">
        <v>104</v>
      </c>
      <c r="E46" s="227">
        <v>5370</v>
      </c>
      <c r="F46" s="227">
        <v>5370</v>
      </c>
      <c r="G46" s="227">
        <v>5370</v>
      </c>
      <c r="H46" s="227">
        <v>5370</v>
      </c>
      <c r="I46" s="227">
        <v>5370</v>
      </c>
      <c r="J46" s="227">
        <v>5370</v>
      </c>
      <c r="K46" s="227">
        <v>5370</v>
      </c>
      <c r="L46" s="227">
        <v>5370</v>
      </c>
      <c r="M46" s="227">
        <v>5370</v>
      </c>
      <c r="N46" s="227">
        <v>5370</v>
      </c>
      <c r="O46" s="227">
        <v>5370</v>
      </c>
      <c r="P46" s="227">
        <v>5370</v>
      </c>
      <c r="Q46" s="227">
        <v>64440</v>
      </c>
      <c r="R46" s="224">
        <f t="shared" si="0"/>
        <v>32220</v>
      </c>
      <c r="S46" s="230">
        <f>IFERROR(VLOOKUP($A46,'2. PP Post Test vs Actuals'!$B$9:$C$33,1,FALSE),0)</f>
        <v>0</v>
      </c>
    </row>
    <row r="47" spans="1:19" x14ac:dyDescent="0.25">
      <c r="A47" s="211" t="s">
        <v>495</v>
      </c>
      <c r="B47" s="229" t="s">
        <v>496</v>
      </c>
      <c r="C47" s="264" t="str">
        <f>IFERROR(VLOOKUP($A47,'Projects FERCs'!$A$9:$C$306,3,FALSE),0)</f>
        <v>G382</v>
      </c>
      <c r="D47" s="226" t="s">
        <v>104</v>
      </c>
      <c r="E47" s="227">
        <v>14470.601375419001</v>
      </c>
      <c r="F47" s="227">
        <v>13244.894970582</v>
      </c>
      <c r="G47" s="227">
        <v>16169.536466895999</v>
      </c>
      <c r="H47" s="227">
        <v>15429.727125318001</v>
      </c>
      <c r="I47" s="227">
        <v>11916.985889772999</v>
      </c>
      <c r="J47" s="227">
        <v>12489.956442825</v>
      </c>
      <c r="K47" s="227">
        <v>13095.322901514</v>
      </c>
      <c r="L47" s="227">
        <v>15010.87818182</v>
      </c>
      <c r="M47" s="227">
        <v>17015.815210186</v>
      </c>
      <c r="N47" s="227">
        <v>15499.448789095002</v>
      </c>
      <c r="O47" s="227">
        <v>16041.822108055001</v>
      </c>
      <c r="P47" s="227">
        <v>15729.021149312999</v>
      </c>
      <c r="Q47" s="227">
        <v>176114.01061079599</v>
      </c>
      <c r="R47" s="224">
        <f t="shared" si="0"/>
        <v>92392.308339983021</v>
      </c>
      <c r="S47" s="230">
        <f>IFERROR(VLOOKUP($A47,'2. PP Post Test vs Actuals'!$B$9:$C$33,1,FALSE),0)</f>
        <v>0</v>
      </c>
    </row>
    <row r="48" spans="1:19" x14ac:dyDescent="0.25">
      <c r="A48" s="211" t="s">
        <v>593</v>
      </c>
      <c r="B48" s="229" t="s">
        <v>594</v>
      </c>
      <c r="C48" s="264" t="str">
        <f>IFERROR(VLOOKUP($A48,'Projects FERCs'!$A$9:$C$306,3,FALSE),0)</f>
        <v>G381</v>
      </c>
      <c r="D48" s="226" t="s">
        <v>104</v>
      </c>
      <c r="E48" s="227"/>
      <c r="F48" s="227"/>
      <c r="G48" s="227"/>
      <c r="H48" s="227"/>
      <c r="I48" s="227"/>
      <c r="J48" s="227"/>
      <c r="K48" s="227">
        <v>100000</v>
      </c>
      <c r="L48" s="227">
        <v>301365.43278499902</v>
      </c>
      <c r="M48" s="227">
        <v>269145.43278499902</v>
      </c>
      <c r="N48" s="227">
        <v>269145.43278499902</v>
      </c>
      <c r="O48" s="227">
        <v>269145.43278499902</v>
      </c>
      <c r="P48" s="227">
        <v>269145.43278499902</v>
      </c>
      <c r="Q48" s="227">
        <v>1477947.1639249951</v>
      </c>
      <c r="R48" s="224">
        <f t="shared" si="0"/>
        <v>1477947.1639249951</v>
      </c>
      <c r="S48" s="230">
        <f>IFERROR(VLOOKUP($A48,'2. PP Post Test vs Actuals'!$B$9:$C$33,1,FALSE),0)</f>
        <v>0</v>
      </c>
    </row>
    <row r="49" spans="1:19" x14ac:dyDescent="0.25">
      <c r="A49" s="211" t="s">
        <v>595</v>
      </c>
      <c r="B49" s="229" t="s">
        <v>596</v>
      </c>
      <c r="C49" s="264" t="str">
        <f>IFERROR(VLOOKUP($A49,'Projects FERCs'!$A$9:$C$306,3,FALSE),0)</f>
        <v>G382</v>
      </c>
      <c r="D49" s="226" t="s">
        <v>104</v>
      </c>
      <c r="E49" s="227">
        <v>22601.681418786</v>
      </c>
      <c r="F49" s="227">
        <v>19480.661082631999</v>
      </c>
      <c r="G49" s="227">
        <v>22121.750129087002</v>
      </c>
      <c r="H49" s="227">
        <v>26084.922598759</v>
      </c>
      <c r="I49" s="227">
        <v>20907.647922074</v>
      </c>
      <c r="J49" s="227">
        <v>24908.699454491001</v>
      </c>
      <c r="K49" s="227">
        <v>21355.117961111999</v>
      </c>
      <c r="L49" s="227">
        <v>20919.225211319001</v>
      </c>
      <c r="M49" s="227">
        <v>24001.088867134</v>
      </c>
      <c r="N49" s="227">
        <v>26402.893835092</v>
      </c>
      <c r="O49" s="227">
        <v>22145.57078125</v>
      </c>
      <c r="P49" s="227">
        <v>19360.516149620002</v>
      </c>
      <c r="Q49" s="227">
        <v>270289.77541135601</v>
      </c>
      <c r="R49" s="224">
        <f t="shared" si="0"/>
        <v>134184.41280552698</v>
      </c>
      <c r="S49" s="230">
        <f>IFERROR(VLOOKUP($A49,'2. PP Post Test vs Actuals'!$B$9:$C$33,1,FALSE),0)</f>
        <v>0</v>
      </c>
    </row>
    <row r="50" spans="1:19" x14ac:dyDescent="0.25">
      <c r="A50" s="211" t="s">
        <v>695</v>
      </c>
      <c r="B50" s="229" t="s">
        <v>696</v>
      </c>
      <c r="C50" s="264" t="str">
        <f>IFERROR(VLOOKUP($A50,'Projects FERCs'!$A$9:$C$306,3,FALSE),0)</f>
        <v>G381</v>
      </c>
      <c r="D50" s="226" t="s">
        <v>104</v>
      </c>
      <c r="E50" s="227">
        <v>2266.7728244790001</v>
      </c>
      <c r="F50" s="227">
        <v>2266.7728244790001</v>
      </c>
      <c r="G50" s="227">
        <v>2266.7728244790001</v>
      </c>
      <c r="H50" s="227">
        <v>2266.7728244790001</v>
      </c>
      <c r="I50" s="227">
        <v>2266.7728244790001</v>
      </c>
      <c r="J50" s="227">
        <v>2266.7728244790001</v>
      </c>
      <c r="K50" s="227">
        <v>2266.7728244790001</v>
      </c>
      <c r="L50" s="227">
        <v>2266.7728244790001</v>
      </c>
      <c r="M50" s="227">
        <v>2266.7728244790001</v>
      </c>
      <c r="N50" s="227">
        <v>2266.7728244790001</v>
      </c>
      <c r="O50" s="227">
        <v>2266.7728244790001</v>
      </c>
      <c r="P50" s="227">
        <v>2266.7728244790001</v>
      </c>
      <c r="Q50" s="227">
        <v>27201.273893748006</v>
      </c>
      <c r="R50" s="224">
        <f t="shared" si="0"/>
        <v>13600.636946873999</v>
      </c>
      <c r="S50" s="230">
        <f>IFERROR(VLOOKUP($A50,'2. PP Post Test vs Actuals'!$B$9:$C$33,1,FALSE),0)</f>
        <v>0</v>
      </c>
    </row>
    <row r="51" spans="1:19" x14ac:dyDescent="0.25">
      <c r="A51" s="211" t="s">
        <v>697</v>
      </c>
      <c r="B51" s="229" t="s">
        <v>698</v>
      </c>
      <c r="C51" s="264" t="str">
        <f>IFERROR(VLOOKUP($A51,'Projects FERCs'!$A$9:$C$306,3,FALSE),0)</f>
        <v>G382</v>
      </c>
      <c r="D51" s="226" t="s">
        <v>104</v>
      </c>
      <c r="E51" s="227">
        <v>5984.2663025299998</v>
      </c>
      <c r="F51" s="227">
        <v>8188.0854154079998</v>
      </c>
      <c r="G51" s="227">
        <v>11003.756201987</v>
      </c>
      <c r="H51" s="227">
        <v>4871.1376060780003</v>
      </c>
      <c r="I51" s="227">
        <v>5756.1817094079997</v>
      </c>
      <c r="J51" s="227">
        <v>7979.4286216</v>
      </c>
      <c r="K51" s="227">
        <v>6457.8632860790003</v>
      </c>
      <c r="L51" s="227">
        <v>11020.449633382001</v>
      </c>
      <c r="M51" s="227">
        <v>11022.431869754</v>
      </c>
      <c r="N51" s="227">
        <v>11062.980311005</v>
      </c>
      <c r="O51" s="227">
        <v>7122.9636992730002</v>
      </c>
      <c r="P51" s="227">
        <v>5675.9403197359998</v>
      </c>
      <c r="Q51" s="227">
        <v>96145.484976239983</v>
      </c>
      <c r="R51" s="224">
        <f t="shared" si="0"/>
        <v>52362.629119229001</v>
      </c>
      <c r="S51" s="230">
        <f>IFERROR(VLOOKUP($A51,'2. PP Post Test vs Actuals'!$B$9:$C$33,1,FALSE),0)</f>
        <v>0</v>
      </c>
    </row>
    <row r="52" spans="1:19" x14ac:dyDescent="0.25">
      <c r="A52" s="211" t="s">
        <v>767</v>
      </c>
      <c r="B52" s="229" t="s">
        <v>768</v>
      </c>
      <c r="C52" s="264" t="str">
        <f>IFERROR(VLOOKUP($A52,'Projects FERCs'!$A$9:$C$306,3,FALSE),0)</f>
        <v>G381</v>
      </c>
      <c r="D52" s="226" t="s">
        <v>104</v>
      </c>
      <c r="E52" s="227">
        <v>1258.3147471059999</v>
      </c>
      <c r="F52" s="227">
        <v>1240.791322816</v>
      </c>
      <c r="G52" s="227">
        <v>1217.7989539130001</v>
      </c>
      <c r="H52" s="227">
        <v>1220.2245191750001</v>
      </c>
      <c r="I52" s="227">
        <v>1217.9915313050001</v>
      </c>
      <c r="J52" s="227">
        <v>1200.162327254</v>
      </c>
      <c r="K52" s="227">
        <v>1219.4002241989999</v>
      </c>
      <c r="L52" s="227">
        <v>1215.2474087779999</v>
      </c>
      <c r="M52" s="227">
        <v>1228.3518879759999</v>
      </c>
      <c r="N52" s="227">
        <v>1228.78038423</v>
      </c>
      <c r="O52" s="227">
        <v>1214.7570790320001</v>
      </c>
      <c r="P52" s="227">
        <v>1219.189881665</v>
      </c>
      <c r="Q52" s="227">
        <v>14681.010267449001</v>
      </c>
      <c r="R52" s="224">
        <f t="shared" si="0"/>
        <v>7325.7268658799994</v>
      </c>
      <c r="S52" s="230">
        <f>IFERROR(VLOOKUP($A52,'2. PP Post Test vs Actuals'!$B$9:$C$33,1,FALSE),0)</f>
        <v>0</v>
      </c>
    </row>
    <row r="53" spans="1:19" x14ac:dyDescent="0.25">
      <c r="A53" s="211" t="s">
        <v>769</v>
      </c>
      <c r="B53" s="229" t="s">
        <v>770</v>
      </c>
      <c r="C53" s="264" t="str">
        <f>IFERROR(VLOOKUP($A53,'Projects FERCs'!$A$9:$C$306,3,FALSE),0)</f>
        <v>G382</v>
      </c>
      <c r="D53" s="226" t="s">
        <v>104</v>
      </c>
      <c r="E53" s="227">
        <v>2798.4686820110001</v>
      </c>
      <c r="F53" s="227">
        <v>2764.5399330519999</v>
      </c>
      <c r="G53" s="227">
        <v>2751.579595492</v>
      </c>
      <c r="H53" s="227">
        <v>2759.413087378</v>
      </c>
      <c r="I53" s="227">
        <v>2759.9401954139998</v>
      </c>
      <c r="J53" s="227">
        <v>2753.1363772599998</v>
      </c>
      <c r="K53" s="227">
        <v>2751.6762146289998</v>
      </c>
      <c r="L53" s="227">
        <v>2753.9356098439998</v>
      </c>
      <c r="M53" s="227">
        <v>2754.2161448050001</v>
      </c>
      <c r="N53" s="227">
        <v>2759.941728539</v>
      </c>
      <c r="O53" s="227">
        <v>2759.9027129149999</v>
      </c>
      <c r="P53" s="227">
        <v>2760.0260420509999</v>
      </c>
      <c r="Q53" s="227">
        <v>33126.776323389997</v>
      </c>
      <c r="R53" s="224">
        <f t="shared" si="0"/>
        <v>16539.698452782999</v>
      </c>
      <c r="S53" s="230">
        <f>IFERROR(VLOOKUP($A53,'2. PP Post Test vs Actuals'!$B$9:$C$33,1,FALSE),0)</f>
        <v>0</v>
      </c>
    </row>
    <row r="54" spans="1:19" x14ac:dyDescent="0.25">
      <c r="A54" s="211" t="s">
        <v>837</v>
      </c>
      <c r="B54" s="229" t="s">
        <v>838</v>
      </c>
      <c r="C54" s="264" t="str">
        <f>IFERROR(VLOOKUP($A54,'Projects FERCs'!$A$9:$C$306,3,FALSE),0)</f>
        <v>G381</v>
      </c>
      <c r="D54" s="226" t="s">
        <v>104</v>
      </c>
      <c r="E54" s="227">
        <v>2463.0606618370002</v>
      </c>
      <c r="F54" s="227">
        <v>2463.0606618370002</v>
      </c>
      <c r="G54" s="227">
        <v>2463.0606618370002</v>
      </c>
      <c r="H54" s="227">
        <v>2463.0606618370002</v>
      </c>
      <c r="I54" s="227">
        <v>2463.0606618370002</v>
      </c>
      <c r="J54" s="227">
        <v>2463.0606618370002</v>
      </c>
      <c r="K54" s="227">
        <v>2463.0606618370002</v>
      </c>
      <c r="L54" s="227">
        <v>2463.0606618370002</v>
      </c>
      <c r="M54" s="227">
        <v>2463.0606618370002</v>
      </c>
      <c r="N54" s="227">
        <v>2463.0606618370002</v>
      </c>
      <c r="O54" s="227">
        <v>2463.0606618370002</v>
      </c>
      <c r="P54" s="227">
        <v>2463.0606618370002</v>
      </c>
      <c r="Q54" s="227">
        <v>29556.727942044003</v>
      </c>
      <c r="R54" s="224">
        <f t="shared" si="0"/>
        <v>14778.363971022001</v>
      </c>
      <c r="S54" s="230">
        <f>IFERROR(VLOOKUP($A54,'2. PP Post Test vs Actuals'!$B$9:$C$33,1,FALSE),0)</f>
        <v>0</v>
      </c>
    </row>
    <row r="55" spans="1:19" x14ac:dyDescent="0.25">
      <c r="A55" s="211" t="s">
        <v>839</v>
      </c>
      <c r="B55" s="229" t="s">
        <v>840</v>
      </c>
      <c r="C55" s="264" t="str">
        <f>IFERROR(VLOOKUP($A55,'Projects FERCs'!$A$9:$C$306,3,FALSE),0)</f>
        <v>G382</v>
      </c>
      <c r="D55" s="226" t="s">
        <v>104</v>
      </c>
      <c r="E55" s="227">
        <v>6790.8129189359997</v>
      </c>
      <c r="F55" s="227">
        <v>5917.9515527310004</v>
      </c>
      <c r="G55" s="227">
        <v>6382.9600380279999</v>
      </c>
      <c r="H55" s="227">
        <v>6276.7570419120002</v>
      </c>
      <c r="I55" s="227">
        <v>5910.6704995589998</v>
      </c>
      <c r="J55" s="227">
        <v>5899.9035370310003</v>
      </c>
      <c r="K55" s="227">
        <v>5836.8951853369999</v>
      </c>
      <c r="L55" s="227">
        <v>5961.9979371339996</v>
      </c>
      <c r="M55" s="227">
        <v>5779.9199555450004</v>
      </c>
      <c r="N55" s="227">
        <v>5849.4904489680002</v>
      </c>
      <c r="O55" s="227">
        <v>5849.4311023999999</v>
      </c>
      <c r="P55" s="227">
        <v>5788.4305968250001</v>
      </c>
      <c r="Q55" s="227">
        <v>72245.220814405999</v>
      </c>
      <c r="R55" s="224">
        <f t="shared" si="0"/>
        <v>35066.165226208999</v>
      </c>
      <c r="S55" s="230">
        <f>IFERROR(VLOOKUP($A55,'2. PP Post Test vs Actuals'!$B$9:$C$33,1,FALSE),0)</f>
        <v>0</v>
      </c>
    </row>
    <row r="56" spans="1:19" x14ac:dyDescent="0.25">
      <c r="B56" s="228" t="s">
        <v>1053</v>
      </c>
      <c r="C56" s="264">
        <f>IFERROR(VLOOKUP($A56,'Projects FERCs'!$A$9:$C$306,3,FALSE),0)</f>
        <v>0</v>
      </c>
      <c r="D56" s="226" t="s">
        <v>104</v>
      </c>
      <c r="E56" s="227">
        <v>38144.914116738997</v>
      </c>
      <c r="F56" s="227">
        <v>33176.413302003995</v>
      </c>
      <c r="G56" s="227">
        <v>33040.375228293997</v>
      </c>
      <c r="H56" s="227">
        <v>33122.607949810001</v>
      </c>
      <c r="I56" s="227">
        <v>32977.529021784998</v>
      </c>
      <c r="J56" s="227">
        <v>32907.111069197992</v>
      </c>
      <c r="K56" s="227">
        <v>32891.985415151001</v>
      </c>
      <c r="L56" s="227">
        <v>33065.109330109</v>
      </c>
      <c r="M56" s="227">
        <v>33068.050344573996</v>
      </c>
      <c r="N56" s="227">
        <v>32977.549563576002</v>
      </c>
      <c r="O56" s="227">
        <v>33127.746699601004</v>
      </c>
      <c r="P56" s="227">
        <v>32668.278242550001</v>
      </c>
      <c r="Q56" s="227">
        <v>401167.67028339091</v>
      </c>
      <c r="R56" s="224"/>
      <c r="S56" s="230">
        <f>IFERROR(VLOOKUP($A56,'2. PP Post Test vs Actuals'!$B$9:$C$33,1,FALSE),0)</f>
        <v>0</v>
      </c>
    </row>
    <row r="57" spans="1:19" x14ac:dyDescent="0.25">
      <c r="A57" s="211" t="s">
        <v>412</v>
      </c>
      <c r="B57" s="229" t="s">
        <v>413</v>
      </c>
      <c r="C57" s="264" t="str">
        <f>IFERROR(VLOOKUP($A57,'Projects FERCs'!$A$9:$C$306,3,FALSE),0)</f>
        <v>G383</v>
      </c>
      <c r="D57" s="226" t="s">
        <v>104</v>
      </c>
      <c r="E57" s="227">
        <v>3007.2</v>
      </c>
      <c r="F57" s="227">
        <v>3007.2</v>
      </c>
      <c r="G57" s="227">
        <v>3007.2</v>
      </c>
      <c r="H57" s="227">
        <v>3007.2</v>
      </c>
      <c r="I57" s="227">
        <v>3007.2</v>
      </c>
      <c r="J57" s="227">
        <v>3007.2</v>
      </c>
      <c r="K57" s="227">
        <v>3007.2</v>
      </c>
      <c r="L57" s="227">
        <v>3007.2</v>
      </c>
      <c r="M57" s="227">
        <v>3007.2</v>
      </c>
      <c r="N57" s="227">
        <v>3007.2</v>
      </c>
      <c r="O57" s="227">
        <v>3007.2</v>
      </c>
      <c r="P57" s="227">
        <v>3007.2</v>
      </c>
      <c r="Q57" s="227">
        <v>36086.400000000001</v>
      </c>
      <c r="R57" s="224">
        <f t="shared" si="0"/>
        <v>18043.2</v>
      </c>
      <c r="S57" s="230">
        <f>IFERROR(VLOOKUP($A57,'2. PP Post Test vs Actuals'!$B$9:$C$33,1,FALSE),0)</f>
        <v>0</v>
      </c>
    </row>
    <row r="58" spans="1:19" x14ac:dyDescent="0.25">
      <c r="A58" s="211" t="s">
        <v>415</v>
      </c>
      <c r="B58" s="229" t="s">
        <v>416</v>
      </c>
      <c r="C58" s="264" t="str">
        <f>IFERROR(VLOOKUP($A58,'Projects FERCs'!$A$9:$C$306,3,FALSE),0)</f>
        <v>G384</v>
      </c>
      <c r="D58" s="226" t="s">
        <v>104</v>
      </c>
      <c r="E58" s="227">
        <v>1015.027973211</v>
      </c>
      <c r="F58" s="227">
        <v>2390.9747382169999</v>
      </c>
      <c r="G58" s="227">
        <v>2361.197093454</v>
      </c>
      <c r="H58" s="227">
        <v>2379.1968163249999</v>
      </c>
      <c r="I58" s="227">
        <v>2380.4051178959999</v>
      </c>
      <c r="J58" s="227">
        <v>2364.774615195</v>
      </c>
      <c r="K58" s="227">
        <v>2361.4163022040002</v>
      </c>
      <c r="L58" s="227">
        <v>2366.61068097</v>
      </c>
      <c r="M58" s="227">
        <v>2367.2545828880002</v>
      </c>
      <c r="N58" s="227">
        <v>2380.4086183630002</v>
      </c>
      <c r="O58" s="227">
        <v>2380.3227338500001</v>
      </c>
      <c r="P58" s="227">
        <v>1919.842761931</v>
      </c>
      <c r="Q58" s="227">
        <v>26667.432034503996</v>
      </c>
      <c r="R58" s="224">
        <f t="shared" si="0"/>
        <v>13775.855680206001</v>
      </c>
      <c r="S58" s="230">
        <f>IFERROR(VLOOKUP($A58,'2. PP Post Test vs Actuals'!$B$9:$C$33,1,FALSE),0)</f>
        <v>0</v>
      </c>
    </row>
    <row r="59" spans="1:19" x14ac:dyDescent="0.25">
      <c r="A59" s="211" t="s">
        <v>497</v>
      </c>
      <c r="B59" s="229" t="s">
        <v>498</v>
      </c>
      <c r="C59" s="264" t="str">
        <f>IFERROR(VLOOKUP($A59,'Projects FERCs'!$A$9:$C$306,3,FALSE),0)</f>
        <v>G383</v>
      </c>
      <c r="D59" s="226" t="s">
        <v>104</v>
      </c>
      <c r="E59" s="227">
        <v>4296</v>
      </c>
      <c r="F59" s="227">
        <v>4296</v>
      </c>
      <c r="G59" s="227">
        <v>4296</v>
      </c>
      <c r="H59" s="227">
        <v>4296</v>
      </c>
      <c r="I59" s="227">
        <v>4296</v>
      </c>
      <c r="J59" s="227">
        <v>4296</v>
      </c>
      <c r="K59" s="227">
        <v>4296</v>
      </c>
      <c r="L59" s="227">
        <v>4296</v>
      </c>
      <c r="M59" s="227">
        <v>4296</v>
      </c>
      <c r="N59" s="227">
        <v>4296</v>
      </c>
      <c r="O59" s="227">
        <v>4296</v>
      </c>
      <c r="P59" s="227">
        <v>4296</v>
      </c>
      <c r="Q59" s="227">
        <v>51552</v>
      </c>
      <c r="R59" s="224">
        <f t="shared" si="0"/>
        <v>25776</v>
      </c>
      <c r="S59" s="230">
        <f>IFERROR(VLOOKUP($A59,'2. PP Post Test vs Actuals'!$B$9:$C$33,1,FALSE),0)</f>
        <v>0</v>
      </c>
    </row>
    <row r="60" spans="1:19" x14ac:dyDescent="0.25">
      <c r="A60" s="211" t="s">
        <v>499</v>
      </c>
      <c r="B60" s="229" t="s">
        <v>500</v>
      </c>
      <c r="C60" s="264" t="str">
        <f>IFERROR(VLOOKUP($A60,'Projects FERCs'!$A$9:$C$306,3,FALSE),0)</f>
        <v>G384</v>
      </c>
      <c r="D60" s="226" t="s">
        <v>104</v>
      </c>
      <c r="E60" s="227">
        <v>4195.0482603250002</v>
      </c>
      <c r="F60" s="227">
        <v>3325.1033445570001</v>
      </c>
      <c r="G60" s="227">
        <v>3290.809090926</v>
      </c>
      <c r="H60" s="227">
        <v>3311.539640858</v>
      </c>
      <c r="I60" s="227">
        <v>3162.3361381750001</v>
      </c>
      <c r="J60" s="227">
        <v>3145.3228032390002</v>
      </c>
      <c r="K60" s="227">
        <v>3141.6687981079999</v>
      </c>
      <c r="L60" s="227">
        <v>3297.0443869820001</v>
      </c>
      <c r="M60" s="227">
        <v>3297.7864311829999</v>
      </c>
      <c r="N60" s="227">
        <v>3162.339953748</v>
      </c>
      <c r="O60" s="227">
        <v>3312.834690054</v>
      </c>
      <c r="P60" s="227">
        <v>3313.160591455</v>
      </c>
      <c r="Q60" s="227">
        <v>39954.994129610001</v>
      </c>
      <c r="R60" s="224">
        <f t="shared" si="0"/>
        <v>19524.834851530002</v>
      </c>
      <c r="S60" s="230">
        <f>IFERROR(VLOOKUP($A60,'2. PP Post Test vs Actuals'!$B$9:$C$33,1,FALSE),0)</f>
        <v>0</v>
      </c>
    </row>
    <row r="61" spans="1:19" x14ac:dyDescent="0.25">
      <c r="A61" s="211" t="s">
        <v>597</v>
      </c>
      <c r="B61" s="229" t="s">
        <v>598</v>
      </c>
      <c r="C61" s="264" t="str">
        <f>IFERROR(VLOOKUP($A61,'Projects FERCs'!$A$9:$C$306,3,FALSE),0)</f>
        <v>G383</v>
      </c>
      <c r="D61" s="226" t="s">
        <v>104</v>
      </c>
      <c r="E61" s="227">
        <v>5935.9979999999996</v>
      </c>
      <c r="F61" s="227">
        <v>5935.9979999999996</v>
      </c>
      <c r="G61" s="227">
        <v>5935.9979999999996</v>
      </c>
      <c r="H61" s="227">
        <v>5935.9979999999996</v>
      </c>
      <c r="I61" s="227">
        <v>5935.9979999999996</v>
      </c>
      <c r="J61" s="227">
        <v>5935.9979999999996</v>
      </c>
      <c r="K61" s="227">
        <v>5935.9979999999996</v>
      </c>
      <c r="L61" s="227">
        <v>5935.9979999999996</v>
      </c>
      <c r="M61" s="227">
        <v>5935.9979999999996</v>
      </c>
      <c r="N61" s="227">
        <v>5935.9979999999996</v>
      </c>
      <c r="O61" s="227">
        <v>5935.9979999999996</v>
      </c>
      <c r="P61" s="227">
        <v>5935.9979999999996</v>
      </c>
      <c r="Q61" s="227">
        <v>71231.975999999995</v>
      </c>
      <c r="R61" s="224">
        <f t="shared" si="0"/>
        <v>35615.987999999998</v>
      </c>
      <c r="S61" s="230">
        <f>IFERROR(VLOOKUP($A61,'2. PP Post Test vs Actuals'!$B$9:$C$33,1,FALSE),0)</f>
        <v>0</v>
      </c>
    </row>
    <row r="62" spans="1:19" x14ac:dyDescent="0.25">
      <c r="A62" s="211" t="s">
        <v>599</v>
      </c>
      <c r="B62" s="229" t="s">
        <v>600</v>
      </c>
      <c r="C62" s="264" t="str">
        <f>IFERROR(VLOOKUP($A62,'Projects FERCs'!$A$9:$C$306,3,FALSE),0)</f>
        <v>G384</v>
      </c>
      <c r="D62" s="226" t="s">
        <v>104</v>
      </c>
      <c r="E62" s="227">
        <v>9209.2968725869996</v>
      </c>
      <c r="F62" s="227">
        <v>6480.7908879500001</v>
      </c>
      <c r="G62" s="227">
        <v>6467.3559225609997</v>
      </c>
      <c r="H62" s="227">
        <v>6475.4766068039999</v>
      </c>
      <c r="I62" s="227">
        <v>6476.0212126289998</v>
      </c>
      <c r="J62" s="227">
        <v>6468.9693098340003</v>
      </c>
      <c r="K62" s="227">
        <v>6467.4557239320002</v>
      </c>
      <c r="L62" s="227">
        <v>6469.7976111609996</v>
      </c>
      <c r="M62" s="227">
        <v>6470.0897952380001</v>
      </c>
      <c r="N62" s="227">
        <v>6476.02282001</v>
      </c>
      <c r="O62" s="227">
        <v>6475.9849172490003</v>
      </c>
      <c r="P62" s="227">
        <v>6476.1123667359998</v>
      </c>
      <c r="Q62" s="227">
        <v>80413.374046690995</v>
      </c>
      <c r="R62" s="224">
        <f t="shared" si="0"/>
        <v>38835.463234325995</v>
      </c>
      <c r="S62" s="230">
        <f>IFERROR(VLOOKUP($A62,'2. PP Post Test vs Actuals'!$B$9:$C$33,1,FALSE),0)</f>
        <v>0</v>
      </c>
    </row>
    <row r="63" spans="1:19" x14ac:dyDescent="0.25">
      <c r="A63" s="211" t="s">
        <v>699</v>
      </c>
      <c r="B63" s="229" t="s">
        <v>700</v>
      </c>
      <c r="C63" s="264" t="str">
        <f>IFERROR(VLOOKUP($A63,'Projects FERCs'!$A$9:$C$306,3,FALSE),0)</f>
        <v>G383</v>
      </c>
      <c r="D63" s="226" t="s">
        <v>104</v>
      </c>
      <c r="E63" s="227">
        <v>1611</v>
      </c>
      <c r="F63" s="227">
        <v>1611</v>
      </c>
      <c r="G63" s="227">
        <v>1611</v>
      </c>
      <c r="H63" s="227">
        <v>1611</v>
      </c>
      <c r="I63" s="227">
        <v>1611</v>
      </c>
      <c r="J63" s="227">
        <v>1611</v>
      </c>
      <c r="K63" s="227">
        <v>1611</v>
      </c>
      <c r="L63" s="227">
        <v>1611</v>
      </c>
      <c r="M63" s="227">
        <v>1611</v>
      </c>
      <c r="N63" s="227">
        <v>1611</v>
      </c>
      <c r="O63" s="227">
        <v>1611</v>
      </c>
      <c r="P63" s="227">
        <v>1611</v>
      </c>
      <c r="Q63" s="227">
        <v>19332</v>
      </c>
      <c r="R63" s="224">
        <f t="shared" si="0"/>
        <v>9666</v>
      </c>
      <c r="S63" s="230">
        <f>IFERROR(VLOOKUP($A63,'2. PP Post Test vs Actuals'!$B$9:$C$33,1,FALSE),0)</f>
        <v>0</v>
      </c>
    </row>
    <row r="64" spans="1:19" x14ac:dyDescent="0.25">
      <c r="A64" s="211" t="s">
        <v>701</v>
      </c>
      <c r="B64" s="229" t="s">
        <v>702</v>
      </c>
      <c r="C64" s="264" t="str">
        <f>IFERROR(VLOOKUP($A64,'Projects FERCs'!$A$9:$C$306,3,FALSE),0)</f>
        <v>G384</v>
      </c>
      <c r="D64" s="226" t="s">
        <v>104</v>
      </c>
      <c r="E64" s="227">
        <v>4922.5835600179998</v>
      </c>
      <c r="F64" s="227">
        <v>3019.7844836549998</v>
      </c>
      <c r="G64" s="227">
        <v>2982.1760072930001</v>
      </c>
      <c r="H64" s="227">
        <v>3004.910021484</v>
      </c>
      <c r="I64" s="227">
        <v>3006.4351245389998</v>
      </c>
      <c r="J64" s="227">
        <v>2986.6957070489998</v>
      </c>
      <c r="K64" s="227">
        <v>2982.4549299350001</v>
      </c>
      <c r="L64" s="227">
        <v>2989.0152329990001</v>
      </c>
      <c r="M64" s="227">
        <v>2989.8270389230001</v>
      </c>
      <c r="N64" s="227">
        <v>3006.4418990630002</v>
      </c>
      <c r="O64" s="227">
        <v>3006.3305618650002</v>
      </c>
      <c r="P64" s="227">
        <v>3006.6873391600002</v>
      </c>
      <c r="Q64" s="227">
        <v>37903.341905982998</v>
      </c>
      <c r="R64" s="224">
        <f t="shared" si="0"/>
        <v>17980.757001945</v>
      </c>
      <c r="S64" s="230">
        <f>IFERROR(VLOOKUP($A64,'2. PP Post Test vs Actuals'!$B$9:$C$33,1,FALSE),0)</f>
        <v>0</v>
      </c>
    </row>
    <row r="65" spans="1:19" x14ac:dyDescent="0.25">
      <c r="A65" s="211" t="s">
        <v>771</v>
      </c>
      <c r="B65" s="229" t="s">
        <v>772</v>
      </c>
      <c r="C65" s="264" t="str">
        <f>IFERROR(VLOOKUP($A65,'Projects FERCs'!$A$9:$C$306,3,FALSE),0)</f>
        <v>G383</v>
      </c>
      <c r="D65" s="226" t="s">
        <v>104</v>
      </c>
      <c r="E65" s="227">
        <v>372.678</v>
      </c>
      <c r="F65" s="227">
        <v>372.678</v>
      </c>
      <c r="G65" s="227">
        <v>372.678</v>
      </c>
      <c r="H65" s="227">
        <v>372.678</v>
      </c>
      <c r="I65" s="227">
        <v>372.678</v>
      </c>
      <c r="J65" s="227">
        <v>372.678</v>
      </c>
      <c r="K65" s="227">
        <v>372.678</v>
      </c>
      <c r="L65" s="227">
        <v>372.678</v>
      </c>
      <c r="M65" s="227">
        <v>372.678</v>
      </c>
      <c r="N65" s="227">
        <v>372.678</v>
      </c>
      <c r="O65" s="227">
        <v>372.678</v>
      </c>
      <c r="P65" s="227">
        <v>372.678</v>
      </c>
      <c r="Q65" s="227">
        <v>4472.1359999999995</v>
      </c>
      <c r="R65" s="224">
        <f t="shared" si="0"/>
        <v>2236.0679999999998</v>
      </c>
      <c r="S65" s="230">
        <f>IFERROR(VLOOKUP($A65,'2. PP Post Test vs Actuals'!$B$9:$C$33,1,FALSE),0)</f>
        <v>0</v>
      </c>
    </row>
    <row r="66" spans="1:19" x14ac:dyDescent="0.25">
      <c r="A66" s="211" t="s">
        <v>773</v>
      </c>
      <c r="B66" s="229" t="s">
        <v>774</v>
      </c>
      <c r="C66" s="264" t="str">
        <f>IFERROR(VLOOKUP($A66,'Projects FERCs'!$A$9:$C$306,3,FALSE),0)</f>
        <v>G384</v>
      </c>
      <c r="D66" s="226" t="s">
        <v>104</v>
      </c>
      <c r="E66" s="227">
        <v>80.781343324999995</v>
      </c>
      <c r="F66" s="227">
        <v>79.868169812999994</v>
      </c>
      <c r="G66" s="227">
        <v>78.874601361000003</v>
      </c>
      <c r="H66" s="227">
        <v>79.475288937000002</v>
      </c>
      <c r="I66" s="227">
        <v>79.514271094999998</v>
      </c>
      <c r="J66" s="227">
        <v>78.992668625999997</v>
      </c>
      <c r="K66" s="227">
        <v>78.881297754000002</v>
      </c>
      <c r="L66" s="227">
        <v>79.055478547000007</v>
      </c>
      <c r="M66" s="227">
        <v>79.074994766000003</v>
      </c>
      <c r="N66" s="227">
        <v>79.514390680999995</v>
      </c>
      <c r="O66" s="227">
        <v>79.511763626999993</v>
      </c>
      <c r="P66" s="227">
        <v>79.522707507000007</v>
      </c>
      <c r="Q66" s="227">
        <v>953.06697603900011</v>
      </c>
      <c r="R66" s="224">
        <f t="shared" si="0"/>
        <v>475.56063288199999</v>
      </c>
      <c r="S66" s="230">
        <f>IFERROR(VLOOKUP($A66,'2. PP Post Test vs Actuals'!$B$9:$C$33,1,FALSE),0)</f>
        <v>0</v>
      </c>
    </row>
    <row r="67" spans="1:19" x14ac:dyDescent="0.25">
      <c r="A67" s="211" t="s">
        <v>841</v>
      </c>
      <c r="B67" s="229" t="s">
        <v>842</v>
      </c>
      <c r="C67" s="264" t="str">
        <f>IFERROR(VLOOKUP($A67,'Projects FERCs'!$A$9:$C$306,3,FALSE),0)</f>
        <v>G383</v>
      </c>
      <c r="D67" s="226" t="s">
        <v>104</v>
      </c>
      <c r="E67" s="227">
        <v>1056.816</v>
      </c>
      <c r="F67" s="227">
        <v>1056.816</v>
      </c>
      <c r="G67" s="227">
        <v>1056.816</v>
      </c>
      <c r="H67" s="227">
        <v>1056.816</v>
      </c>
      <c r="I67" s="227">
        <v>1056.816</v>
      </c>
      <c r="J67" s="227">
        <v>1056.816</v>
      </c>
      <c r="K67" s="227">
        <v>1056.816</v>
      </c>
      <c r="L67" s="227">
        <v>1056.816</v>
      </c>
      <c r="M67" s="227">
        <v>1056.816</v>
      </c>
      <c r="N67" s="227">
        <v>1056.816</v>
      </c>
      <c r="O67" s="227">
        <v>1056.816</v>
      </c>
      <c r="P67" s="227">
        <v>1056.816</v>
      </c>
      <c r="Q67" s="227">
        <v>12681.792000000003</v>
      </c>
      <c r="R67" s="224">
        <f t="shared" si="0"/>
        <v>6340.8959999999997</v>
      </c>
      <c r="S67" s="230">
        <f>IFERROR(VLOOKUP($A67,'2. PP Post Test vs Actuals'!$B$9:$C$33,1,FALSE),0)</f>
        <v>0</v>
      </c>
    </row>
    <row r="68" spans="1:19" x14ac:dyDescent="0.25">
      <c r="A68" s="211" t="s">
        <v>843</v>
      </c>
      <c r="B68" s="229" t="s">
        <v>844</v>
      </c>
      <c r="C68" s="264" t="str">
        <f>IFERROR(VLOOKUP($A68,'Projects FERCs'!$A$9:$C$306,3,FALSE),0)</f>
        <v>G384</v>
      </c>
      <c r="D68" s="226" t="s">
        <v>104</v>
      </c>
      <c r="E68" s="227">
        <v>2442.4841072730001</v>
      </c>
      <c r="F68" s="227">
        <v>1600.1996778119999</v>
      </c>
      <c r="G68" s="227">
        <v>1580.2705126989999</v>
      </c>
      <c r="H68" s="227">
        <v>1592.3175754020001</v>
      </c>
      <c r="I68" s="227">
        <v>1593.125157451</v>
      </c>
      <c r="J68" s="227">
        <v>1582.663965255</v>
      </c>
      <c r="K68" s="227">
        <v>1580.416363218</v>
      </c>
      <c r="L68" s="227">
        <v>1583.8939394500001</v>
      </c>
      <c r="M68" s="227">
        <v>1584.3255015760001</v>
      </c>
      <c r="N68" s="227">
        <v>1593.1298817110001</v>
      </c>
      <c r="O68" s="227">
        <v>1593.070032956</v>
      </c>
      <c r="P68" s="227">
        <v>1593.260475761</v>
      </c>
      <c r="Q68" s="227">
        <v>19919.157190563998</v>
      </c>
      <c r="R68" s="224">
        <f t="shared" si="0"/>
        <v>9528.0961946720017</v>
      </c>
      <c r="S68" s="230">
        <f>IFERROR(VLOOKUP($A68,'2. PP Post Test vs Actuals'!$B$9:$C$33,1,FALSE),0)</f>
        <v>0</v>
      </c>
    </row>
    <row r="69" spans="1:19" x14ac:dyDescent="0.25">
      <c r="B69" s="228" t="s">
        <v>1054</v>
      </c>
      <c r="C69" s="264">
        <f>IFERROR(VLOOKUP($A69,'Projects FERCs'!$A$9:$C$306,3,FALSE),0)</f>
        <v>0</v>
      </c>
      <c r="D69" s="226" t="s">
        <v>104</v>
      </c>
      <c r="E69" s="227">
        <v>1000323.078039561</v>
      </c>
      <c r="F69" s="227">
        <v>567820.06852132711</v>
      </c>
      <c r="G69" s="227">
        <v>534996.74780849903</v>
      </c>
      <c r="H69" s="227">
        <v>483963.94496774906</v>
      </c>
      <c r="I69" s="227">
        <v>474505.77356649586</v>
      </c>
      <c r="J69" s="227">
        <v>502209.547764035</v>
      </c>
      <c r="K69" s="227">
        <v>527179.49628346297</v>
      </c>
      <c r="L69" s="227">
        <v>560555.04597487906</v>
      </c>
      <c r="M69" s="227">
        <v>509608.60316203989</v>
      </c>
      <c r="N69" s="227">
        <v>536975.26051275607</v>
      </c>
      <c r="O69" s="227">
        <v>543069.21367156005</v>
      </c>
      <c r="P69" s="227">
        <v>573405.43850974587</v>
      </c>
      <c r="Q69" s="227">
        <v>6814612.218782112</v>
      </c>
      <c r="R69" s="224"/>
      <c r="S69" s="230">
        <f>IFERROR(VLOOKUP($A69,'2. PP Post Test vs Actuals'!$B$9:$C$33,1,FALSE),0)</f>
        <v>0</v>
      </c>
    </row>
    <row r="70" spans="1:19" x14ac:dyDescent="0.25">
      <c r="A70" s="211" t="s">
        <v>402</v>
      </c>
      <c r="B70" s="229" t="s">
        <v>403</v>
      </c>
      <c r="C70" s="264" t="str">
        <f>IFERROR(VLOOKUP($A70,'Projects FERCs'!$A$9:$C$306,3,FALSE),0)</f>
        <v>G380</v>
      </c>
      <c r="D70" s="226" t="s">
        <v>104</v>
      </c>
      <c r="E70" s="227">
        <v>336804.66412024101</v>
      </c>
      <c r="F70" s="227">
        <v>137947.16350044002</v>
      </c>
      <c r="G70" s="227">
        <v>95898.022848466004</v>
      </c>
      <c r="H70" s="227">
        <v>80235.009000121994</v>
      </c>
      <c r="I70" s="227">
        <v>95515.391510216999</v>
      </c>
      <c r="J70" s="227">
        <v>126146.80809157701</v>
      </c>
      <c r="K70" s="227">
        <v>133821.84903525398</v>
      </c>
      <c r="L70" s="227">
        <v>135042.584549319</v>
      </c>
      <c r="M70" s="227">
        <v>88852.232710910001</v>
      </c>
      <c r="N70" s="227">
        <v>103656.777991066</v>
      </c>
      <c r="O70" s="227">
        <v>103780.684366293</v>
      </c>
      <c r="P70" s="227">
        <v>134914.86263141199</v>
      </c>
      <c r="Q70" s="227">
        <v>1572616.0503553171</v>
      </c>
      <c r="R70" s="224">
        <f t="shared" si="0"/>
        <v>700068.99128425401</v>
      </c>
      <c r="S70" s="230">
        <f>IFERROR(VLOOKUP($A70,'2. PP Post Test vs Actuals'!$B$9:$C$33,1,FALSE),0)</f>
        <v>0</v>
      </c>
    </row>
    <row r="71" spans="1:19" x14ac:dyDescent="0.25">
      <c r="A71" s="211" t="s">
        <v>404</v>
      </c>
      <c r="B71" s="229" t="s">
        <v>405</v>
      </c>
      <c r="C71" s="264" t="str">
        <f>IFERROR(VLOOKUP($A71,'Projects FERCs'!$A$9:$C$306,3,FALSE),0)</f>
        <v>G380</v>
      </c>
      <c r="D71" s="226" t="s">
        <v>104</v>
      </c>
      <c r="E71" s="227">
        <v>14246.476497445999</v>
      </c>
      <c r="F71" s="227">
        <v>4801.118251242</v>
      </c>
      <c r="G71" s="227">
        <v>4752.2005305989996</v>
      </c>
      <c r="H71" s="227">
        <v>4781.7702378570002</v>
      </c>
      <c r="I71" s="227">
        <v>4783.7554915649998</v>
      </c>
      <c r="J71" s="227">
        <v>4758.0786030890004</v>
      </c>
      <c r="K71" s="227">
        <v>4752.5619521480003</v>
      </c>
      <c r="L71" s="227">
        <v>4761.0968379409996</v>
      </c>
      <c r="M71" s="227">
        <v>4762.1524278639999</v>
      </c>
      <c r="N71" s="227">
        <v>4783.7612131639999</v>
      </c>
      <c r="O71" s="227">
        <v>4783.6179282379999</v>
      </c>
      <c r="P71" s="227">
        <v>4784.0829239209997</v>
      </c>
      <c r="Q71" s="227">
        <v>66750.672895073993</v>
      </c>
      <c r="R71" s="224">
        <f t="shared" si="0"/>
        <v>28627.273283275998</v>
      </c>
      <c r="S71" s="230">
        <f>IFERROR(VLOOKUP($A71,'2. PP Post Test vs Actuals'!$B$9:$C$33,1,FALSE),0)</f>
        <v>0</v>
      </c>
    </row>
    <row r="72" spans="1:19" x14ac:dyDescent="0.25">
      <c r="A72" s="211" t="s">
        <v>485</v>
      </c>
      <c r="B72" s="229" t="s">
        <v>1313</v>
      </c>
      <c r="C72" s="264" t="str">
        <f>IFERROR(VLOOKUP($A72,'Projects FERCs'!$A$9:$C$306,3,FALSE),0)</f>
        <v>G380</v>
      </c>
      <c r="D72" s="226" t="s">
        <v>104</v>
      </c>
      <c r="E72" s="227">
        <v>115265.351219288</v>
      </c>
      <c r="F72" s="227">
        <v>79821.026459004002</v>
      </c>
      <c r="G72" s="227">
        <v>85635.748138354989</v>
      </c>
      <c r="H72" s="227">
        <v>84464.934542058996</v>
      </c>
      <c r="I72" s="227">
        <v>85731.510681373999</v>
      </c>
      <c r="J72" s="227">
        <v>79307.626726194998</v>
      </c>
      <c r="K72" s="227">
        <v>77920.024072768996</v>
      </c>
      <c r="L72" s="227">
        <v>79935.207955228005</v>
      </c>
      <c r="M72" s="227">
        <v>76938.512263584998</v>
      </c>
      <c r="N72" s="227">
        <v>88895.422923234</v>
      </c>
      <c r="O72" s="227">
        <v>79164.364673368007</v>
      </c>
      <c r="P72" s="227">
        <v>87677.46564301099</v>
      </c>
      <c r="Q72" s="227">
        <v>1020757.19529747</v>
      </c>
      <c r="R72" s="224">
        <f t="shared" si="0"/>
        <v>490530.99753119494</v>
      </c>
      <c r="S72" s="230">
        <f>IFERROR(VLOOKUP($A72,'2. PP Post Test vs Actuals'!$B$9:$C$33,1,FALSE),0)</f>
        <v>0</v>
      </c>
    </row>
    <row r="73" spans="1:19" x14ac:dyDescent="0.25">
      <c r="A73" s="211" t="s">
        <v>491</v>
      </c>
      <c r="B73" s="229" t="s">
        <v>492</v>
      </c>
      <c r="C73" s="264" t="str">
        <f>IFERROR(VLOOKUP($A73,'Projects FERCs'!$A$9:$C$306,3,FALSE),0)</f>
        <v>G380</v>
      </c>
      <c r="D73" s="226" t="s">
        <v>104</v>
      </c>
      <c r="E73" s="227">
        <v>28687.602061575002</v>
      </c>
      <c r="F73" s="227">
        <v>9596.5040816950004</v>
      </c>
      <c r="G73" s="227">
        <v>9509.8461503519993</v>
      </c>
      <c r="H73" s="227">
        <v>9562.2315156219993</v>
      </c>
      <c r="I73" s="227">
        <v>9491.9553148689993</v>
      </c>
      <c r="J73" s="227">
        <v>9446.9549644269991</v>
      </c>
      <c r="K73" s="227">
        <v>9437.2864214700003</v>
      </c>
      <c r="L73" s="227">
        <v>9525.6047755899999</v>
      </c>
      <c r="M73" s="227">
        <v>9527.4779628100005</v>
      </c>
      <c r="N73" s="227">
        <v>9491.9653818309998</v>
      </c>
      <c r="O73" s="227">
        <v>9565.5039470430002</v>
      </c>
      <c r="P73" s="227">
        <v>9566.3262096140006</v>
      </c>
      <c r="Q73" s="227">
        <v>133409.25878689802</v>
      </c>
      <c r="R73" s="224">
        <f t="shared" ref="R73:R136" si="1">SUM(K73:P73)</f>
        <v>57114.164698357999</v>
      </c>
      <c r="S73" s="230">
        <f>IFERROR(VLOOKUP($A73,'2. PP Post Test vs Actuals'!$B$9:$C$33,1,FALSE),0)</f>
        <v>0</v>
      </c>
    </row>
    <row r="74" spans="1:19" x14ac:dyDescent="0.25">
      <c r="A74" s="211" t="s">
        <v>585</v>
      </c>
      <c r="B74" s="229" t="s">
        <v>586</v>
      </c>
      <c r="C74" s="264" t="str">
        <f>IFERROR(VLOOKUP($A74,'Projects FERCs'!$A$9:$C$306,3,FALSE),0)</f>
        <v>G380</v>
      </c>
      <c r="D74" s="226" t="s">
        <v>104</v>
      </c>
      <c r="E74" s="227">
        <v>283347.82389696001</v>
      </c>
      <c r="F74" s="227">
        <v>161880.71790846501</v>
      </c>
      <c r="G74" s="227">
        <v>157333.852977298</v>
      </c>
      <c r="H74" s="227">
        <v>157892.81668667699</v>
      </c>
      <c r="I74" s="227">
        <v>157473.08587523998</v>
      </c>
      <c r="J74" s="227">
        <v>153987.102070853</v>
      </c>
      <c r="K74" s="227">
        <v>157640.62439600099</v>
      </c>
      <c r="L74" s="227">
        <v>156875.79701393499</v>
      </c>
      <c r="M74" s="227">
        <v>159380.12649616698</v>
      </c>
      <c r="N74" s="227">
        <v>159532.09372950898</v>
      </c>
      <c r="O74" s="227">
        <v>156855.36858474702</v>
      </c>
      <c r="P74" s="227">
        <v>152496.317981172</v>
      </c>
      <c r="Q74" s="227">
        <v>2014695.727617024</v>
      </c>
      <c r="R74" s="224">
        <f t="shared" si="1"/>
        <v>942780.32820153085</v>
      </c>
      <c r="S74" s="230">
        <f>IFERROR(VLOOKUP($A74,'2. PP Post Test vs Actuals'!$B$9:$C$33,1,FALSE),0)</f>
        <v>0</v>
      </c>
    </row>
    <row r="75" spans="1:19" x14ac:dyDescent="0.25">
      <c r="A75" s="211" t="s">
        <v>587</v>
      </c>
      <c r="B75" s="229" t="s">
        <v>588</v>
      </c>
      <c r="C75" s="264" t="str">
        <f>IFERROR(VLOOKUP($A75,'Projects FERCs'!$A$9:$C$306,3,FALSE),0)</f>
        <v>G380</v>
      </c>
      <c r="D75" s="226" t="s">
        <v>104</v>
      </c>
      <c r="E75" s="227">
        <v>1052.96054039</v>
      </c>
      <c r="F75" s="227">
        <v>1052.013337163</v>
      </c>
      <c r="G75" s="227">
        <v>1050.7804885109999</v>
      </c>
      <c r="H75" s="227">
        <v>1050.9316966809999</v>
      </c>
      <c r="I75" s="227">
        <v>1050.8183402469999</v>
      </c>
      <c r="J75" s="227">
        <v>1049.871467057</v>
      </c>
      <c r="K75" s="227">
        <v>1050.86337635</v>
      </c>
      <c r="L75" s="227">
        <v>1050.6552065149999</v>
      </c>
      <c r="M75" s="227">
        <v>1051.3363455149999</v>
      </c>
      <c r="N75" s="227">
        <v>1051.3771717540001</v>
      </c>
      <c r="O75" s="227">
        <v>1050.6506937910001</v>
      </c>
      <c r="P75" s="227">
        <v>1050.880368335</v>
      </c>
      <c r="Q75" s="227">
        <v>12613.139032308998</v>
      </c>
      <c r="R75" s="224">
        <f t="shared" si="1"/>
        <v>6305.7631622600002</v>
      </c>
      <c r="S75" s="230">
        <f>IFERROR(VLOOKUP($A75,'2. PP Post Test vs Actuals'!$B$9:$C$33,1,FALSE),0)</f>
        <v>0</v>
      </c>
    </row>
    <row r="76" spans="1:19" x14ac:dyDescent="0.25">
      <c r="A76" s="211" t="s">
        <v>589</v>
      </c>
      <c r="B76" s="229" t="s">
        <v>1314</v>
      </c>
      <c r="C76" s="264" t="str">
        <f>IFERROR(VLOOKUP($A76,'Projects FERCs'!$A$9:$C$306,3,FALSE),0)</f>
        <v>G380</v>
      </c>
      <c r="D76" s="226" t="s">
        <v>104</v>
      </c>
      <c r="E76" s="227">
        <v>268.27886765900001</v>
      </c>
      <c r="F76" s="227">
        <v>267.33166443099998</v>
      </c>
      <c r="G76" s="227">
        <v>266.09649394299998</v>
      </c>
      <c r="H76" s="227">
        <v>266.24770211399999</v>
      </c>
      <c r="I76" s="227">
        <v>266.13434568000002</v>
      </c>
      <c r="J76" s="227">
        <v>265.18747249</v>
      </c>
      <c r="K76" s="227">
        <v>266.17938178200001</v>
      </c>
      <c r="L76" s="227">
        <v>265.97353378299999</v>
      </c>
      <c r="M76" s="227">
        <v>266.65235094799999</v>
      </c>
      <c r="N76" s="227">
        <v>266.693177187</v>
      </c>
      <c r="O76" s="227">
        <v>265.96669922500001</v>
      </c>
      <c r="P76" s="227">
        <v>266.196373768</v>
      </c>
      <c r="Q76" s="227">
        <v>3196.9380630099995</v>
      </c>
      <c r="R76" s="224">
        <f t="shared" si="1"/>
        <v>1597.6615166930001</v>
      </c>
      <c r="S76" s="230">
        <f>IFERROR(VLOOKUP($A76,'2. PP Post Test vs Actuals'!$B$9:$C$33,1,FALSE),0)</f>
        <v>0</v>
      </c>
    </row>
    <row r="77" spans="1:19" x14ac:dyDescent="0.25">
      <c r="A77" s="211" t="s">
        <v>591</v>
      </c>
      <c r="B77" s="229" t="s">
        <v>592</v>
      </c>
      <c r="C77" s="264" t="str">
        <f>IFERROR(VLOOKUP($A77,'Projects FERCs'!$A$9:$C$306,3,FALSE),0)</f>
        <v>G380</v>
      </c>
      <c r="D77" s="226" t="s">
        <v>104</v>
      </c>
      <c r="E77" s="227">
        <v>28031.956799555002</v>
      </c>
      <c r="F77" s="227">
        <v>17103.025892432001</v>
      </c>
      <c r="G77" s="227">
        <v>16956.688415135002</v>
      </c>
      <c r="H77" s="227">
        <v>17045.148303392998</v>
      </c>
      <c r="I77" s="227">
        <v>17051.084204131999</v>
      </c>
      <c r="J77" s="227">
        <v>16974.275378676</v>
      </c>
      <c r="K77" s="227">
        <v>16957.772270519999</v>
      </c>
      <c r="L77" s="227">
        <v>16983.297705319001</v>
      </c>
      <c r="M77" s="227">
        <v>16986.461020860999</v>
      </c>
      <c r="N77" s="227">
        <v>17051.103719195002</v>
      </c>
      <c r="O77" s="227">
        <v>17050.677206188997</v>
      </c>
      <c r="P77" s="227">
        <v>17052.064071076002</v>
      </c>
      <c r="Q77" s="227">
        <v>215243.55498648298</v>
      </c>
      <c r="R77" s="224">
        <f t="shared" si="1"/>
        <v>102081.37599315999</v>
      </c>
      <c r="S77" s="230">
        <f>IFERROR(VLOOKUP($A77,'2. PP Post Test vs Actuals'!$B$9:$C$33,1,FALSE),0)</f>
        <v>0</v>
      </c>
    </row>
    <row r="78" spans="1:19" x14ac:dyDescent="0.25">
      <c r="A78" s="211" t="s">
        <v>691</v>
      </c>
      <c r="B78" s="229" t="s">
        <v>692</v>
      </c>
      <c r="C78" s="264" t="str">
        <f>IFERROR(VLOOKUP($A78,'Projects FERCs'!$A$9:$C$306,3,FALSE),0)</f>
        <v>G380</v>
      </c>
      <c r="D78" s="226" t="s">
        <v>104</v>
      </c>
      <c r="E78" s="227">
        <v>89718.446819035002</v>
      </c>
      <c r="F78" s="227">
        <v>73064.955838274996</v>
      </c>
      <c r="G78" s="227">
        <v>78407.606811478006</v>
      </c>
      <c r="H78" s="227">
        <v>78649.586942204012</v>
      </c>
      <c r="I78" s="227">
        <v>72565.702268544002</v>
      </c>
      <c r="J78" s="227">
        <v>75080.625700626988</v>
      </c>
      <c r="K78" s="227">
        <v>74584.950938694004</v>
      </c>
      <c r="L78" s="227">
        <v>78209.307716233991</v>
      </c>
      <c r="M78" s="227">
        <v>79293.459947242998</v>
      </c>
      <c r="N78" s="227">
        <v>79359.248364825005</v>
      </c>
      <c r="O78" s="227">
        <v>78200.464740842988</v>
      </c>
      <c r="P78" s="227">
        <v>78567.355224669009</v>
      </c>
      <c r="Q78" s="227">
        <v>935701.71131267096</v>
      </c>
      <c r="R78" s="224">
        <f t="shared" si="1"/>
        <v>468214.786932508</v>
      </c>
      <c r="S78" s="230">
        <f>IFERROR(VLOOKUP($A78,'2. PP Post Test vs Actuals'!$B$9:$C$33,1,FALSE),0)</f>
        <v>0</v>
      </c>
    </row>
    <row r="79" spans="1:19" x14ac:dyDescent="0.25">
      <c r="A79" s="211" t="s">
        <v>693</v>
      </c>
      <c r="B79" s="229" t="s">
        <v>694</v>
      </c>
      <c r="C79" s="264" t="str">
        <f>IFERROR(VLOOKUP($A79,'Projects FERCs'!$A$9:$C$306,3,FALSE),0)</f>
        <v>G380</v>
      </c>
      <c r="D79" s="226" t="s">
        <v>104</v>
      </c>
      <c r="E79" s="227">
        <v>9903.4907014</v>
      </c>
      <c r="F79" s="227">
        <v>2715.9485850699998</v>
      </c>
      <c r="G79" s="227">
        <v>2682.4724914419999</v>
      </c>
      <c r="H79" s="227">
        <v>2702.7085392160002</v>
      </c>
      <c r="I79" s="227">
        <v>2704.0670105029999</v>
      </c>
      <c r="J79" s="227">
        <v>2686.4958196100001</v>
      </c>
      <c r="K79" s="227">
        <v>2682.7184738790002</v>
      </c>
      <c r="L79" s="227">
        <v>2688.5588070449999</v>
      </c>
      <c r="M79" s="227">
        <v>2689.2834271339998</v>
      </c>
      <c r="N79" s="227">
        <v>2704.0709694289999</v>
      </c>
      <c r="O79" s="227">
        <v>2703.9731367569998</v>
      </c>
      <c r="P79" s="227">
        <v>2704.291364312</v>
      </c>
      <c r="Q79" s="227">
        <v>39568.079325796993</v>
      </c>
      <c r="R79" s="224">
        <f t="shared" si="1"/>
        <v>16172.896178555999</v>
      </c>
      <c r="S79" s="230">
        <f>IFERROR(VLOOKUP($A79,'2. PP Post Test vs Actuals'!$B$9:$C$33,1,FALSE),0)</f>
        <v>0</v>
      </c>
    </row>
    <row r="80" spans="1:19" x14ac:dyDescent="0.25">
      <c r="A80" s="211" t="s">
        <v>763</v>
      </c>
      <c r="B80" s="229" t="s">
        <v>764</v>
      </c>
      <c r="C80" s="264" t="str">
        <f>IFERROR(VLOOKUP($A80,'Projects FERCs'!$A$9:$C$306,3,FALSE),0)</f>
        <v>G380</v>
      </c>
      <c r="D80" s="226" t="s">
        <v>104</v>
      </c>
      <c r="E80" s="227">
        <v>11563.546195876001</v>
      </c>
      <c r="F80" s="227">
        <v>3679.3533601039999</v>
      </c>
      <c r="G80" s="227">
        <v>3427.6467159120002</v>
      </c>
      <c r="H80" s="227">
        <v>3006.02252305</v>
      </c>
      <c r="I80" s="227">
        <v>2897.6339304039998</v>
      </c>
      <c r="J80" s="227">
        <v>3402.508019545</v>
      </c>
      <c r="K80" s="227">
        <v>8107.5474546960004</v>
      </c>
      <c r="L80" s="227">
        <v>13798.849540499999</v>
      </c>
      <c r="M80" s="227">
        <v>6340.7044412120003</v>
      </c>
      <c r="N80" s="227">
        <v>2907.1051844580002</v>
      </c>
      <c r="O80" s="227">
        <v>13268.271467449</v>
      </c>
      <c r="P80" s="227">
        <v>11087.275953689999</v>
      </c>
      <c r="Q80" s="227">
        <v>83486.464786896002</v>
      </c>
      <c r="R80" s="224">
        <f t="shared" si="1"/>
        <v>55509.754042004999</v>
      </c>
      <c r="S80" s="230">
        <f>IFERROR(VLOOKUP($A80,'2. PP Post Test vs Actuals'!$B$9:$C$33,1,FALSE),0)</f>
        <v>0</v>
      </c>
    </row>
    <row r="81" spans="1:19" x14ac:dyDescent="0.25">
      <c r="A81" s="211" t="s">
        <v>765</v>
      </c>
      <c r="B81" s="229" t="s">
        <v>766</v>
      </c>
      <c r="C81" s="264" t="str">
        <f>IFERROR(VLOOKUP($A81,'Projects FERCs'!$A$9:$C$306,3,FALSE),0)</f>
        <v>G380</v>
      </c>
      <c r="D81" s="226" t="s">
        <v>104</v>
      </c>
      <c r="E81" s="227">
        <v>4705.4644788719997</v>
      </c>
      <c r="F81" s="227">
        <v>4421.0677852729996</v>
      </c>
      <c r="G81" s="227">
        <v>4390.4244590839999</v>
      </c>
      <c r="H81" s="227">
        <v>4408.9483076369997</v>
      </c>
      <c r="I81" s="227">
        <v>4410.190737983</v>
      </c>
      <c r="J81" s="227">
        <v>4394.1081499559996</v>
      </c>
      <c r="K81" s="227">
        <v>4390.6514142770002</v>
      </c>
      <c r="L81" s="227">
        <v>4395.9984357619996</v>
      </c>
      <c r="M81" s="227">
        <v>4396.6604123930001</v>
      </c>
      <c r="N81" s="227">
        <v>4410.1943550730002</v>
      </c>
      <c r="O81" s="227">
        <v>4410.106359419</v>
      </c>
      <c r="P81" s="227">
        <v>4410.395532558</v>
      </c>
      <c r="Q81" s="227">
        <v>53144.210428286999</v>
      </c>
      <c r="R81" s="224">
        <f t="shared" si="1"/>
        <v>26414.006509481998</v>
      </c>
      <c r="S81" s="230">
        <f>IFERROR(VLOOKUP($A81,'2. PP Post Test vs Actuals'!$B$9:$C$33,1,FALSE),0)</f>
        <v>0</v>
      </c>
    </row>
    <row r="82" spans="1:19" x14ac:dyDescent="0.25">
      <c r="A82" s="211" t="s">
        <v>833</v>
      </c>
      <c r="B82" s="229" t="s">
        <v>834</v>
      </c>
      <c r="C82" s="264" t="str">
        <f>IFERROR(VLOOKUP($A82,'Projects FERCs'!$A$9:$C$306,3,FALSE),0)</f>
        <v>G380</v>
      </c>
      <c r="D82" s="226" t="s">
        <v>104</v>
      </c>
      <c r="E82" s="227">
        <v>70044.912223530002</v>
      </c>
      <c r="F82" s="227">
        <v>65797.820126487</v>
      </c>
      <c r="G82" s="227">
        <v>69082.454971477011</v>
      </c>
      <c r="H82" s="227">
        <v>34252.902908564</v>
      </c>
      <c r="I82" s="227">
        <v>14916.954191848998</v>
      </c>
      <c r="J82" s="227">
        <v>19098.693085348998</v>
      </c>
      <c r="K82" s="227">
        <v>29963.049589924001</v>
      </c>
      <c r="L82" s="227">
        <v>51406.640707374005</v>
      </c>
      <c r="M82" s="227">
        <v>53506.576193737994</v>
      </c>
      <c r="N82" s="227">
        <v>57217.948559895005</v>
      </c>
      <c r="O82" s="227">
        <v>66322.267463912998</v>
      </c>
      <c r="P82" s="227">
        <v>63179.972734151997</v>
      </c>
      <c r="Q82" s="227">
        <v>594790.1927562519</v>
      </c>
      <c r="R82" s="224">
        <f t="shared" si="1"/>
        <v>321596.45524899598</v>
      </c>
      <c r="S82" s="230">
        <f>IFERROR(VLOOKUP($A82,'2. PP Post Test vs Actuals'!$B$9:$C$33,1,FALSE),0)</f>
        <v>0</v>
      </c>
    </row>
    <row r="83" spans="1:19" x14ac:dyDescent="0.25">
      <c r="A83" s="211" t="s">
        <v>835</v>
      </c>
      <c r="B83" s="229" t="s">
        <v>836</v>
      </c>
      <c r="C83" s="264" t="str">
        <f>IFERROR(VLOOKUP($A83,'Projects FERCs'!$A$9:$C$306,3,FALSE),0)</f>
        <v>G380</v>
      </c>
      <c r="D83" s="226" t="s">
        <v>104</v>
      </c>
      <c r="E83" s="227">
        <v>6682.1036177340002</v>
      </c>
      <c r="F83" s="227">
        <v>5672.0217312459999</v>
      </c>
      <c r="G83" s="227">
        <v>5602.9063164469999</v>
      </c>
      <c r="H83" s="227">
        <v>5644.6860625529998</v>
      </c>
      <c r="I83" s="227">
        <v>5647.4896638890004</v>
      </c>
      <c r="J83" s="227">
        <v>5611.2122145840003</v>
      </c>
      <c r="K83" s="227">
        <v>5603.4175056989998</v>
      </c>
      <c r="L83" s="227">
        <v>5615.4731903339998</v>
      </c>
      <c r="M83" s="227">
        <v>5616.9671616599999</v>
      </c>
      <c r="N83" s="227">
        <v>5647.4977721360001</v>
      </c>
      <c r="O83" s="227">
        <v>5647.2964042849999</v>
      </c>
      <c r="P83" s="227">
        <v>5647.9514980559998</v>
      </c>
      <c r="Q83" s="227">
        <v>68639.023138623001</v>
      </c>
      <c r="R83" s="224">
        <f t="shared" si="1"/>
        <v>33778.603532169996</v>
      </c>
      <c r="S83" s="230">
        <f>IFERROR(VLOOKUP($A83,'2. PP Post Test vs Actuals'!$B$9:$C$33,1,FALSE),0)</f>
        <v>0</v>
      </c>
    </row>
    <row r="84" spans="1:19" x14ac:dyDescent="0.25">
      <c r="B84" s="228" t="s">
        <v>1055</v>
      </c>
      <c r="C84" s="264">
        <f>IFERROR(VLOOKUP($A84,'Projects FERCs'!$A$9:$C$306,3,FALSE),0)</f>
        <v>0</v>
      </c>
      <c r="D84" s="226" t="s">
        <v>104</v>
      </c>
      <c r="E84" s="227">
        <v>208027.765020205</v>
      </c>
      <c r="F84" s="227">
        <v>119232.86394092801</v>
      </c>
      <c r="G84" s="227">
        <v>285810.89883139404</v>
      </c>
      <c r="H84" s="227">
        <v>180712.11309967801</v>
      </c>
      <c r="I84" s="227">
        <v>378006.10143086797</v>
      </c>
      <c r="J84" s="227">
        <v>343092.91403870488</v>
      </c>
      <c r="K84" s="227">
        <v>109660.808760378</v>
      </c>
      <c r="L84" s="227">
        <v>126507.46690299701</v>
      </c>
      <c r="M84" s="227">
        <v>217582.35458733898</v>
      </c>
      <c r="N84" s="227">
        <v>140827.66975506902</v>
      </c>
      <c r="O84" s="227">
        <v>28288.355420029002</v>
      </c>
      <c r="P84" s="227">
        <v>44131.900358835002</v>
      </c>
      <c r="Q84" s="227">
        <v>2181881.2121464247</v>
      </c>
      <c r="R84" s="224"/>
      <c r="S84" s="230">
        <f>IFERROR(VLOOKUP($A84,'2. PP Post Test vs Actuals'!$B$9:$C$33,1,FALSE),0)</f>
        <v>0</v>
      </c>
    </row>
    <row r="85" spans="1:19" x14ac:dyDescent="0.25">
      <c r="A85" s="211" t="s">
        <v>396</v>
      </c>
      <c r="B85" s="229" t="s">
        <v>1315</v>
      </c>
      <c r="C85" s="264" t="str">
        <f>IFERROR(VLOOKUP($A85,'Projects FERCs'!$A$9:$C$306,3,FALSE),0)</f>
        <v>G378</v>
      </c>
      <c r="D85" s="226" t="s">
        <v>104</v>
      </c>
      <c r="E85" s="227">
        <v>1149.25</v>
      </c>
      <c r="F85" s="227">
        <v>0</v>
      </c>
      <c r="G85" s="227">
        <v>0</v>
      </c>
      <c r="H85" s="227">
        <v>55487.235949731999</v>
      </c>
      <c r="I85" s="227">
        <v>0</v>
      </c>
      <c r="J85" s="227">
        <v>0</v>
      </c>
      <c r="K85" s="227">
        <v>0</v>
      </c>
      <c r="L85" s="227">
        <v>0</v>
      </c>
      <c r="M85" s="227">
        <v>55727.998168374004</v>
      </c>
      <c r="N85" s="227">
        <v>0</v>
      </c>
      <c r="O85" s="227">
        <v>0</v>
      </c>
      <c r="P85" s="227">
        <v>0</v>
      </c>
      <c r="Q85" s="227">
        <v>112364.484118106</v>
      </c>
      <c r="R85" s="224">
        <f t="shared" si="1"/>
        <v>55727.998168374004</v>
      </c>
      <c r="S85" s="230">
        <f>IFERROR(VLOOKUP($A85,'2. PP Post Test vs Actuals'!$B$9:$C$33,1,FALSE),0)</f>
        <v>0</v>
      </c>
    </row>
    <row r="86" spans="1:19" x14ac:dyDescent="0.25">
      <c r="A86" s="211" t="s">
        <v>399</v>
      </c>
      <c r="B86" s="229" t="s">
        <v>1316</v>
      </c>
      <c r="C86" s="264" t="str">
        <f>IFERROR(VLOOKUP($A86,'Projects FERCs'!$A$9:$C$306,3,FALSE),0)</f>
        <v>G379</v>
      </c>
      <c r="D86" s="226" t="s">
        <v>104</v>
      </c>
      <c r="E86" s="227">
        <v>29600</v>
      </c>
      <c r="F86" s="227"/>
      <c r="G86" s="227"/>
      <c r="H86" s="227"/>
      <c r="I86" s="227"/>
      <c r="J86" s="227"/>
      <c r="K86" s="227"/>
      <c r="L86" s="227"/>
      <c r="M86" s="227"/>
      <c r="N86" s="227"/>
      <c r="O86" s="227"/>
      <c r="P86" s="227"/>
      <c r="Q86" s="227">
        <v>29600</v>
      </c>
      <c r="R86" s="224">
        <f t="shared" si="1"/>
        <v>0</v>
      </c>
      <c r="S86" s="230">
        <f>IFERROR(VLOOKUP($A86,'2. PP Post Test vs Actuals'!$B$9:$C$33,1,FALSE),0)</f>
        <v>0</v>
      </c>
    </row>
    <row r="87" spans="1:19" x14ac:dyDescent="0.25">
      <c r="A87" s="211" t="s">
        <v>418</v>
      </c>
      <c r="B87" s="229" t="s">
        <v>1317</v>
      </c>
      <c r="C87" s="264" t="str">
        <f>IFERROR(VLOOKUP($A87,'Projects FERCs'!$A$9:$C$306,3,FALSE),0)</f>
        <v>G385</v>
      </c>
      <c r="D87" s="226" t="s">
        <v>104</v>
      </c>
      <c r="E87" s="227">
        <v>57.64</v>
      </c>
      <c r="F87" s="227">
        <v>0</v>
      </c>
      <c r="G87" s="227">
        <v>16219.663383769999</v>
      </c>
      <c r="H87" s="227">
        <v>0</v>
      </c>
      <c r="I87" s="227">
        <v>0</v>
      </c>
      <c r="J87" s="227">
        <v>16107.431371403001</v>
      </c>
      <c r="K87" s="227">
        <v>0</v>
      </c>
      <c r="L87" s="227">
        <v>0</v>
      </c>
      <c r="M87" s="227">
        <v>16288.286415758001</v>
      </c>
      <c r="N87" s="227">
        <v>0</v>
      </c>
      <c r="O87" s="227">
        <v>0</v>
      </c>
      <c r="P87" s="227">
        <v>16232.038487664999</v>
      </c>
      <c r="Q87" s="227">
        <v>64905.059658595994</v>
      </c>
      <c r="R87" s="224">
        <f t="shared" si="1"/>
        <v>32520.324903422999</v>
      </c>
      <c r="S87" s="230">
        <f>IFERROR(VLOOKUP($A87,'2. PP Post Test vs Actuals'!$B$9:$C$33,1,FALSE),0)</f>
        <v>0</v>
      </c>
    </row>
    <row r="88" spans="1:19" x14ac:dyDescent="0.25">
      <c r="A88" s="211" t="s">
        <v>421</v>
      </c>
      <c r="B88" s="229" t="s">
        <v>422</v>
      </c>
      <c r="C88" s="264" t="str">
        <f>IFERROR(VLOOKUP($A88,'Projects FERCs'!$A$9:$C$306,3,FALSE),0)</f>
        <v>G387</v>
      </c>
      <c r="D88" s="226" t="s">
        <v>104</v>
      </c>
      <c r="E88" s="227">
        <v>3213.5321942679998</v>
      </c>
      <c r="F88" s="227">
        <v>1717.437766349</v>
      </c>
      <c r="G88" s="227">
        <v>1696.391922171</v>
      </c>
      <c r="H88" s="227">
        <v>1698.9803364459999</v>
      </c>
      <c r="I88" s="227">
        <v>1697.0379698199999</v>
      </c>
      <c r="J88" s="227">
        <v>1680.901378326</v>
      </c>
      <c r="K88" s="227">
        <v>1697.813391207</v>
      </c>
      <c r="L88" s="227">
        <v>1694.272841294</v>
      </c>
      <c r="M88" s="227">
        <v>1705.8644617059999</v>
      </c>
      <c r="N88" s="227">
        <v>1706.567973879</v>
      </c>
      <c r="O88" s="227">
        <v>1694.1786256549999</v>
      </c>
      <c r="P88" s="227">
        <v>1698.101232493</v>
      </c>
      <c r="Q88" s="227">
        <v>21901.080093614</v>
      </c>
      <c r="R88" s="224">
        <f t="shared" si="1"/>
        <v>10196.798526234001</v>
      </c>
      <c r="S88" s="230">
        <f>IFERROR(VLOOKUP($A88,'2. PP Post Test vs Actuals'!$B$9:$C$33,1,FALSE),0)</f>
        <v>0</v>
      </c>
    </row>
    <row r="89" spans="1:19" x14ac:dyDescent="0.25">
      <c r="A89" s="211" t="s">
        <v>481</v>
      </c>
      <c r="B89" s="229" t="s">
        <v>1318</v>
      </c>
      <c r="C89" s="264" t="str">
        <f>IFERROR(VLOOKUP($A89,'Projects FERCs'!$A$9:$C$306,3,FALSE),0)</f>
        <v>G378</v>
      </c>
      <c r="D89" s="226" t="s">
        <v>104</v>
      </c>
      <c r="E89" s="227"/>
      <c r="F89" s="227"/>
      <c r="G89" s="227"/>
      <c r="H89" s="227"/>
      <c r="I89" s="227"/>
      <c r="J89" s="227"/>
      <c r="K89" s="227"/>
      <c r="L89" s="227"/>
      <c r="M89" s="227">
        <v>97181.480166474998</v>
      </c>
      <c r="N89" s="227">
        <v>0</v>
      </c>
      <c r="O89" s="227">
        <v>0</v>
      </c>
      <c r="P89" s="227">
        <v>0</v>
      </c>
      <c r="Q89" s="227">
        <v>97181.480166474998</v>
      </c>
      <c r="R89" s="224">
        <f t="shared" si="1"/>
        <v>97181.480166474998</v>
      </c>
      <c r="S89" s="230">
        <f>IFERROR(VLOOKUP($A89,'2. PP Post Test vs Actuals'!$B$9:$C$33,1,FALSE),0)</f>
        <v>0</v>
      </c>
    </row>
    <row r="90" spans="1:19" x14ac:dyDescent="0.25">
      <c r="A90" s="211" t="s">
        <v>501</v>
      </c>
      <c r="B90" s="229" t="s">
        <v>1319</v>
      </c>
      <c r="C90" s="264" t="str">
        <f>IFERROR(VLOOKUP($A90,'Projects FERCs'!$A$9:$C$306,3,FALSE),0)</f>
        <v>G385</v>
      </c>
      <c r="D90" s="226" t="s">
        <v>104</v>
      </c>
      <c r="E90" s="227"/>
      <c r="F90" s="227"/>
      <c r="G90" s="227"/>
      <c r="H90" s="227">
        <v>3303.447204432</v>
      </c>
      <c r="I90" s="227">
        <v>2477.5854033239998</v>
      </c>
      <c r="J90" s="227">
        <v>1858.189052493</v>
      </c>
      <c r="K90" s="227">
        <v>1393.64178937</v>
      </c>
      <c r="L90" s="227">
        <v>4342.7140093480002</v>
      </c>
      <c r="M90" s="227">
        <v>3257.0355070119999</v>
      </c>
      <c r="N90" s="227">
        <v>2442.7766302579998</v>
      </c>
      <c r="O90" s="227">
        <v>1832.082472694</v>
      </c>
      <c r="P90" s="227">
        <v>1374.06185452</v>
      </c>
      <c r="Q90" s="227">
        <v>22281.533923450999</v>
      </c>
      <c r="R90" s="224">
        <f t="shared" si="1"/>
        <v>14642.312263202</v>
      </c>
      <c r="S90" s="230">
        <f>IFERROR(VLOOKUP($A90,'2. PP Post Test vs Actuals'!$B$9:$C$33,1,FALSE),0)</f>
        <v>0</v>
      </c>
    </row>
    <row r="91" spans="1:19" x14ac:dyDescent="0.25">
      <c r="A91" s="211" t="s">
        <v>503</v>
      </c>
      <c r="B91" s="229" t="s">
        <v>1320</v>
      </c>
      <c r="C91" s="264" t="str">
        <f>IFERROR(VLOOKUP($A91,'Projects FERCs'!$A$9:$C$306,3,FALSE),0)</f>
        <v>G387</v>
      </c>
      <c r="D91" s="226" t="s">
        <v>104</v>
      </c>
      <c r="E91" s="227">
        <v>820.01</v>
      </c>
      <c r="F91" s="227">
        <v>24930.331801892</v>
      </c>
      <c r="G91" s="227">
        <v>36059.076626054004</v>
      </c>
      <c r="H91" s="227">
        <v>36105.727157264999</v>
      </c>
      <c r="I91" s="227">
        <v>35369.374181993</v>
      </c>
      <c r="J91" s="227">
        <v>35078.441488283002</v>
      </c>
      <c r="K91" s="227">
        <v>35383.356868505994</v>
      </c>
      <c r="L91" s="227">
        <v>12983.884497625</v>
      </c>
      <c r="M91" s="227">
        <v>12983.884497625</v>
      </c>
      <c r="N91" s="227">
        <v>0</v>
      </c>
      <c r="O91" s="227">
        <v>0</v>
      </c>
      <c r="P91" s="227">
        <v>0</v>
      </c>
      <c r="Q91" s="227">
        <v>229714.08711924299</v>
      </c>
      <c r="R91" s="224">
        <f t="shared" si="1"/>
        <v>61351.125863755995</v>
      </c>
      <c r="S91" s="230">
        <f>IFERROR(VLOOKUP($A91,'2. PP Post Test vs Actuals'!$B$9:$C$33,1,FALSE),0)</f>
        <v>0</v>
      </c>
    </row>
    <row r="92" spans="1:19" x14ac:dyDescent="0.25">
      <c r="A92" s="211" t="s">
        <v>577</v>
      </c>
      <c r="B92" s="229" t="s">
        <v>918</v>
      </c>
      <c r="C92" s="264" t="str">
        <f>IFERROR(VLOOKUP($A92,'Projects FERCs'!$A$9:$C$306,3,FALSE),0)</f>
        <v>G378</v>
      </c>
      <c r="D92" s="226" t="s">
        <v>104</v>
      </c>
      <c r="E92" s="227"/>
      <c r="F92" s="227"/>
      <c r="G92" s="227">
        <v>35286.745517643001</v>
      </c>
      <c r="H92" s="227">
        <v>0</v>
      </c>
      <c r="I92" s="227">
        <v>0</v>
      </c>
      <c r="J92" s="227">
        <v>0</v>
      </c>
      <c r="K92" s="227">
        <v>0</v>
      </c>
      <c r="L92" s="227">
        <v>35276.058682360002</v>
      </c>
      <c r="M92" s="227">
        <v>0</v>
      </c>
      <c r="N92" s="227">
        <v>0</v>
      </c>
      <c r="O92" s="227">
        <v>0</v>
      </c>
      <c r="P92" s="227">
        <v>0</v>
      </c>
      <c r="Q92" s="227">
        <v>70562.804200003011</v>
      </c>
      <c r="R92" s="224">
        <f t="shared" si="1"/>
        <v>35276.058682360002</v>
      </c>
      <c r="S92" s="230">
        <f>IFERROR(VLOOKUP($A92,'2. PP Post Test vs Actuals'!$B$9:$C$33,1,FALSE),0)</f>
        <v>0</v>
      </c>
    </row>
    <row r="93" spans="1:19" x14ac:dyDescent="0.25">
      <c r="A93" s="211" t="s">
        <v>581</v>
      </c>
      <c r="B93" s="229" t="s">
        <v>1321</v>
      </c>
      <c r="C93" s="264" t="str">
        <f>IFERROR(VLOOKUP($A93,'Projects FERCs'!$A$9:$C$306,3,FALSE),0)</f>
        <v>G378</v>
      </c>
      <c r="D93" s="226" t="s">
        <v>104</v>
      </c>
      <c r="E93" s="227">
        <v>114189.69</v>
      </c>
      <c r="F93" s="227">
        <v>63895.873736457994</v>
      </c>
      <c r="G93" s="227">
        <v>5806.6147227800002</v>
      </c>
      <c r="H93" s="227">
        <v>0</v>
      </c>
      <c r="I93" s="227">
        <v>63895.873736457994</v>
      </c>
      <c r="J93" s="227">
        <v>0</v>
      </c>
      <c r="K93" s="227">
        <v>0</v>
      </c>
      <c r="L93" s="227">
        <v>5798.9152104639998</v>
      </c>
      <c r="M93" s="227">
        <v>0</v>
      </c>
      <c r="N93" s="227">
        <v>0</v>
      </c>
      <c r="O93" s="227">
        <v>0</v>
      </c>
      <c r="P93" s="227">
        <v>0</v>
      </c>
      <c r="Q93" s="227">
        <v>253586.96740615999</v>
      </c>
      <c r="R93" s="224">
        <f t="shared" si="1"/>
        <v>5798.9152104639998</v>
      </c>
      <c r="S93" s="230" t="str">
        <f>IFERROR(VLOOKUP($A93,'2. PP Post Test vs Actuals'!$B$9:$C$33,1,FALSE),0)</f>
        <v>253379A</v>
      </c>
    </row>
    <row r="94" spans="1:19" x14ac:dyDescent="0.25">
      <c r="A94" s="211" t="s">
        <v>601</v>
      </c>
      <c r="B94" s="229" t="s">
        <v>1322</v>
      </c>
      <c r="C94" s="264" t="str">
        <f>IFERROR(VLOOKUP($A94,'Projects FERCs'!$A$9:$C$306,3,FALSE),0)</f>
        <v>G385</v>
      </c>
      <c r="D94" s="226" t="s">
        <v>104</v>
      </c>
      <c r="E94" s="227">
        <v>8564.2470591149995</v>
      </c>
      <c r="F94" s="227">
        <v>7779.7835544259997</v>
      </c>
      <c r="G94" s="227">
        <v>7710.5123598489999</v>
      </c>
      <c r="H94" s="227">
        <v>7719.02884627</v>
      </c>
      <c r="I94" s="227">
        <v>7712.6331888189998</v>
      </c>
      <c r="J94" s="227">
        <v>7659.5256288629998</v>
      </c>
      <c r="K94" s="227">
        <v>7715.1869086180004</v>
      </c>
      <c r="L94" s="227">
        <v>7703.5343735320002</v>
      </c>
      <c r="M94" s="227">
        <v>7741.687255244</v>
      </c>
      <c r="N94" s="227">
        <v>7744.0038502549996</v>
      </c>
      <c r="O94" s="227">
        <v>7703.2243211659998</v>
      </c>
      <c r="P94" s="227">
        <v>7716.134234315</v>
      </c>
      <c r="Q94" s="227">
        <v>93469.501580471988</v>
      </c>
      <c r="R94" s="224">
        <f t="shared" si="1"/>
        <v>46323.770943130003</v>
      </c>
      <c r="S94" s="230">
        <f>IFERROR(VLOOKUP($A94,'2. PP Post Test vs Actuals'!$B$9:$C$33,1,FALSE),0)</f>
        <v>0</v>
      </c>
    </row>
    <row r="95" spans="1:19" x14ac:dyDescent="0.25">
      <c r="A95" s="211" t="s">
        <v>605</v>
      </c>
      <c r="B95" s="229" t="s">
        <v>1323</v>
      </c>
      <c r="C95" s="264" t="str">
        <f>IFERROR(VLOOKUP($A95,'Projects FERCs'!$A$9:$C$306,3,FALSE),0)</f>
        <v>G387</v>
      </c>
      <c r="D95" s="226" t="s">
        <v>104</v>
      </c>
      <c r="E95" s="227">
        <v>2907.7098905849998</v>
      </c>
      <c r="F95" s="227">
        <v>2717.7306702870001</v>
      </c>
      <c r="G95" s="227">
        <v>2673.9633407810002</v>
      </c>
      <c r="H95" s="227">
        <v>2679.3434948049999</v>
      </c>
      <c r="I95" s="227">
        <v>2675.303860905</v>
      </c>
      <c r="J95" s="227">
        <v>2641.7464689530002</v>
      </c>
      <c r="K95" s="227">
        <v>2676.9166745349999</v>
      </c>
      <c r="L95" s="227">
        <v>2669.5521599190001</v>
      </c>
      <c r="M95" s="227">
        <v>2693.6611617100002</v>
      </c>
      <c r="N95" s="227">
        <v>2695.124082373</v>
      </c>
      <c r="O95" s="227">
        <v>2669.357110419</v>
      </c>
      <c r="P95" s="227">
        <v>2677.514758107</v>
      </c>
      <c r="Q95" s="227">
        <v>32377.923673379002</v>
      </c>
      <c r="R95" s="224">
        <f t="shared" si="1"/>
        <v>16082.125947062999</v>
      </c>
      <c r="S95" s="230">
        <f>IFERROR(VLOOKUP($A95,'2. PP Post Test vs Actuals'!$B$9:$C$33,1,FALSE),0)</f>
        <v>0</v>
      </c>
    </row>
    <row r="96" spans="1:19" x14ac:dyDescent="0.25">
      <c r="A96" s="211" t="s">
        <v>687</v>
      </c>
      <c r="B96" s="229" t="s">
        <v>1324</v>
      </c>
      <c r="C96" s="264" t="str">
        <f>IFERROR(VLOOKUP($A96,'Projects FERCs'!$A$9:$C$306,3,FALSE),0)</f>
        <v>G378</v>
      </c>
      <c r="D96" s="226" t="s">
        <v>104</v>
      </c>
      <c r="E96" s="227">
        <v>1385.6619142259999</v>
      </c>
      <c r="F96" s="227">
        <v>1385.6619142259999</v>
      </c>
      <c r="G96" s="227">
        <v>1385.6619142259999</v>
      </c>
      <c r="H96" s="227">
        <v>1385.6619142259999</v>
      </c>
      <c r="I96" s="227">
        <v>11675.47523314</v>
      </c>
      <c r="J96" s="227">
        <v>1385.6619142259999</v>
      </c>
      <c r="K96" s="227">
        <v>1385.6619142259999</v>
      </c>
      <c r="L96" s="227">
        <v>1385.6619142259999</v>
      </c>
      <c r="M96" s="227">
        <v>1385.6619142259999</v>
      </c>
      <c r="N96" s="227">
        <v>1385.6619142259999</v>
      </c>
      <c r="O96" s="227">
        <v>1385.6619142259999</v>
      </c>
      <c r="P96" s="227">
        <v>1385.6619142259999</v>
      </c>
      <c r="Q96" s="227">
        <v>26917.756289625991</v>
      </c>
      <c r="R96" s="224">
        <f t="shared" si="1"/>
        <v>8313.9714853559999</v>
      </c>
      <c r="S96" s="230">
        <f>IFERROR(VLOOKUP($A96,'2. PP Post Test vs Actuals'!$B$9:$C$33,1,FALSE),0)</f>
        <v>0</v>
      </c>
    </row>
    <row r="97" spans="1:19" x14ac:dyDescent="0.25">
      <c r="A97" s="211" t="s">
        <v>689</v>
      </c>
      <c r="B97" s="229" t="s">
        <v>1325</v>
      </c>
      <c r="C97" s="264" t="str">
        <f>IFERROR(VLOOKUP($A97,'Projects FERCs'!$A$9:$C$306,3,FALSE),0)</f>
        <v>G379</v>
      </c>
      <c r="D97" s="226" t="s">
        <v>104</v>
      </c>
      <c r="E97" s="227">
        <v>335.12</v>
      </c>
      <c r="F97" s="227">
        <v>0</v>
      </c>
      <c r="G97" s="227">
        <v>0</v>
      </c>
      <c r="H97" s="227">
        <v>0</v>
      </c>
      <c r="I97" s="227">
        <v>0</v>
      </c>
      <c r="J97" s="227">
        <v>0</v>
      </c>
      <c r="K97" s="227">
        <v>0</v>
      </c>
      <c r="L97" s="227">
        <v>0</v>
      </c>
      <c r="M97" s="227">
        <v>0</v>
      </c>
      <c r="N97" s="227">
        <v>0</v>
      </c>
      <c r="O97" s="227">
        <v>0</v>
      </c>
      <c r="P97" s="227">
        <v>0</v>
      </c>
      <c r="Q97" s="227">
        <v>335.12</v>
      </c>
      <c r="R97" s="224">
        <f t="shared" si="1"/>
        <v>0</v>
      </c>
      <c r="S97" s="230">
        <f>IFERROR(VLOOKUP($A97,'2. PP Post Test vs Actuals'!$B$9:$C$33,1,FALSE),0)</f>
        <v>0</v>
      </c>
    </row>
    <row r="98" spans="1:19" x14ac:dyDescent="0.25">
      <c r="A98" s="211" t="s">
        <v>703</v>
      </c>
      <c r="B98" s="229" t="s">
        <v>1326</v>
      </c>
      <c r="C98" s="264" t="str">
        <f>IFERROR(VLOOKUP($A98,'Projects FERCs'!$A$9:$C$306,3,FALSE),0)</f>
        <v>G385</v>
      </c>
      <c r="D98" s="226" t="s">
        <v>104</v>
      </c>
      <c r="E98" s="227">
        <v>-28.18</v>
      </c>
      <c r="F98" s="227">
        <v>0</v>
      </c>
      <c r="G98" s="227">
        <v>10527.617852104</v>
      </c>
      <c r="H98" s="227">
        <v>5822.7830415389999</v>
      </c>
      <c r="I98" s="227">
        <v>0</v>
      </c>
      <c r="J98" s="227">
        <v>0</v>
      </c>
      <c r="K98" s="227">
        <v>10545.675622055</v>
      </c>
      <c r="L98" s="227">
        <v>5822.7830415389999</v>
      </c>
      <c r="M98" s="227">
        <v>0</v>
      </c>
      <c r="N98" s="227">
        <v>0</v>
      </c>
      <c r="O98" s="227">
        <v>0</v>
      </c>
      <c r="P98" s="227">
        <v>0</v>
      </c>
      <c r="Q98" s="227">
        <v>32690.679557236996</v>
      </c>
      <c r="R98" s="224">
        <f t="shared" si="1"/>
        <v>16368.458663594</v>
      </c>
      <c r="S98" s="230">
        <f>IFERROR(VLOOKUP($A98,'2. PP Post Test vs Actuals'!$B$9:$C$33,1,FALSE),0)</f>
        <v>0</v>
      </c>
    </row>
    <row r="99" spans="1:19" x14ac:dyDescent="0.25">
      <c r="A99" s="211" t="s">
        <v>705</v>
      </c>
      <c r="B99" s="229" t="s">
        <v>706</v>
      </c>
      <c r="C99" s="264" t="str">
        <f>IFERROR(VLOOKUP($A99,'Projects FERCs'!$A$9:$C$306,3,FALSE),0)</f>
        <v>G387</v>
      </c>
      <c r="D99" s="226" t="s">
        <v>104</v>
      </c>
      <c r="E99" s="227"/>
      <c r="F99" s="227">
        <v>3538.1048088910002</v>
      </c>
      <c r="G99" s="227">
        <v>3469.0124729260001</v>
      </c>
      <c r="H99" s="227">
        <v>3477.5070045450002</v>
      </c>
      <c r="I99" s="227">
        <v>3471.1285382589999</v>
      </c>
      <c r="J99" s="227">
        <v>3418.1566828599998</v>
      </c>
      <c r="K99" s="227">
        <v>3473.6747728750001</v>
      </c>
      <c r="L99" s="227">
        <v>0</v>
      </c>
      <c r="M99" s="227">
        <v>0</v>
      </c>
      <c r="N99" s="227">
        <v>0</v>
      </c>
      <c r="O99" s="227">
        <v>0</v>
      </c>
      <c r="P99" s="227">
        <v>0</v>
      </c>
      <c r="Q99" s="227">
        <v>20847.584280356001</v>
      </c>
      <c r="R99" s="224">
        <f t="shared" si="1"/>
        <v>3473.6747728750001</v>
      </c>
      <c r="S99" s="230">
        <f>IFERROR(VLOOKUP($A99,'2. PP Post Test vs Actuals'!$B$9:$C$33,1,FALSE),0)</f>
        <v>0</v>
      </c>
    </row>
    <row r="100" spans="1:19" x14ac:dyDescent="0.25">
      <c r="A100" s="211" t="s">
        <v>757</v>
      </c>
      <c r="B100" s="229" t="s">
        <v>1327</v>
      </c>
      <c r="C100" s="264" t="str">
        <f>IFERROR(VLOOKUP($A100,'Projects FERCs'!$A$9:$C$306,3,FALSE),0)</f>
        <v>G378</v>
      </c>
      <c r="D100" s="226" t="s">
        <v>104</v>
      </c>
      <c r="E100" s="227">
        <v>28848.16</v>
      </c>
      <c r="F100" s="227">
        <v>0</v>
      </c>
      <c r="G100" s="227">
        <v>114804.051731261</v>
      </c>
      <c r="H100" s="227">
        <v>0</v>
      </c>
      <c r="I100" s="227">
        <v>126952.97259136799</v>
      </c>
      <c r="J100" s="227">
        <v>126686.45010181499</v>
      </c>
      <c r="K100" s="227">
        <v>0</v>
      </c>
      <c r="L100" s="227">
        <v>0</v>
      </c>
      <c r="M100" s="227">
        <v>0</v>
      </c>
      <c r="N100" s="227">
        <v>114972.11856203001</v>
      </c>
      <c r="O100" s="227">
        <v>0</v>
      </c>
      <c r="P100" s="227">
        <v>0</v>
      </c>
      <c r="Q100" s="227">
        <v>512263.75298647402</v>
      </c>
      <c r="R100" s="224">
        <f t="shared" si="1"/>
        <v>114972.11856203001</v>
      </c>
      <c r="S100" s="230">
        <f>IFERROR(VLOOKUP($A100,'2. PP Post Test vs Actuals'!$B$9:$C$33,1,FALSE),0)</f>
        <v>0</v>
      </c>
    </row>
    <row r="101" spans="1:19" x14ac:dyDescent="0.25">
      <c r="A101" s="211" t="s">
        <v>759</v>
      </c>
      <c r="B101" s="229" t="s">
        <v>1328</v>
      </c>
      <c r="C101" s="264" t="str">
        <f>IFERROR(VLOOKUP($A101,'Projects FERCs'!$A$9:$C$306,3,FALSE),0)</f>
        <v>G379</v>
      </c>
      <c r="D101" s="226" t="s">
        <v>104</v>
      </c>
      <c r="E101" s="227">
        <v>492.43483894600001</v>
      </c>
      <c r="F101" s="227">
        <v>488.45153778899999</v>
      </c>
      <c r="G101" s="227">
        <v>483.26315143099998</v>
      </c>
      <c r="H101" s="227">
        <v>483.90059299400002</v>
      </c>
      <c r="I101" s="227">
        <v>483.42110856099998</v>
      </c>
      <c r="J101" s="227">
        <v>479.44327820799998</v>
      </c>
      <c r="K101" s="227">
        <v>483.61193028000002</v>
      </c>
      <c r="L101" s="227">
        <v>482.740086787</v>
      </c>
      <c r="M101" s="227">
        <v>485.598435892</v>
      </c>
      <c r="N101" s="227">
        <v>485.770655637</v>
      </c>
      <c r="O101" s="227">
        <v>482.716850389</v>
      </c>
      <c r="P101" s="227">
        <v>483.68458587800001</v>
      </c>
      <c r="Q101" s="227">
        <v>5815.0370527920004</v>
      </c>
      <c r="R101" s="224">
        <f t="shared" si="1"/>
        <v>2904.1225448629993</v>
      </c>
      <c r="S101" s="230">
        <f>IFERROR(VLOOKUP($A101,'2. PP Post Test vs Actuals'!$B$9:$C$33,1,FALSE),0)</f>
        <v>0</v>
      </c>
    </row>
    <row r="102" spans="1:19" x14ac:dyDescent="0.25">
      <c r="A102" s="211" t="s">
        <v>777</v>
      </c>
      <c r="B102" s="229" t="s">
        <v>778</v>
      </c>
      <c r="C102" s="264" t="str">
        <f>IFERROR(VLOOKUP($A102,'Projects FERCs'!$A$9:$C$306,3,FALSE),0)</f>
        <v>G387</v>
      </c>
      <c r="D102" s="226" t="s">
        <v>104</v>
      </c>
      <c r="E102" s="227">
        <v>7217.3727237060002</v>
      </c>
      <c r="F102" s="227">
        <v>4753.1401944620002</v>
      </c>
      <c r="G102" s="227">
        <v>4672.7170306930002</v>
      </c>
      <c r="H102" s="227">
        <v>4682.6043090080002</v>
      </c>
      <c r="I102" s="227">
        <v>68765.267972015994</v>
      </c>
      <c r="J102" s="227">
        <v>68703.608550387988</v>
      </c>
      <c r="K102" s="227">
        <v>4678.1431132159996</v>
      </c>
      <c r="L102" s="227">
        <v>4664.6150082860004</v>
      </c>
      <c r="M102" s="227">
        <v>4708.9119866370002</v>
      </c>
      <c r="N102" s="227">
        <v>1448.500132101</v>
      </c>
      <c r="O102" s="227">
        <v>4664.2551189100004</v>
      </c>
      <c r="P102" s="227">
        <v>4679.2440265060004</v>
      </c>
      <c r="Q102" s="227">
        <v>183638.38016592897</v>
      </c>
      <c r="R102" s="224">
        <f t="shared" si="1"/>
        <v>24843.669385656001</v>
      </c>
      <c r="S102" s="230">
        <f>IFERROR(VLOOKUP($A102,'2. PP Post Test vs Actuals'!$B$9:$C$33,1,FALSE),0)</f>
        <v>0</v>
      </c>
    </row>
    <row r="103" spans="1:19" x14ac:dyDescent="0.25">
      <c r="A103" s="211" t="s">
        <v>831</v>
      </c>
      <c r="B103" s="229" t="s">
        <v>1329</v>
      </c>
      <c r="C103" s="264" t="str">
        <f>IFERROR(VLOOKUP($A103,'Projects FERCs'!$A$9:$C$306,3,FALSE),0)</f>
        <v>G379</v>
      </c>
      <c r="D103" s="226" t="s">
        <v>104</v>
      </c>
      <c r="E103" s="227"/>
      <c r="F103" s="227"/>
      <c r="G103" s="227"/>
      <c r="H103" s="227">
        <v>4127.7215567989997</v>
      </c>
      <c r="I103" s="227">
        <v>0</v>
      </c>
      <c r="J103" s="227">
        <v>23638.351847247999</v>
      </c>
      <c r="K103" s="227">
        <v>21108.296777575</v>
      </c>
      <c r="L103" s="227">
        <v>23704.866481396999</v>
      </c>
      <c r="M103" s="227">
        <v>0</v>
      </c>
      <c r="N103" s="227">
        <v>0</v>
      </c>
      <c r="O103" s="227">
        <v>0</v>
      </c>
      <c r="P103" s="227">
        <v>0</v>
      </c>
      <c r="Q103" s="227">
        <v>72579.236663018994</v>
      </c>
      <c r="R103" s="224">
        <f t="shared" si="1"/>
        <v>44813.163258971996</v>
      </c>
      <c r="S103" s="230">
        <f>IFERROR(VLOOKUP($A103,'2. PP Post Test vs Actuals'!$B$9:$C$33,1,FALSE),0)</f>
        <v>0</v>
      </c>
    </row>
    <row r="104" spans="1:19" x14ac:dyDescent="0.25">
      <c r="A104" s="211" t="s">
        <v>829</v>
      </c>
      <c r="B104" s="229" t="s">
        <v>1143</v>
      </c>
      <c r="C104" s="264" t="str">
        <f>IFERROR(VLOOKUP($A104,'Projects FERCs'!$A$9:$C$306,3,FALSE),0)</f>
        <v>G378</v>
      </c>
      <c r="D104" s="226" t="s">
        <v>104</v>
      </c>
      <c r="E104" s="227"/>
      <c r="F104" s="227"/>
      <c r="G104" s="227"/>
      <c r="H104" s="227">
        <v>5756.0747240190003</v>
      </c>
      <c r="I104" s="227">
        <v>5754.6259594069998</v>
      </c>
      <c r="J104" s="227">
        <v>5742.5863137650003</v>
      </c>
      <c r="K104" s="227">
        <v>5755.2039118840003</v>
      </c>
      <c r="L104" s="227">
        <v>5752.5641416230001</v>
      </c>
      <c r="M104" s="227">
        <v>0</v>
      </c>
      <c r="N104" s="227">
        <v>0</v>
      </c>
      <c r="O104" s="227">
        <v>0</v>
      </c>
      <c r="P104" s="227">
        <v>0</v>
      </c>
      <c r="Q104" s="227">
        <v>28761.055050698</v>
      </c>
      <c r="R104" s="224">
        <f t="shared" si="1"/>
        <v>11507.768053506999</v>
      </c>
      <c r="S104" s="230" t="str">
        <f>IFERROR(VLOOKUP($A104,'2. PP Post Test vs Actuals'!$B$9:$C$33,1,FALSE),0)</f>
        <v>257378A</v>
      </c>
    </row>
    <row r="105" spans="1:19" x14ac:dyDescent="0.25">
      <c r="A105" s="211" t="s">
        <v>845</v>
      </c>
      <c r="B105" s="229" t="s">
        <v>1330</v>
      </c>
      <c r="C105" s="264" t="str">
        <f>IFERROR(VLOOKUP($A105,'Projects FERCs'!$A$9:$C$306,3,FALSE),0)</f>
        <v>G385</v>
      </c>
      <c r="D105" s="226" t="s">
        <v>104</v>
      </c>
      <c r="E105" s="227"/>
      <c r="F105" s="227"/>
      <c r="G105" s="227">
        <v>3425.1656588209999</v>
      </c>
      <c r="H105" s="227">
        <v>6372.8039930590003</v>
      </c>
      <c r="I105" s="227">
        <v>5480.2645802670004</v>
      </c>
      <c r="J105" s="227">
        <v>6534.8384900290002</v>
      </c>
      <c r="K105" s="227">
        <v>5480.2645802670004</v>
      </c>
      <c r="L105" s="227">
        <v>6367.7373202749995</v>
      </c>
      <c r="M105" s="227">
        <v>5480.2645802670004</v>
      </c>
      <c r="N105" s="227">
        <v>0</v>
      </c>
      <c r="O105" s="227">
        <v>0</v>
      </c>
      <c r="P105" s="227">
        <v>0</v>
      </c>
      <c r="Q105" s="227">
        <v>39141.339202985007</v>
      </c>
      <c r="R105" s="224">
        <f t="shared" si="1"/>
        <v>17328.266480809001</v>
      </c>
      <c r="S105" s="230">
        <f>IFERROR(VLOOKUP($A105,'2. PP Post Test vs Actuals'!$B$9:$C$33,1,FALSE),0)</f>
        <v>0</v>
      </c>
    </row>
    <row r="106" spans="1:19" x14ac:dyDescent="0.25">
      <c r="A106" s="211" t="s">
        <v>847</v>
      </c>
      <c r="B106" s="229" t="s">
        <v>848</v>
      </c>
      <c r="C106" s="264" t="str">
        <f>IFERROR(VLOOKUP($A106,'Projects FERCs'!$A$9:$C$306,3,FALSE),0)</f>
        <v>G387</v>
      </c>
      <c r="D106" s="226" t="s">
        <v>104</v>
      </c>
      <c r="E106" s="227">
        <v>9275.1163993589998</v>
      </c>
      <c r="F106" s="227">
        <v>8026.3479561479999</v>
      </c>
      <c r="G106" s="227">
        <v>41590.441146883997</v>
      </c>
      <c r="H106" s="227">
        <v>41609.292974538999</v>
      </c>
      <c r="I106" s="227">
        <v>41595.137106531001</v>
      </c>
      <c r="J106" s="227">
        <v>41477.581471844998</v>
      </c>
      <c r="K106" s="227">
        <v>7883.3605057639998</v>
      </c>
      <c r="L106" s="227">
        <v>7857.5671343220001</v>
      </c>
      <c r="M106" s="227">
        <v>7942.0200364129996</v>
      </c>
      <c r="N106" s="227">
        <v>7947.14595431</v>
      </c>
      <c r="O106" s="227">
        <v>7856.8790065699995</v>
      </c>
      <c r="P106" s="227">
        <v>7885.4592651249995</v>
      </c>
      <c r="Q106" s="227">
        <v>230946.34895781</v>
      </c>
      <c r="R106" s="224">
        <f t="shared" si="1"/>
        <v>47372.431902503995</v>
      </c>
      <c r="S106" s="230">
        <f>IFERROR(VLOOKUP($A106,'2. PP Post Test vs Actuals'!$B$9:$C$33,1,FALSE),0)</f>
        <v>0</v>
      </c>
    </row>
    <row r="107" spans="1:19" x14ac:dyDescent="0.25">
      <c r="B107" s="225" t="s">
        <v>1057</v>
      </c>
      <c r="C107" s="264">
        <f>IFERROR(VLOOKUP($A107,'Projects FERCs'!$A$9:$C$306,3,FALSE),0)</f>
        <v>0</v>
      </c>
      <c r="D107" s="226" t="s">
        <v>104</v>
      </c>
      <c r="E107" s="227">
        <v>2799612.2928390624</v>
      </c>
      <c r="F107" s="227">
        <v>231567.45110859303</v>
      </c>
      <c r="G107" s="227">
        <v>797149.36343264196</v>
      </c>
      <c r="H107" s="227">
        <v>487665.90533950797</v>
      </c>
      <c r="I107" s="227">
        <v>324654.507292222</v>
      </c>
      <c r="J107" s="227">
        <v>1595210.557041462</v>
      </c>
      <c r="K107" s="227">
        <v>368750.14648624603</v>
      </c>
      <c r="L107" s="227">
        <v>337807.53025928297</v>
      </c>
      <c r="M107" s="227">
        <v>642165.79384100693</v>
      </c>
      <c r="N107" s="227">
        <v>3316670.2755076452</v>
      </c>
      <c r="O107" s="227">
        <v>554662.34438254894</v>
      </c>
      <c r="P107" s="227">
        <v>472752.38115523395</v>
      </c>
      <c r="Q107" s="227">
        <v>11928668.548685454</v>
      </c>
      <c r="R107" s="224"/>
      <c r="S107" s="230">
        <f>IFERROR(VLOOKUP($A107,'2. PP Post Test vs Actuals'!$B$9:$C$33,1,FALSE),0)</f>
        <v>0</v>
      </c>
    </row>
    <row r="108" spans="1:19" x14ac:dyDescent="0.25">
      <c r="B108" s="228" t="s">
        <v>1331</v>
      </c>
      <c r="C108" s="264">
        <f>IFERROR(VLOOKUP($A108,'Projects FERCs'!$A$9:$C$306,3,FALSE),0)</f>
        <v>0</v>
      </c>
      <c r="D108" s="226" t="s">
        <v>104</v>
      </c>
      <c r="E108" s="227">
        <v>2607099.33</v>
      </c>
      <c r="F108" s="227">
        <v>1124.0141529749999</v>
      </c>
      <c r="G108" s="227">
        <v>6124.0141529749999</v>
      </c>
      <c r="H108" s="227">
        <v>25568.014152975</v>
      </c>
      <c r="I108" s="227">
        <v>5124.0141529749999</v>
      </c>
      <c r="J108" s="227">
        <v>1074266.0125324361</v>
      </c>
      <c r="K108" s="227">
        <v>36326.012532435998</v>
      </c>
      <c r="L108" s="227">
        <v>2266.0125324360001</v>
      </c>
      <c r="M108" s="227">
        <v>454016.01253243594</v>
      </c>
      <c r="N108" s="227">
        <v>0</v>
      </c>
      <c r="O108" s="227">
        <v>0</v>
      </c>
      <c r="P108" s="227">
        <v>200000</v>
      </c>
      <c r="Q108" s="227">
        <v>4411913.4367416436</v>
      </c>
      <c r="R108" s="224"/>
      <c r="S108" s="230">
        <f>IFERROR(VLOOKUP($A108,'2. PP Post Test vs Actuals'!$B$9:$C$33,1,FALSE),0)</f>
        <v>0</v>
      </c>
    </row>
    <row r="109" spans="1:19" x14ac:dyDescent="0.25">
      <c r="A109" s="211" t="s">
        <v>859</v>
      </c>
      <c r="B109" s="229" t="s">
        <v>860</v>
      </c>
      <c r="C109" s="264" t="str">
        <f>IFERROR(VLOOKUP($A109,'Projects FERCs'!$A$9:$C$306,3,FALSE),0)</f>
        <v>G391</v>
      </c>
      <c r="D109" s="226" t="s">
        <v>104</v>
      </c>
      <c r="E109" s="227"/>
      <c r="F109" s="227"/>
      <c r="G109" s="227">
        <v>5000</v>
      </c>
      <c r="H109" s="227">
        <v>5000</v>
      </c>
      <c r="I109" s="227">
        <v>0</v>
      </c>
      <c r="J109" s="227">
        <v>0</v>
      </c>
      <c r="K109" s="227">
        <v>0</v>
      </c>
      <c r="L109" s="227">
        <v>0</v>
      </c>
      <c r="M109" s="227">
        <v>0</v>
      </c>
      <c r="N109" s="227">
        <v>0</v>
      </c>
      <c r="O109" s="227">
        <v>0</v>
      </c>
      <c r="P109" s="227">
        <v>0</v>
      </c>
      <c r="Q109" s="227">
        <v>10000</v>
      </c>
      <c r="R109" s="224">
        <f t="shared" si="1"/>
        <v>0</v>
      </c>
      <c r="S109" s="230">
        <f>IFERROR(VLOOKUP($A109,'2. PP Post Test vs Actuals'!$B$9:$C$33,1,FALSE),0)</f>
        <v>0</v>
      </c>
    </row>
    <row r="110" spans="1:19" x14ac:dyDescent="0.25">
      <c r="A110" s="211" t="s">
        <v>853</v>
      </c>
      <c r="B110" s="229" t="s">
        <v>854</v>
      </c>
      <c r="C110" s="264" t="str">
        <f>IFERROR(VLOOKUP($A110,'Projects FERCs'!$A$9:$C$306,3,FALSE),0)</f>
        <v>G390</v>
      </c>
      <c r="D110" s="226" t="s">
        <v>104</v>
      </c>
      <c r="E110" s="227"/>
      <c r="F110" s="227"/>
      <c r="G110" s="227"/>
      <c r="H110" s="227">
        <v>4000</v>
      </c>
      <c r="I110" s="227">
        <v>4000</v>
      </c>
      <c r="J110" s="227">
        <v>4000</v>
      </c>
      <c r="K110" s="227">
        <v>4000</v>
      </c>
      <c r="L110" s="227">
        <v>0</v>
      </c>
      <c r="M110" s="227">
        <v>0</v>
      </c>
      <c r="N110" s="227">
        <v>0</v>
      </c>
      <c r="O110" s="227">
        <v>0</v>
      </c>
      <c r="P110" s="227">
        <v>0</v>
      </c>
      <c r="Q110" s="227">
        <v>16000</v>
      </c>
      <c r="R110" s="224">
        <f t="shared" si="1"/>
        <v>4000</v>
      </c>
      <c r="S110" s="230" t="str">
        <f>IFERROR(VLOOKUP($A110,'2. PP Post Test vs Actuals'!$B$9:$C$33,1,FALSE),0)</f>
        <v>257900A</v>
      </c>
    </row>
    <row r="111" spans="1:19" x14ac:dyDescent="0.25">
      <c r="A111" s="211" t="s">
        <v>719</v>
      </c>
      <c r="B111" s="229" t="s">
        <v>1332</v>
      </c>
      <c r="C111" s="264" t="str">
        <f>IFERROR(VLOOKUP($A111,'Projects FERCs'!$A$9:$C$306,3,FALSE),0)</f>
        <v>G391</v>
      </c>
      <c r="D111" s="226" t="s">
        <v>104</v>
      </c>
      <c r="E111" s="227"/>
      <c r="F111" s="227"/>
      <c r="G111" s="227"/>
      <c r="H111" s="227">
        <v>6444</v>
      </c>
      <c r="I111" s="227">
        <v>0</v>
      </c>
      <c r="J111" s="227">
        <v>0</v>
      </c>
      <c r="K111" s="227">
        <v>0</v>
      </c>
      <c r="L111" s="227">
        <v>0</v>
      </c>
      <c r="M111" s="227">
        <v>0</v>
      </c>
      <c r="N111" s="227">
        <v>0</v>
      </c>
      <c r="O111" s="227">
        <v>0</v>
      </c>
      <c r="P111" s="227">
        <v>0</v>
      </c>
      <c r="Q111" s="227">
        <v>6444</v>
      </c>
      <c r="R111" s="224">
        <f t="shared" si="1"/>
        <v>0</v>
      </c>
      <c r="S111" s="230">
        <f>IFERROR(VLOOKUP($A111,'2. PP Post Test vs Actuals'!$B$9:$C$33,1,FALSE),0)</f>
        <v>0</v>
      </c>
    </row>
    <row r="112" spans="1:19" x14ac:dyDescent="0.25">
      <c r="A112" s="211" t="s">
        <v>645</v>
      </c>
      <c r="B112" s="229" t="s">
        <v>646</v>
      </c>
      <c r="C112" s="264" t="str">
        <f>IFERROR(VLOOKUP($A112,'Projects FERCs'!$A$9:$C$306,3,FALSE),0)</f>
        <v>G391</v>
      </c>
      <c r="D112" s="226" t="s">
        <v>104</v>
      </c>
      <c r="E112" s="227"/>
      <c r="F112" s="227"/>
      <c r="G112" s="227"/>
      <c r="H112" s="227">
        <v>9000</v>
      </c>
      <c r="I112" s="227">
        <v>0</v>
      </c>
      <c r="J112" s="227">
        <v>0</v>
      </c>
      <c r="K112" s="227">
        <v>0</v>
      </c>
      <c r="L112" s="227">
        <v>0</v>
      </c>
      <c r="M112" s="227">
        <v>3750</v>
      </c>
      <c r="N112" s="227">
        <v>0</v>
      </c>
      <c r="O112" s="227">
        <v>0</v>
      </c>
      <c r="P112" s="227">
        <v>0</v>
      </c>
      <c r="Q112" s="227">
        <v>12750</v>
      </c>
      <c r="R112" s="224">
        <f t="shared" si="1"/>
        <v>3750</v>
      </c>
      <c r="S112" s="230">
        <f>IFERROR(VLOOKUP($A112,'2. PP Post Test vs Actuals'!$B$9:$C$33,1,FALSE),0)</f>
        <v>0</v>
      </c>
    </row>
    <row r="113" spans="1:19" x14ac:dyDescent="0.25">
      <c r="A113" s="211" t="s">
        <v>535</v>
      </c>
      <c r="B113" s="229" t="s">
        <v>536</v>
      </c>
      <c r="C113" s="264" t="str">
        <f>IFERROR(VLOOKUP($A113,'Projects FERCs'!$A$9:$C$306,3,FALSE),0)</f>
        <v>G391</v>
      </c>
      <c r="D113" s="226" t="s">
        <v>104</v>
      </c>
      <c r="E113" s="227">
        <v>25470.81</v>
      </c>
      <c r="F113" s="227">
        <v>0</v>
      </c>
      <c r="G113" s="227">
        <v>0</v>
      </c>
      <c r="H113" s="227">
        <v>0</v>
      </c>
      <c r="I113" s="227">
        <v>0</v>
      </c>
      <c r="J113" s="227">
        <v>0</v>
      </c>
      <c r="K113" s="227">
        <v>30060</v>
      </c>
      <c r="L113" s="227">
        <v>0</v>
      </c>
      <c r="M113" s="227">
        <v>0</v>
      </c>
      <c r="N113" s="227">
        <v>0</v>
      </c>
      <c r="O113" s="227">
        <v>0</v>
      </c>
      <c r="P113" s="227">
        <v>0</v>
      </c>
      <c r="Q113" s="227">
        <v>55530.81</v>
      </c>
      <c r="R113" s="224">
        <f t="shared" si="1"/>
        <v>30060</v>
      </c>
      <c r="S113" s="230">
        <f>IFERROR(VLOOKUP($A113,'2. PP Post Test vs Actuals'!$B$9:$C$33,1,FALSE),0)</f>
        <v>0</v>
      </c>
    </row>
    <row r="114" spans="1:19" x14ac:dyDescent="0.25">
      <c r="A114" s="211" t="s">
        <v>433</v>
      </c>
      <c r="B114" s="229" t="s">
        <v>1333</v>
      </c>
      <c r="C114" s="264" t="str">
        <f>IFERROR(VLOOKUP($A114,'Projects FERCs'!$A$9:$C$306,3,FALSE),0)</f>
        <v>G391</v>
      </c>
      <c r="D114" s="226" t="s">
        <v>104</v>
      </c>
      <c r="E114" s="227"/>
      <c r="F114" s="227">
        <v>0</v>
      </c>
      <c r="G114" s="227">
        <v>0</v>
      </c>
      <c r="H114" s="227">
        <v>0</v>
      </c>
      <c r="I114" s="227">
        <v>0</v>
      </c>
      <c r="J114" s="227">
        <v>0</v>
      </c>
      <c r="K114" s="227">
        <v>0</v>
      </c>
      <c r="L114" s="227">
        <v>0</v>
      </c>
      <c r="M114" s="227">
        <v>0</v>
      </c>
      <c r="N114" s="227">
        <v>0</v>
      </c>
      <c r="O114" s="227">
        <v>0</v>
      </c>
      <c r="P114" s="227">
        <v>0</v>
      </c>
      <c r="Q114" s="227">
        <v>0</v>
      </c>
      <c r="R114" s="224">
        <f t="shared" si="1"/>
        <v>0</v>
      </c>
      <c r="S114" s="230">
        <f>IFERROR(VLOOKUP($A114,'2. PP Post Test vs Actuals'!$B$9:$C$33,1,FALSE),0)</f>
        <v>0</v>
      </c>
    </row>
    <row r="115" spans="1:19" x14ac:dyDescent="0.25">
      <c r="A115" s="211" t="s">
        <v>299</v>
      </c>
      <c r="B115" s="229" t="s">
        <v>300</v>
      </c>
      <c r="C115" s="264" t="str">
        <f>IFERROR(VLOOKUP($A115,'Projects FERCs'!$A$9:$C$306,3,FALSE),0)</f>
        <v>G392</v>
      </c>
      <c r="D115" s="226" t="s">
        <v>104</v>
      </c>
      <c r="E115" s="227">
        <v>2581628.52</v>
      </c>
      <c r="F115" s="227">
        <v>1124.0141529749999</v>
      </c>
      <c r="G115" s="227">
        <v>1124.0141529749999</v>
      </c>
      <c r="H115" s="227">
        <v>1124.0141529749999</v>
      </c>
      <c r="I115" s="227">
        <v>1124.0141529749999</v>
      </c>
      <c r="J115" s="227">
        <v>1070266.0125324361</v>
      </c>
      <c r="K115" s="227">
        <v>2266.0125324360001</v>
      </c>
      <c r="L115" s="227">
        <v>2266.0125324360001</v>
      </c>
      <c r="M115" s="227">
        <v>450266.01253243594</v>
      </c>
      <c r="N115" s="227">
        <v>0</v>
      </c>
      <c r="O115" s="227">
        <v>0</v>
      </c>
      <c r="P115" s="227">
        <v>200000</v>
      </c>
      <c r="Q115" s="227">
        <v>4311188.6267416421</v>
      </c>
      <c r="R115" s="224">
        <f t="shared" si="1"/>
        <v>654798.03759730794</v>
      </c>
      <c r="S115" s="230" t="str">
        <f>IFERROR(VLOOKUP($A115,'2. PP Post Test vs Actuals'!$B$9:$C$33,1,FALSE),0)</f>
        <v>250000A</v>
      </c>
    </row>
    <row r="116" spans="1:19" x14ac:dyDescent="0.25">
      <c r="B116" s="228" t="s">
        <v>1334</v>
      </c>
      <c r="C116" s="264">
        <f>IFERROR(VLOOKUP($A116,'Projects FERCs'!$A$9:$C$306,3,FALSE),0)</f>
        <v>0</v>
      </c>
      <c r="D116" s="226" t="s">
        <v>104</v>
      </c>
      <c r="E116" s="227">
        <v>20157.870000000003</v>
      </c>
      <c r="F116" s="227">
        <v>0</v>
      </c>
      <c r="G116" s="227">
        <v>75145</v>
      </c>
      <c r="H116" s="227">
        <v>124000</v>
      </c>
      <c r="I116" s="227">
        <v>100000</v>
      </c>
      <c r="J116" s="227">
        <v>154144</v>
      </c>
      <c r="K116" s="227">
        <v>30000</v>
      </c>
      <c r="L116" s="227">
        <v>15820</v>
      </c>
      <c r="M116" s="227">
        <v>15820</v>
      </c>
      <c r="N116" s="227">
        <v>15820</v>
      </c>
      <c r="O116" s="227">
        <v>0</v>
      </c>
      <c r="P116" s="227">
        <v>26414.562166504002</v>
      </c>
      <c r="Q116" s="227">
        <v>577321.43216650398</v>
      </c>
      <c r="R116" s="224"/>
      <c r="S116" s="230">
        <f>IFERROR(VLOOKUP($A116,'2. PP Post Test vs Actuals'!$B$9:$C$33,1,FALSE),0)</f>
        <v>0</v>
      </c>
    </row>
    <row r="117" spans="1:19" x14ac:dyDescent="0.25">
      <c r="A117" s="211" t="s">
        <v>431</v>
      </c>
      <c r="B117" s="229" t="s">
        <v>1335</v>
      </c>
      <c r="C117" s="264" t="str">
        <f>IFERROR(VLOOKUP($A117,'Projects FERCs'!$A$9:$C$306,3,FALSE),0)</f>
        <v>G390</v>
      </c>
      <c r="D117" s="226" t="s">
        <v>104</v>
      </c>
      <c r="E117" s="227">
        <v>7500</v>
      </c>
      <c r="F117" s="227"/>
      <c r="G117" s="227"/>
      <c r="H117" s="227"/>
      <c r="I117" s="227"/>
      <c r="J117" s="227"/>
      <c r="K117" s="227"/>
      <c r="L117" s="227"/>
      <c r="M117" s="227"/>
      <c r="N117" s="227"/>
      <c r="O117" s="227"/>
      <c r="P117" s="227">
        <v>0</v>
      </c>
      <c r="Q117" s="227">
        <v>7500</v>
      </c>
      <c r="R117" s="224">
        <f t="shared" si="1"/>
        <v>0</v>
      </c>
      <c r="S117" s="230">
        <f>IFERROR(VLOOKUP($A117,'2. PP Post Test vs Actuals'!$B$9:$C$33,1,FALSE),0)</f>
        <v>0</v>
      </c>
    </row>
    <row r="118" spans="1:19" x14ac:dyDescent="0.25">
      <c r="A118" s="211" t="s">
        <v>533</v>
      </c>
      <c r="B118" s="229" t="s">
        <v>1336</v>
      </c>
      <c r="C118" s="264" t="str">
        <f>IFERROR(VLOOKUP($A118,'Projects FERCs'!$A$9:$C$306,3,FALSE),0)</f>
        <v>G390</v>
      </c>
      <c r="D118" s="226" t="s">
        <v>104</v>
      </c>
      <c r="E118" s="227"/>
      <c r="F118" s="227"/>
      <c r="G118" s="227">
        <v>0</v>
      </c>
      <c r="H118" s="227">
        <v>0</v>
      </c>
      <c r="I118" s="227">
        <v>0</v>
      </c>
      <c r="J118" s="227">
        <v>0</v>
      </c>
      <c r="K118" s="227">
        <v>0</v>
      </c>
      <c r="L118" s="227">
        <v>0</v>
      </c>
      <c r="M118" s="227">
        <v>0</v>
      </c>
      <c r="N118" s="227">
        <v>0</v>
      </c>
      <c r="O118" s="227">
        <v>0</v>
      </c>
      <c r="P118" s="227">
        <v>0</v>
      </c>
      <c r="Q118" s="227">
        <v>0</v>
      </c>
      <c r="R118" s="224">
        <f t="shared" si="1"/>
        <v>0</v>
      </c>
      <c r="S118" s="230">
        <f>IFERROR(VLOOKUP($A118,'2. PP Post Test vs Actuals'!$B$9:$C$33,1,FALSE),0)</f>
        <v>0</v>
      </c>
    </row>
    <row r="119" spans="1:19" x14ac:dyDescent="0.25">
      <c r="A119" s="211" t="s">
        <v>639</v>
      </c>
      <c r="B119" s="229" t="s">
        <v>640</v>
      </c>
      <c r="C119" s="264" t="str">
        <f>IFERROR(VLOOKUP($A119,'Projects FERCs'!$A$9:$C$306,3,FALSE),0)</f>
        <v>G390</v>
      </c>
      <c r="D119" s="226" t="s">
        <v>104</v>
      </c>
      <c r="E119" s="227">
        <v>12657.87</v>
      </c>
      <c r="F119" s="227">
        <v>0</v>
      </c>
      <c r="G119" s="227">
        <v>75145</v>
      </c>
      <c r="H119" s="227">
        <v>124000</v>
      </c>
      <c r="I119" s="227">
        <v>100000</v>
      </c>
      <c r="J119" s="227">
        <v>154144</v>
      </c>
      <c r="K119" s="227">
        <v>30000</v>
      </c>
      <c r="L119" s="227">
        <v>15820</v>
      </c>
      <c r="M119" s="227">
        <v>15820</v>
      </c>
      <c r="N119" s="227">
        <v>15820</v>
      </c>
      <c r="O119" s="227">
        <v>0</v>
      </c>
      <c r="P119" s="227">
        <v>0</v>
      </c>
      <c r="Q119" s="227">
        <v>543406.87</v>
      </c>
      <c r="R119" s="224">
        <f t="shared" si="1"/>
        <v>77460</v>
      </c>
      <c r="S119" s="230" t="str">
        <f>IFERROR(VLOOKUP($A119,'2. PP Post Test vs Actuals'!$B$9:$C$33,1,FALSE),0)</f>
        <v>253900A</v>
      </c>
    </row>
    <row r="120" spans="1:19" x14ac:dyDescent="0.25">
      <c r="A120" s="211" t="s">
        <v>715</v>
      </c>
      <c r="B120" s="229" t="s">
        <v>716</v>
      </c>
      <c r="C120" s="264" t="str">
        <f>IFERROR(VLOOKUP($A120,'Projects FERCs'!$A$9:$C$306,3,FALSE),0)</f>
        <v>G390</v>
      </c>
      <c r="D120" s="226" t="s">
        <v>104</v>
      </c>
      <c r="E120" s="227"/>
      <c r="F120" s="227"/>
      <c r="G120" s="227"/>
      <c r="H120" s="227"/>
      <c r="I120" s="227"/>
      <c r="J120" s="227"/>
      <c r="K120" s="227"/>
      <c r="L120" s="227"/>
      <c r="M120" s="227"/>
      <c r="N120" s="227"/>
      <c r="O120" s="227"/>
      <c r="P120" s="227">
        <v>26414.562166504002</v>
      </c>
      <c r="Q120" s="227">
        <v>26414.562166504002</v>
      </c>
      <c r="R120" s="224">
        <f t="shared" si="1"/>
        <v>26414.562166504002</v>
      </c>
      <c r="S120" s="230">
        <f>IFERROR(VLOOKUP($A120,'2. PP Post Test vs Actuals'!$B$9:$C$33,1,FALSE),0)</f>
        <v>0</v>
      </c>
    </row>
    <row r="121" spans="1:19" x14ac:dyDescent="0.25">
      <c r="B121" s="228" t="s">
        <v>1337</v>
      </c>
      <c r="C121" s="264">
        <f>IFERROR(VLOOKUP($A121,'Projects FERCs'!$A$9:$C$306,3,FALSE),0)</f>
        <v>0</v>
      </c>
      <c r="D121" s="226" t="s">
        <v>104</v>
      </c>
      <c r="E121" s="227">
        <v>7705.8568650950001</v>
      </c>
      <c r="F121" s="227">
        <v>9104.9168930319993</v>
      </c>
      <c r="G121" s="227">
        <v>19123.037238026998</v>
      </c>
      <c r="H121" s="227">
        <v>28388.741390228002</v>
      </c>
      <c r="I121" s="227">
        <v>23469.680556594001</v>
      </c>
      <c r="J121" s="227">
        <v>20171.549017001002</v>
      </c>
      <c r="K121" s="227">
        <v>41836.010741389</v>
      </c>
      <c r="L121" s="227">
        <v>15018.767184402999</v>
      </c>
      <c r="M121" s="227">
        <v>13536.721522226</v>
      </c>
      <c r="N121" s="227">
        <v>10254.097167969001</v>
      </c>
      <c r="O121" s="227">
        <v>16575.441169023998</v>
      </c>
      <c r="P121" s="227">
        <v>10505.902584907</v>
      </c>
      <c r="Q121" s="227">
        <v>215690.72232989501</v>
      </c>
      <c r="R121" s="224"/>
      <c r="S121" s="230">
        <f>IFERROR(VLOOKUP($A121,'2. PP Post Test vs Actuals'!$B$9:$C$33,1,FALSE),0)</f>
        <v>0</v>
      </c>
    </row>
    <row r="122" spans="1:19" x14ac:dyDescent="0.25">
      <c r="A122" s="211" t="s">
        <v>318</v>
      </c>
      <c r="B122" s="229" t="s">
        <v>1338</v>
      </c>
      <c r="C122" s="264" t="str">
        <f>IFERROR(VLOOKUP($A122,'Projects FERCs'!$A$9:$C$306,3,FALSE),0)</f>
        <v>G391</v>
      </c>
      <c r="D122" s="226" t="s">
        <v>104</v>
      </c>
      <c r="E122" s="227">
        <v>7705.8568650950001</v>
      </c>
      <c r="F122" s="227">
        <v>9104.9168930319993</v>
      </c>
      <c r="G122" s="227">
        <v>9623.0372380270001</v>
      </c>
      <c r="H122" s="227">
        <v>9638.7413902280005</v>
      </c>
      <c r="I122" s="227">
        <v>9407.1805565939994</v>
      </c>
      <c r="J122" s="227">
        <v>9624.6740170009998</v>
      </c>
      <c r="K122" s="227">
        <v>8925.854491389</v>
      </c>
      <c r="L122" s="227">
        <v>9086.1499969029992</v>
      </c>
      <c r="M122" s="227">
        <v>9087.2586316010002</v>
      </c>
      <c r="N122" s="227">
        <v>6917</v>
      </c>
      <c r="O122" s="227">
        <v>7072.6182930479999</v>
      </c>
      <c r="P122" s="227">
        <v>8628.7854279250005</v>
      </c>
      <c r="Q122" s="227">
        <v>104822.07380084301</v>
      </c>
      <c r="R122" s="224">
        <f t="shared" si="1"/>
        <v>49717.666840865997</v>
      </c>
      <c r="S122" s="230">
        <f>IFERROR(VLOOKUP($A122,'2. PP Post Test vs Actuals'!$B$9:$C$33,1,FALSE),0)</f>
        <v>0</v>
      </c>
    </row>
    <row r="123" spans="1:19" x14ac:dyDescent="0.25">
      <c r="A123" s="211" t="s">
        <v>332</v>
      </c>
      <c r="B123" s="229" t="s">
        <v>333</v>
      </c>
      <c r="C123" s="264" t="str">
        <f>IFERROR(VLOOKUP($A123,'Projects FERCs'!$A$9:$C$306,3,FALSE),0)</f>
        <v>G391</v>
      </c>
      <c r="D123" s="226" t="s">
        <v>104</v>
      </c>
      <c r="E123" s="227"/>
      <c r="F123" s="227"/>
      <c r="G123" s="227">
        <v>9500</v>
      </c>
      <c r="H123" s="227">
        <v>0</v>
      </c>
      <c r="I123" s="227">
        <v>0</v>
      </c>
      <c r="J123" s="227">
        <v>0</v>
      </c>
      <c r="K123" s="227">
        <v>25000</v>
      </c>
      <c r="L123" s="227">
        <v>0</v>
      </c>
      <c r="M123" s="227">
        <v>0</v>
      </c>
      <c r="N123" s="227">
        <v>0</v>
      </c>
      <c r="O123" s="227">
        <v>7000</v>
      </c>
      <c r="P123" s="227">
        <v>0</v>
      </c>
      <c r="Q123" s="227">
        <v>41500</v>
      </c>
      <c r="R123" s="224">
        <f t="shared" si="1"/>
        <v>32000</v>
      </c>
      <c r="S123" s="230">
        <f>IFERROR(VLOOKUP($A123,'2. PP Post Test vs Actuals'!$B$9:$C$33,1,FALSE),0)</f>
        <v>0</v>
      </c>
    </row>
    <row r="124" spans="1:19" x14ac:dyDescent="0.25">
      <c r="A124" s="211" t="s">
        <v>334</v>
      </c>
      <c r="B124" s="229" t="s">
        <v>335</v>
      </c>
      <c r="C124" s="264" t="str">
        <f>IFERROR(VLOOKUP($A124,'Projects FERCs'!$A$9:$C$306,3,FALSE),0)</f>
        <v>G391</v>
      </c>
      <c r="D124" s="226" t="s">
        <v>104</v>
      </c>
      <c r="E124" s="227"/>
      <c r="F124" s="227"/>
      <c r="G124" s="227"/>
      <c r="H124" s="227">
        <v>18750</v>
      </c>
      <c r="I124" s="227">
        <v>14062.5</v>
      </c>
      <c r="J124" s="227">
        <v>10546.875</v>
      </c>
      <c r="K124" s="227">
        <v>7910.15625</v>
      </c>
      <c r="L124" s="227">
        <v>5932.6171875</v>
      </c>
      <c r="M124" s="227">
        <v>4449.462890625</v>
      </c>
      <c r="N124" s="227">
        <v>3337.0971679690001</v>
      </c>
      <c r="O124" s="227">
        <v>2502.822875976</v>
      </c>
      <c r="P124" s="227">
        <v>1877.1171569820001</v>
      </c>
      <c r="Q124" s="227">
        <v>69368.648529051992</v>
      </c>
      <c r="R124" s="224">
        <f t="shared" si="1"/>
        <v>26009.273529052</v>
      </c>
      <c r="S124" s="230">
        <f>IFERROR(VLOOKUP($A124,'2. PP Post Test vs Actuals'!$B$9:$C$33,1,FALSE),0)</f>
        <v>0</v>
      </c>
    </row>
    <row r="125" spans="1:19" x14ac:dyDescent="0.25">
      <c r="A125" s="211" t="s">
        <v>1339</v>
      </c>
      <c r="B125" s="229" t="s">
        <v>1340</v>
      </c>
      <c r="C125" s="264">
        <f>IFERROR(VLOOKUP($A125,'Projects FERCs'!$A$9:$C$306,3,FALSE),0)</f>
        <v>0</v>
      </c>
      <c r="D125" s="226" t="s">
        <v>104</v>
      </c>
      <c r="E125" s="227"/>
      <c r="F125" s="227"/>
      <c r="G125" s="227"/>
      <c r="H125" s="227">
        <v>0</v>
      </c>
      <c r="I125" s="227">
        <v>0</v>
      </c>
      <c r="J125" s="227">
        <v>0</v>
      </c>
      <c r="K125" s="227">
        <v>0</v>
      </c>
      <c r="L125" s="227">
        <v>0</v>
      </c>
      <c r="M125" s="227">
        <v>0</v>
      </c>
      <c r="N125" s="227">
        <v>0</v>
      </c>
      <c r="O125" s="227">
        <v>0</v>
      </c>
      <c r="P125" s="227">
        <v>0</v>
      </c>
      <c r="Q125" s="227">
        <v>0</v>
      </c>
      <c r="R125" s="224">
        <f t="shared" si="1"/>
        <v>0</v>
      </c>
      <c r="S125" s="230">
        <f>IFERROR(VLOOKUP($A125,'2. PP Post Test vs Actuals'!$B$9:$C$33,1,FALSE),0)</f>
        <v>0</v>
      </c>
    </row>
    <row r="126" spans="1:19" x14ac:dyDescent="0.25">
      <c r="B126" s="228" t="s">
        <v>1341</v>
      </c>
      <c r="C126" s="264">
        <f>IFERROR(VLOOKUP($A126,'Projects FERCs'!$A$9:$C$306,3,FALSE),0)</f>
        <v>0</v>
      </c>
      <c r="D126" s="226" t="s">
        <v>104</v>
      </c>
      <c r="E126" s="227">
        <v>153598.48597396701</v>
      </c>
      <c r="F126" s="227">
        <v>160118.52006258603</v>
      </c>
      <c r="G126" s="227">
        <v>157069.31204163999</v>
      </c>
      <c r="H126" s="227">
        <v>179785.14979630499</v>
      </c>
      <c r="I126" s="227">
        <v>158760.81258265299</v>
      </c>
      <c r="J126" s="227">
        <v>159528.99549202499</v>
      </c>
      <c r="K126" s="227">
        <v>236200.12321242099</v>
      </c>
      <c r="L126" s="227">
        <v>237294.75054244397</v>
      </c>
      <c r="M126" s="227">
        <v>235329.05978634499</v>
      </c>
      <c r="N126" s="227">
        <v>3268988.178339676</v>
      </c>
      <c r="O126" s="227">
        <v>529086.90321352496</v>
      </c>
      <c r="P126" s="227">
        <v>236624.91640382295</v>
      </c>
      <c r="Q126" s="227">
        <v>5712385.2074474096</v>
      </c>
      <c r="R126" s="224"/>
      <c r="S126" s="230">
        <f>IFERROR(VLOOKUP($A126,'2. PP Post Test vs Actuals'!$B$9:$C$33,1,FALSE),0)</f>
        <v>0</v>
      </c>
    </row>
    <row r="127" spans="1:19" x14ac:dyDescent="0.25">
      <c r="A127" s="211" t="s">
        <v>1110</v>
      </c>
      <c r="B127" s="229" t="s">
        <v>1111</v>
      </c>
      <c r="C127" s="264" t="str">
        <f>IFERROR(VLOOKUP($A127,'Projects FERCs'!$A$9:$C$306,3,FALSE),0)</f>
        <v>G397</v>
      </c>
      <c r="D127" s="226" t="s">
        <v>104</v>
      </c>
      <c r="E127" s="227">
        <v>153598.48597396701</v>
      </c>
      <c r="F127" s="227">
        <v>156365.76071490202</v>
      </c>
      <c r="G127" s="227">
        <v>156160.87782122</v>
      </c>
      <c r="H127" s="227">
        <v>156272.36906202801</v>
      </c>
      <c r="I127" s="227">
        <v>156285.81258265299</v>
      </c>
      <c r="J127" s="227">
        <v>156172.49809313699</v>
      </c>
      <c r="K127" s="227">
        <v>156083.63272564099</v>
      </c>
      <c r="L127" s="227">
        <v>156199.21682028199</v>
      </c>
      <c r="M127" s="227">
        <v>156209.05522610701</v>
      </c>
      <c r="N127" s="227">
        <v>155968.27360238301</v>
      </c>
      <c r="O127" s="227">
        <v>156283.577274343</v>
      </c>
      <c r="P127" s="227">
        <v>155875.71576028198</v>
      </c>
      <c r="Q127" s="227">
        <v>1871475.2756569451</v>
      </c>
      <c r="R127" s="286">
        <f>SUM(Q127)</f>
        <v>1871475.2756569451</v>
      </c>
      <c r="S127" s="230" t="str">
        <f>IFERROR(VLOOKUP($A127,'2. PP Post Test vs Actuals'!$B$9:$C$33,1,FALSE),0)</f>
        <v>250973A</v>
      </c>
    </row>
    <row r="128" spans="1:19" x14ac:dyDescent="0.25">
      <c r="A128" s="211" t="s">
        <v>366</v>
      </c>
      <c r="B128" s="229" t="s">
        <v>1342</v>
      </c>
      <c r="C128" s="264" t="str">
        <f>IFERROR(VLOOKUP($A128,'Projects FERCs'!$A$9:$C$306,3,FALSE),0)</f>
        <v>G397</v>
      </c>
      <c r="D128" s="226" t="s">
        <v>104</v>
      </c>
      <c r="E128" s="227"/>
      <c r="F128" s="227"/>
      <c r="G128" s="227"/>
      <c r="H128" s="227"/>
      <c r="I128" s="227"/>
      <c r="J128" s="227"/>
      <c r="K128" s="227">
        <v>77738.655849283008</v>
      </c>
      <c r="L128" s="227">
        <v>77738.861857744996</v>
      </c>
      <c r="M128" s="227">
        <v>77738.901451842001</v>
      </c>
      <c r="N128" s="227">
        <v>77739.237516445995</v>
      </c>
      <c r="O128" s="227">
        <v>77739.20136152301</v>
      </c>
      <c r="P128" s="227">
        <v>77739.200643540986</v>
      </c>
      <c r="Q128" s="227">
        <v>466434.05868038</v>
      </c>
      <c r="R128" s="224">
        <f t="shared" si="1"/>
        <v>466434.05868038</v>
      </c>
      <c r="S128" s="230">
        <f>IFERROR(VLOOKUP($A128,'2. PP Post Test vs Actuals'!$B$9:$C$33,1,FALSE),0)</f>
        <v>0</v>
      </c>
    </row>
    <row r="129" spans="1:19" x14ac:dyDescent="0.25">
      <c r="A129" s="211" t="s">
        <v>460</v>
      </c>
      <c r="B129" s="229" t="s">
        <v>461</v>
      </c>
      <c r="C129" s="264" t="str">
        <f>IFERROR(VLOOKUP($A129,'Projects FERCs'!$A$9:$C$306,3,FALSE),0)</f>
        <v>G397</v>
      </c>
      <c r="D129" s="226" t="s">
        <v>104</v>
      </c>
      <c r="E129" s="227"/>
      <c r="F129" s="227">
        <v>1602.759347684</v>
      </c>
      <c r="G129" s="227">
        <v>0</v>
      </c>
      <c r="H129" s="227">
        <v>1602.1495273119999</v>
      </c>
      <c r="I129" s="227">
        <v>0</v>
      </c>
      <c r="J129" s="227">
        <v>131.49739888799999</v>
      </c>
      <c r="K129" s="227">
        <v>1470</v>
      </c>
      <c r="L129" s="227">
        <v>131.67186441699999</v>
      </c>
      <c r="M129" s="227">
        <v>0</v>
      </c>
      <c r="N129" s="227">
        <v>1435</v>
      </c>
      <c r="O129" s="227">
        <v>0</v>
      </c>
      <c r="P129" s="227">
        <v>0</v>
      </c>
      <c r="Q129" s="227">
        <v>6373.0781383009999</v>
      </c>
      <c r="R129" s="224">
        <f t="shared" si="1"/>
        <v>3036.6718644170001</v>
      </c>
      <c r="S129" s="230">
        <f>IFERROR(VLOOKUP($A129,'2. PP Post Test vs Actuals'!$B$9:$C$33,1,FALSE),0)</f>
        <v>0</v>
      </c>
    </row>
    <row r="130" spans="1:19" x14ac:dyDescent="0.25">
      <c r="A130" s="211" t="s">
        <v>665</v>
      </c>
      <c r="B130" s="229" t="s">
        <v>666</v>
      </c>
      <c r="C130" s="264" t="str">
        <f>IFERROR(VLOOKUP($A130,'Projects FERCs'!$A$9:$C$306,3,FALSE),0)</f>
        <v>G397</v>
      </c>
      <c r="D130" s="226" t="s">
        <v>104</v>
      </c>
      <c r="E130" s="227"/>
      <c r="F130" s="227"/>
      <c r="G130" s="227">
        <v>908.43422041999997</v>
      </c>
      <c r="H130" s="227">
        <v>2160</v>
      </c>
      <c r="I130" s="227">
        <v>0</v>
      </c>
      <c r="J130" s="227">
        <v>0</v>
      </c>
      <c r="K130" s="227">
        <v>907.83463749700002</v>
      </c>
      <c r="L130" s="227">
        <v>0</v>
      </c>
      <c r="M130" s="227">
        <v>0</v>
      </c>
      <c r="N130" s="227">
        <v>2160</v>
      </c>
      <c r="O130" s="227">
        <v>0</v>
      </c>
      <c r="P130" s="227">
        <v>0</v>
      </c>
      <c r="Q130" s="227">
        <v>6136.2688579170008</v>
      </c>
      <c r="R130" s="224">
        <f t="shared" si="1"/>
        <v>3067.8346374970001</v>
      </c>
      <c r="S130" s="230" t="str">
        <f>IFERROR(VLOOKUP($A130,'2. PP Post Test vs Actuals'!$B$9:$C$33,1,FALSE),0)</f>
        <v>253970A</v>
      </c>
    </row>
    <row r="131" spans="1:19" x14ac:dyDescent="0.25">
      <c r="A131" s="211" t="s">
        <v>743</v>
      </c>
      <c r="B131" s="229" t="s">
        <v>744</v>
      </c>
      <c r="C131" s="264" t="str">
        <f>IFERROR(VLOOKUP($A131,'Projects FERCs'!$A$9:$C$306,3,FALSE),0)</f>
        <v>G397</v>
      </c>
      <c r="D131" s="226" t="s">
        <v>104</v>
      </c>
      <c r="E131" s="227"/>
      <c r="F131" s="227"/>
      <c r="G131" s="227"/>
      <c r="H131" s="227">
        <v>16525.631206965001</v>
      </c>
      <c r="I131" s="227">
        <v>0</v>
      </c>
      <c r="J131" s="227">
        <v>0</v>
      </c>
      <c r="K131" s="227">
        <v>0</v>
      </c>
      <c r="L131" s="227">
        <v>0</v>
      </c>
      <c r="M131" s="227">
        <v>1381.1031083959999</v>
      </c>
      <c r="N131" s="227">
        <v>0</v>
      </c>
      <c r="O131" s="227">
        <v>0</v>
      </c>
      <c r="P131" s="227">
        <v>0</v>
      </c>
      <c r="Q131" s="227">
        <v>17906.734315361002</v>
      </c>
      <c r="R131" s="224">
        <f t="shared" si="1"/>
        <v>1381.1031083959999</v>
      </c>
      <c r="S131" s="230">
        <f>IFERROR(VLOOKUP($A131,'2. PP Post Test vs Actuals'!$B$9:$C$33,1,FALSE),0)</f>
        <v>0</v>
      </c>
    </row>
    <row r="132" spans="1:19" x14ac:dyDescent="0.25">
      <c r="A132" s="211" t="s">
        <v>815</v>
      </c>
      <c r="B132" s="229" t="s">
        <v>816</v>
      </c>
      <c r="C132" s="264" t="str">
        <f>IFERROR(VLOOKUP($A132,'Projects FERCs'!$A$9:$C$306,3,FALSE),0)</f>
        <v>G397</v>
      </c>
      <c r="D132" s="226" t="s">
        <v>104</v>
      </c>
      <c r="E132" s="227"/>
      <c r="F132" s="227"/>
      <c r="G132" s="227"/>
      <c r="H132" s="227"/>
      <c r="I132" s="227">
        <v>2475</v>
      </c>
      <c r="J132" s="227">
        <v>0</v>
      </c>
      <c r="K132" s="227">
        <v>0</v>
      </c>
      <c r="L132" s="227">
        <v>0</v>
      </c>
      <c r="M132" s="227">
        <v>0</v>
      </c>
      <c r="N132" s="227">
        <v>0</v>
      </c>
      <c r="O132" s="227">
        <v>0</v>
      </c>
      <c r="P132" s="227">
        <v>0</v>
      </c>
      <c r="Q132" s="227">
        <v>2475</v>
      </c>
      <c r="R132" s="224">
        <f t="shared" si="1"/>
        <v>0</v>
      </c>
      <c r="S132" s="230">
        <f>IFERROR(VLOOKUP($A132,'2. PP Post Test vs Actuals'!$B$9:$C$33,1,FALSE),0)</f>
        <v>0</v>
      </c>
    </row>
    <row r="133" spans="1:19" x14ac:dyDescent="0.25">
      <c r="A133" s="211" t="s">
        <v>881</v>
      </c>
      <c r="B133" s="229" t="s">
        <v>882</v>
      </c>
      <c r="C133" s="264" t="str">
        <f>IFERROR(VLOOKUP($A133,'Projects FERCs'!$A$9:$C$306,3,FALSE),0)</f>
        <v>G397</v>
      </c>
      <c r="D133" s="226" t="s">
        <v>104</v>
      </c>
      <c r="E133" s="227"/>
      <c r="F133" s="227">
        <v>2150</v>
      </c>
      <c r="G133" s="227">
        <v>0</v>
      </c>
      <c r="H133" s="227">
        <v>3225</v>
      </c>
      <c r="I133" s="227">
        <v>0</v>
      </c>
      <c r="J133" s="227">
        <v>3225</v>
      </c>
      <c r="K133" s="227">
        <v>0</v>
      </c>
      <c r="L133" s="227">
        <v>3225</v>
      </c>
      <c r="M133" s="227">
        <v>0</v>
      </c>
      <c r="N133" s="227">
        <v>3225</v>
      </c>
      <c r="O133" s="227">
        <v>0</v>
      </c>
      <c r="P133" s="227">
        <v>3010</v>
      </c>
      <c r="Q133" s="227">
        <v>18060</v>
      </c>
      <c r="R133" s="224">
        <f t="shared" si="1"/>
        <v>9460</v>
      </c>
      <c r="S133" s="230">
        <f>IFERROR(VLOOKUP($A133,'2. PP Post Test vs Actuals'!$B$9:$C$33,1,FALSE),0)</f>
        <v>0</v>
      </c>
    </row>
    <row r="134" spans="1:19" x14ac:dyDescent="0.25">
      <c r="A134" s="211" t="s">
        <v>1114</v>
      </c>
      <c r="B134" s="229" t="s">
        <v>1115</v>
      </c>
      <c r="C134" s="264" t="str">
        <f>IFERROR(VLOOKUP($A134,'Projects FERCs'!$A$9:$C$306,3,FALSE),0)</f>
        <v>G303</v>
      </c>
      <c r="D134" s="226" t="s">
        <v>104</v>
      </c>
      <c r="E134" s="227"/>
      <c r="F134" s="227"/>
      <c r="G134" s="227"/>
      <c r="H134" s="227"/>
      <c r="I134" s="227"/>
      <c r="J134" s="227"/>
      <c r="K134" s="227"/>
      <c r="L134" s="227"/>
      <c r="M134" s="227"/>
      <c r="N134" s="227">
        <v>3028460.6672208472</v>
      </c>
      <c r="O134" s="227">
        <v>295064.12457765901</v>
      </c>
      <c r="P134" s="227">
        <v>0</v>
      </c>
      <c r="Q134" s="227">
        <v>3323524.7917985064</v>
      </c>
      <c r="R134" s="224">
        <f t="shared" si="1"/>
        <v>3323524.7917985064</v>
      </c>
      <c r="S134" s="230" t="str">
        <f>IFERROR(VLOOKUP($A134,'2. PP Post Test vs Actuals'!$B$9:$C$33,1,FALSE),0)</f>
        <v>250977A</v>
      </c>
    </row>
    <row r="135" spans="1:19" x14ac:dyDescent="0.25">
      <c r="B135" s="228" t="s">
        <v>1343</v>
      </c>
      <c r="C135" s="264">
        <f>IFERROR(VLOOKUP($A135,'Projects FERCs'!$A$9:$C$306,3,FALSE),0)</f>
        <v>0</v>
      </c>
      <c r="D135" s="226" t="s">
        <v>104</v>
      </c>
      <c r="E135" s="227">
        <v>50.75</v>
      </c>
      <c r="F135" s="227">
        <v>0</v>
      </c>
      <c r="G135" s="227">
        <v>0</v>
      </c>
      <c r="H135" s="227">
        <v>0</v>
      </c>
      <c r="I135" s="227">
        <v>0</v>
      </c>
      <c r="J135" s="227">
        <v>150000</v>
      </c>
      <c r="K135" s="227">
        <v>0</v>
      </c>
      <c r="L135" s="227">
        <v>0</v>
      </c>
      <c r="M135" s="227">
        <v>0</v>
      </c>
      <c r="N135" s="227">
        <v>0</v>
      </c>
      <c r="O135" s="227">
        <v>0</v>
      </c>
      <c r="P135" s="227">
        <v>0</v>
      </c>
      <c r="Q135" s="227">
        <v>150050.75</v>
      </c>
      <c r="R135" s="224"/>
      <c r="S135" s="230">
        <f>IFERROR(VLOOKUP($A135,'2. PP Post Test vs Actuals'!$B$9:$C$33,1,FALSE),0)</f>
        <v>0</v>
      </c>
    </row>
    <row r="136" spans="1:19" x14ac:dyDescent="0.25">
      <c r="A136" s="211" t="s">
        <v>361</v>
      </c>
      <c r="B136" s="229" t="s">
        <v>1344</v>
      </c>
      <c r="C136" s="264" t="str">
        <f>IFERROR(VLOOKUP($A136,'Projects FERCs'!$A$9:$C$306,3,FALSE),0)</f>
        <v>G396</v>
      </c>
      <c r="D136" s="226" t="s">
        <v>104</v>
      </c>
      <c r="E136" s="227">
        <v>50.75</v>
      </c>
      <c r="F136" s="227">
        <v>0</v>
      </c>
      <c r="G136" s="227">
        <v>0</v>
      </c>
      <c r="H136" s="227">
        <v>0</v>
      </c>
      <c r="I136" s="227">
        <v>0</v>
      </c>
      <c r="J136" s="227">
        <v>150000</v>
      </c>
      <c r="K136" s="227">
        <v>0</v>
      </c>
      <c r="L136" s="227">
        <v>0</v>
      </c>
      <c r="M136" s="227">
        <v>0</v>
      </c>
      <c r="N136" s="227">
        <v>0</v>
      </c>
      <c r="O136" s="227">
        <v>0</v>
      </c>
      <c r="P136" s="227">
        <v>0</v>
      </c>
      <c r="Q136" s="227">
        <v>150050.75</v>
      </c>
      <c r="R136" s="224">
        <f t="shared" si="1"/>
        <v>0</v>
      </c>
      <c r="S136" s="230">
        <f>IFERROR(VLOOKUP($A136,'2. PP Post Test vs Actuals'!$B$9:$C$33,1,FALSE),0)</f>
        <v>0</v>
      </c>
    </row>
    <row r="137" spans="1:19" x14ac:dyDescent="0.25">
      <c r="B137" s="228" t="s">
        <v>1345</v>
      </c>
      <c r="C137" s="264">
        <f>IFERROR(VLOOKUP($A137,'Projects FERCs'!$A$9:$C$306,3,FALSE),0)</f>
        <v>0</v>
      </c>
      <c r="D137" s="226" t="s">
        <v>104</v>
      </c>
      <c r="E137" s="227">
        <v>11000</v>
      </c>
      <c r="F137" s="227">
        <v>61220</v>
      </c>
      <c r="G137" s="227">
        <v>539688</v>
      </c>
      <c r="H137" s="227">
        <v>129924</v>
      </c>
      <c r="I137" s="227">
        <v>37300</v>
      </c>
      <c r="J137" s="227">
        <v>37100</v>
      </c>
      <c r="K137" s="227">
        <v>24388</v>
      </c>
      <c r="L137" s="227">
        <v>67408</v>
      </c>
      <c r="M137" s="227">
        <v>3250</v>
      </c>
      <c r="N137" s="227">
        <v>21608</v>
      </c>
      <c r="O137" s="227">
        <v>9000</v>
      </c>
      <c r="P137" s="227">
        <v>18500</v>
      </c>
      <c r="Q137" s="227">
        <v>960386</v>
      </c>
      <c r="R137" s="224"/>
      <c r="S137" s="230">
        <f>IFERROR(VLOOKUP($A137,'2. PP Post Test vs Actuals'!$B$9:$C$33,1,FALSE),0)</f>
        <v>0</v>
      </c>
    </row>
    <row r="138" spans="1:19" x14ac:dyDescent="0.25">
      <c r="A138" s="211" t="s">
        <v>351</v>
      </c>
      <c r="B138" s="229" t="s">
        <v>1346</v>
      </c>
      <c r="C138" s="264" t="str">
        <f>IFERROR(VLOOKUP($A138,'Projects FERCs'!$A$9:$C$306,3,FALSE),0)</f>
        <v>G394</v>
      </c>
      <c r="D138" s="226" t="s">
        <v>104</v>
      </c>
      <c r="E138" s="227">
        <v>8500</v>
      </c>
      <c r="F138" s="227">
        <v>4000</v>
      </c>
      <c r="G138" s="227">
        <v>0</v>
      </c>
      <c r="H138" s="227">
        <v>25000</v>
      </c>
      <c r="I138" s="227">
        <v>6000</v>
      </c>
      <c r="J138" s="227">
        <v>2700</v>
      </c>
      <c r="K138" s="227">
        <v>4500</v>
      </c>
      <c r="L138" s="227">
        <v>3500</v>
      </c>
      <c r="M138" s="227">
        <v>750</v>
      </c>
      <c r="N138" s="227">
        <v>0</v>
      </c>
      <c r="O138" s="227">
        <v>3000</v>
      </c>
      <c r="P138" s="227">
        <v>6000</v>
      </c>
      <c r="Q138" s="227">
        <v>63950</v>
      </c>
      <c r="R138" s="224">
        <f t="shared" ref="R138:R147" si="2">SUM(K138:P138)</f>
        <v>17750</v>
      </c>
      <c r="S138" s="230">
        <f>IFERROR(VLOOKUP($A138,'2. PP Post Test vs Actuals'!$B$9:$C$33,1,FALSE),0)</f>
        <v>0</v>
      </c>
    </row>
    <row r="139" spans="1:19" x14ac:dyDescent="0.25">
      <c r="A139" s="211" t="s">
        <v>448</v>
      </c>
      <c r="B139" s="229" t="s">
        <v>1347</v>
      </c>
      <c r="C139" s="264" t="str">
        <f>IFERROR(VLOOKUP($A139,'Projects FERCs'!$A$9:$C$306,3,FALSE),0)</f>
        <v>G394</v>
      </c>
      <c r="D139" s="226" t="s">
        <v>104</v>
      </c>
      <c r="E139" s="227"/>
      <c r="F139" s="227">
        <v>3500</v>
      </c>
      <c r="G139" s="227">
        <v>0</v>
      </c>
      <c r="H139" s="227">
        <v>6300</v>
      </c>
      <c r="I139" s="227">
        <v>0</v>
      </c>
      <c r="J139" s="227">
        <v>11900</v>
      </c>
      <c r="K139" s="227">
        <v>0</v>
      </c>
      <c r="L139" s="227">
        <v>3500</v>
      </c>
      <c r="M139" s="227">
        <v>0</v>
      </c>
      <c r="N139" s="227">
        <v>0</v>
      </c>
      <c r="O139" s="227">
        <v>3500</v>
      </c>
      <c r="P139" s="227">
        <v>0</v>
      </c>
      <c r="Q139" s="227">
        <v>28700</v>
      </c>
      <c r="R139" s="224">
        <f t="shared" si="2"/>
        <v>7000</v>
      </c>
      <c r="S139" s="230">
        <f>IFERROR(VLOOKUP($A139,'2. PP Post Test vs Actuals'!$B$9:$C$33,1,FALSE),0)</f>
        <v>0</v>
      </c>
    </row>
    <row r="140" spans="1:19" x14ac:dyDescent="0.25">
      <c r="A140" s="211" t="s">
        <v>549</v>
      </c>
      <c r="B140" s="229" t="s">
        <v>1348</v>
      </c>
      <c r="C140" s="264" t="str">
        <f>IFERROR(VLOOKUP($A140,'Projects FERCs'!$A$9:$C$306,3,FALSE),0)</f>
        <v>G394</v>
      </c>
      <c r="D140" s="226" t="s">
        <v>104</v>
      </c>
      <c r="E140" s="227"/>
      <c r="F140" s="227">
        <v>28800</v>
      </c>
      <c r="G140" s="227">
        <v>0</v>
      </c>
      <c r="H140" s="227">
        <v>0</v>
      </c>
      <c r="I140" s="227">
        <v>28800</v>
      </c>
      <c r="J140" s="227">
        <v>0</v>
      </c>
      <c r="K140" s="227">
        <v>0</v>
      </c>
      <c r="L140" s="227">
        <v>28800</v>
      </c>
      <c r="M140" s="227">
        <v>0</v>
      </c>
      <c r="N140" s="227">
        <v>0</v>
      </c>
      <c r="O140" s="227">
        <v>0</v>
      </c>
      <c r="P140" s="227">
        <v>0</v>
      </c>
      <c r="Q140" s="227">
        <v>86400</v>
      </c>
      <c r="R140" s="224">
        <f t="shared" si="2"/>
        <v>28800</v>
      </c>
      <c r="S140" s="230">
        <f>IFERROR(VLOOKUP($A140,'2. PP Post Test vs Actuals'!$B$9:$C$33,1,FALSE),0)</f>
        <v>0</v>
      </c>
    </row>
    <row r="141" spans="1:19" x14ac:dyDescent="0.25">
      <c r="A141" s="211" t="s">
        <v>657</v>
      </c>
      <c r="B141" s="229" t="s">
        <v>1349</v>
      </c>
      <c r="C141" s="264" t="str">
        <f>IFERROR(VLOOKUP($A141,'Projects FERCs'!$A$9:$C$306,3,FALSE),0)</f>
        <v>G394</v>
      </c>
      <c r="D141" s="226" t="s">
        <v>104</v>
      </c>
      <c r="E141" s="227"/>
      <c r="F141" s="227">
        <v>12420</v>
      </c>
      <c r="G141" s="227">
        <v>17388</v>
      </c>
      <c r="H141" s="227">
        <v>17388</v>
      </c>
      <c r="I141" s="227">
        <v>0</v>
      </c>
      <c r="J141" s="227">
        <v>0</v>
      </c>
      <c r="K141" s="227">
        <v>17388</v>
      </c>
      <c r="L141" s="227">
        <v>9108</v>
      </c>
      <c r="M141" s="227">
        <v>0</v>
      </c>
      <c r="N141" s="227">
        <v>9108</v>
      </c>
      <c r="O141" s="227">
        <v>0</v>
      </c>
      <c r="P141" s="227">
        <v>0</v>
      </c>
      <c r="Q141" s="227">
        <v>82800</v>
      </c>
      <c r="R141" s="224">
        <f t="shared" si="2"/>
        <v>35604</v>
      </c>
      <c r="S141" s="230">
        <f>IFERROR(VLOOKUP($A141,'2. PP Post Test vs Actuals'!$B$9:$C$33,1,FALSE),0)</f>
        <v>0</v>
      </c>
    </row>
    <row r="142" spans="1:19" x14ac:dyDescent="0.25">
      <c r="A142" s="211" t="s">
        <v>733</v>
      </c>
      <c r="B142" s="229" t="s">
        <v>1350</v>
      </c>
      <c r="C142" s="264" t="str">
        <f>IFERROR(VLOOKUP($A142,'Projects FERCs'!$A$9:$C$306,3,FALSE),0)</f>
        <v>G394</v>
      </c>
      <c r="D142" s="226" t="s">
        <v>104</v>
      </c>
      <c r="E142" s="227"/>
      <c r="F142" s="227"/>
      <c r="G142" s="227"/>
      <c r="H142" s="227">
        <v>68736</v>
      </c>
      <c r="I142" s="227">
        <v>0</v>
      </c>
      <c r="J142" s="227">
        <v>0</v>
      </c>
      <c r="K142" s="227">
        <v>0</v>
      </c>
      <c r="L142" s="227">
        <v>0</v>
      </c>
      <c r="M142" s="227">
        <v>0</v>
      </c>
      <c r="N142" s="227">
        <v>0</v>
      </c>
      <c r="O142" s="227">
        <v>0</v>
      </c>
      <c r="P142" s="227">
        <v>0</v>
      </c>
      <c r="Q142" s="227">
        <v>68736</v>
      </c>
      <c r="R142" s="224">
        <f t="shared" si="2"/>
        <v>0</v>
      </c>
      <c r="S142" s="230">
        <f>IFERROR(VLOOKUP($A142,'2. PP Post Test vs Actuals'!$B$9:$C$33,1,FALSE),0)</f>
        <v>0</v>
      </c>
    </row>
    <row r="143" spans="1:19" x14ac:dyDescent="0.25">
      <c r="A143" s="211" t="s">
        <v>803</v>
      </c>
      <c r="B143" s="229" t="s">
        <v>1351</v>
      </c>
      <c r="C143" s="264" t="str">
        <f>IFERROR(VLOOKUP($A143,'Projects FERCs'!$A$9:$C$306,3,FALSE),0)</f>
        <v>G394</v>
      </c>
      <c r="D143" s="226" t="s">
        <v>104</v>
      </c>
      <c r="E143" s="227">
        <v>2500</v>
      </c>
      <c r="F143" s="227">
        <v>2500</v>
      </c>
      <c r="G143" s="227">
        <v>2500</v>
      </c>
      <c r="H143" s="227">
        <v>2500</v>
      </c>
      <c r="I143" s="227">
        <v>2500</v>
      </c>
      <c r="J143" s="227">
        <v>2500</v>
      </c>
      <c r="K143" s="227">
        <v>2500</v>
      </c>
      <c r="L143" s="227">
        <v>2500</v>
      </c>
      <c r="M143" s="227">
        <v>2500</v>
      </c>
      <c r="N143" s="227">
        <v>2500</v>
      </c>
      <c r="O143" s="227">
        <v>2500</v>
      </c>
      <c r="P143" s="227">
        <v>2500</v>
      </c>
      <c r="Q143" s="227">
        <v>30000</v>
      </c>
      <c r="R143" s="224">
        <f t="shared" si="2"/>
        <v>15000</v>
      </c>
      <c r="S143" s="230">
        <f>IFERROR(VLOOKUP($A143,'2. PP Post Test vs Actuals'!$B$9:$C$33,1,FALSE),0)</f>
        <v>0</v>
      </c>
    </row>
    <row r="144" spans="1:19" x14ac:dyDescent="0.25">
      <c r="A144" s="211" t="s">
        <v>869</v>
      </c>
      <c r="B144" s="229" t="s">
        <v>1352</v>
      </c>
      <c r="C144" s="264" t="str">
        <f>IFERROR(VLOOKUP($A144,'Projects FERCs'!$A$9:$C$306,3,FALSE),0)</f>
        <v>G394</v>
      </c>
      <c r="D144" s="226" t="s">
        <v>104</v>
      </c>
      <c r="E144" s="227"/>
      <c r="F144" s="227">
        <v>10000</v>
      </c>
      <c r="G144" s="227">
        <v>0</v>
      </c>
      <c r="H144" s="227">
        <v>10000</v>
      </c>
      <c r="I144" s="227">
        <v>0</v>
      </c>
      <c r="J144" s="227">
        <v>20000</v>
      </c>
      <c r="K144" s="227">
        <v>0</v>
      </c>
      <c r="L144" s="227">
        <v>20000</v>
      </c>
      <c r="M144" s="227">
        <v>0</v>
      </c>
      <c r="N144" s="227">
        <v>10000</v>
      </c>
      <c r="O144" s="227">
        <v>0</v>
      </c>
      <c r="P144" s="227">
        <v>10000</v>
      </c>
      <c r="Q144" s="227">
        <v>80000</v>
      </c>
      <c r="R144" s="224">
        <f t="shared" si="2"/>
        <v>40000</v>
      </c>
      <c r="S144" s="230">
        <f>IFERROR(VLOOKUP($A144,'2. PP Post Test vs Actuals'!$B$9:$C$33,1,FALSE),0)</f>
        <v>0</v>
      </c>
    </row>
    <row r="145" spans="1:20" x14ac:dyDescent="0.25">
      <c r="A145" s="211" t="s">
        <v>1112</v>
      </c>
      <c r="B145" s="229" t="s">
        <v>1113</v>
      </c>
      <c r="C145" s="264" t="str">
        <f>IFERROR(VLOOKUP($A145,'Projects FERCs'!$A$9:$C$306,3,FALSE),0)</f>
        <v>G394</v>
      </c>
      <c r="D145" s="226" t="s">
        <v>104</v>
      </c>
      <c r="E145" s="227"/>
      <c r="F145" s="227"/>
      <c r="G145" s="227">
        <v>519800</v>
      </c>
      <c r="H145" s="227"/>
      <c r="I145" s="227"/>
      <c r="J145" s="227"/>
      <c r="K145" s="227"/>
      <c r="L145" s="227"/>
      <c r="M145" s="227"/>
      <c r="N145" s="227"/>
      <c r="O145" s="227"/>
      <c r="P145" s="227">
        <v>0</v>
      </c>
      <c r="Q145" s="227">
        <v>519800</v>
      </c>
      <c r="R145" s="224">
        <f t="shared" si="2"/>
        <v>0</v>
      </c>
      <c r="S145" s="230">
        <f>IFERROR(VLOOKUP($A145,'2. PP Post Test vs Actuals'!$B$9:$C$33,1,FALSE),0)</f>
        <v>0</v>
      </c>
    </row>
    <row r="146" spans="1:20" x14ac:dyDescent="0.25">
      <c r="B146" s="228" t="s">
        <v>1353</v>
      </c>
      <c r="C146" s="264">
        <f>IFERROR(VLOOKUP($A146,'Projects FERCs'!$A$9:$C$306,3,FALSE),0)</f>
        <v>0</v>
      </c>
      <c r="D146" s="226" t="s">
        <v>104</v>
      </c>
      <c r="E146" s="227">
        <v>0</v>
      </c>
      <c r="F146" s="227">
        <v>0</v>
      </c>
      <c r="G146" s="227">
        <v>0</v>
      </c>
      <c r="H146" s="227">
        <v>0</v>
      </c>
      <c r="I146" s="227">
        <v>0</v>
      </c>
      <c r="J146" s="227">
        <v>0</v>
      </c>
      <c r="K146" s="227">
        <v>0</v>
      </c>
      <c r="L146" s="227">
        <v>0</v>
      </c>
      <c r="M146" s="227">
        <v>-79786</v>
      </c>
      <c r="N146" s="227">
        <v>0</v>
      </c>
      <c r="O146" s="227">
        <v>0</v>
      </c>
      <c r="P146" s="227">
        <v>-19293</v>
      </c>
      <c r="Q146" s="227">
        <v>-99079</v>
      </c>
      <c r="R146" s="224"/>
      <c r="S146" s="230">
        <f>IFERROR(VLOOKUP($A146,'2. PP Post Test vs Actuals'!$B$9:$C$33,1,FALSE),0)</f>
        <v>0</v>
      </c>
    </row>
    <row r="147" spans="1:20" x14ac:dyDescent="0.25">
      <c r="A147" s="211" t="s">
        <v>1048</v>
      </c>
      <c r="B147" s="233" t="s">
        <v>1049</v>
      </c>
      <c r="C147" s="265" t="str">
        <f>IFERROR(VLOOKUP($A147,'Projects FERCs'!$A$9:$C$306,3,FALSE),0)</f>
        <v>G392</v>
      </c>
      <c r="D147" s="234" t="s">
        <v>104</v>
      </c>
      <c r="E147" s="235"/>
      <c r="F147" s="235"/>
      <c r="G147" s="235"/>
      <c r="H147" s="235"/>
      <c r="I147" s="235"/>
      <c r="J147" s="235"/>
      <c r="K147" s="235"/>
      <c r="L147" s="235"/>
      <c r="M147" s="235">
        <v>-79786</v>
      </c>
      <c r="N147" s="235">
        <v>0</v>
      </c>
      <c r="O147" s="235">
        <v>0</v>
      </c>
      <c r="P147" s="235">
        <v>-19293</v>
      </c>
      <c r="Q147" s="235">
        <v>-99079</v>
      </c>
      <c r="R147" s="224">
        <f t="shared" si="2"/>
        <v>-99079</v>
      </c>
      <c r="S147" s="230">
        <f>IFERROR(VLOOKUP($A147,'2. PP Post Test vs Actuals'!$B$9:$C$33,1,FALSE),0)</f>
        <v>0</v>
      </c>
    </row>
    <row r="148" spans="1:20" ht="15.75" thickBot="1" x14ac:dyDescent="0.3">
      <c r="A148" s="236"/>
      <c r="B148" s="237"/>
      <c r="C148" s="266"/>
      <c r="D148" s="237"/>
      <c r="E148" s="237"/>
      <c r="F148" s="237"/>
      <c r="G148" s="237"/>
      <c r="H148" s="237"/>
      <c r="I148" s="237"/>
      <c r="J148" s="237"/>
      <c r="K148" s="237"/>
      <c r="L148" s="237"/>
      <c r="M148" s="237"/>
      <c r="N148" s="237"/>
      <c r="O148" s="237"/>
      <c r="P148" s="237"/>
      <c r="Q148" s="237"/>
      <c r="R148" s="278">
        <f>SUM(R5:R147)</f>
        <v>16760653.659234218</v>
      </c>
    </row>
    <row r="149" spans="1:20" ht="15.75" thickTop="1" x14ac:dyDescent="0.25"/>
    <row r="150" spans="1:20" x14ac:dyDescent="0.25">
      <c r="P150" s="276" t="s">
        <v>1390</v>
      </c>
      <c r="Q150" s="276"/>
      <c r="R150" s="276"/>
      <c r="S150" s="277"/>
      <c r="T150" s="275"/>
    </row>
  </sheetData>
  <autoFilter ref="A4:R148" xr:uid="{00000000-0001-0000-0000-000000000000}"/>
  <mergeCells count="1">
    <mergeCell ref="R2:S2"/>
  </mergeCells>
  <hyperlinks>
    <hyperlink ref="B1" r:id="rId1" xr:uid="{4D5E7BA2-C20D-47D8-B3E3-1CB306320461}"/>
  </hyperlinks>
  <pageMargins left="0.7" right="0.7" top="0.75" bottom="0.75" header="0.3" footer="0.3"/>
  <pageSetup scale="31" fitToHeight="0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12CCD-FAE1-4A75-B522-33854DB4B170}">
  <sheetPr filterMode="1">
    <pageSetUpPr fitToPage="1"/>
  </sheetPr>
  <dimension ref="A1:BQ18"/>
  <sheetViews>
    <sheetView workbookViewId="0">
      <selection activeCell="G24" sqref="G24"/>
    </sheetView>
  </sheetViews>
  <sheetFormatPr defaultColWidth="9.140625" defaultRowHeight="15" x14ac:dyDescent="0.25"/>
  <cols>
    <col min="1" max="1" width="17.42578125" style="252" bestFit="1" customWidth="1"/>
    <col min="2" max="2" width="7.5703125" style="252" customWidth="1"/>
    <col min="3" max="3" width="25.42578125" style="252" bestFit="1" customWidth="1"/>
    <col min="4" max="4" width="10.85546875" style="252" bestFit="1" customWidth="1"/>
    <col min="5" max="5" width="19.5703125" style="252" bestFit="1" customWidth="1"/>
    <col min="6" max="6" width="25.42578125" style="252" bestFit="1" customWidth="1"/>
    <col min="7" max="7" width="33" style="252" bestFit="1" customWidth="1"/>
    <col min="8" max="8" width="14.42578125" style="252" bestFit="1" customWidth="1"/>
    <col min="9" max="9" width="18.85546875" style="252" hidden="1" customWidth="1"/>
    <col min="10" max="10" width="21.140625" style="252" hidden="1" customWidth="1"/>
    <col min="11" max="11" width="14.42578125" style="252" hidden="1" customWidth="1"/>
    <col min="12" max="12" width="17" style="252" hidden="1" customWidth="1"/>
    <col min="13" max="13" width="17.5703125" style="252" hidden="1" customWidth="1"/>
    <col min="14" max="14" width="14.5703125" style="252" hidden="1" customWidth="1"/>
    <col min="15" max="15" width="16.140625" style="252" hidden="1" customWidth="1"/>
    <col min="16" max="16" width="11" style="252" hidden="1" customWidth="1"/>
    <col min="17" max="17" width="7.5703125" style="252" hidden="1" customWidth="1"/>
    <col min="18" max="18" width="18.85546875" style="252" hidden="1" customWidth="1"/>
    <col min="19" max="19" width="14.5703125" style="252" hidden="1" customWidth="1"/>
    <col min="20" max="20" width="12.5703125" style="252" customWidth="1"/>
    <col min="21" max="21" width="20.42578125" style="252" hidden="1" customWidth="1"/>
    <col min="22" max="22" width="13.85546875" style="252" hidden="1" customWidth="1"/>
    <col min="23" max="23" width="11.5703125" style="253" hidden="1" customWidth="1"/>
    <col min="24" max="24" width="26.140625" style="252" hidden="1" customWidth="1"/>
    <col min="25" max="25" width="9.42578125" style="252" hidden="1" customWidth="1"/>
    <col min="26" max="26" width="11.42578125" style="252" hidden="1" customWidth="1"/>
    <col min="27" max="27" width="11.85546875" style="252" hidden="1" customWidth="1"/>
    <col min="28" max="28" width="12.42578125" style="252" hidden="1" customWidth="1"/>
    <col min="29" max="29" width="11.5703125" style="252" hidden="1" customWidth="1"/>
    <col min="30" max="30" width="17.42578125" style="252" hidden="1" customWidth="1"/>
    <col min="31" max="31" width="16.5703125" style="252" hidden="1" customWidth="1"/>
    <col min="32" max="32" width="28.140625" style="252" hidden="1" customWidth="1"/>
    <col min="33" max="33" width="13.42578125" style="289" customWidth="1"/>
    <col min="34" max="34" width="16.42578125" style="252" hidden="1" customWidth="1"/>
    <col min="35" max="35" width="15.42578125" style="252" hidden="1" customWidth="1"/>
    <col min="36" max="36" width="23.5703125" style="252" hidden="1" customWidth="1"/>
    <col min="37" max="69" width="0" style="252" hidden="1" customWidth="1"/>
    <col min="70" max="16384" width="9.140625" style="252"/>
  </cols>
  <sheetData>
    <row r="1" spans="1:66" x14ac:dyDescent="0.25">
      <c r="A1" s="257" t="s">
        <v>1369</v>
      </c>
      <c r="B1" s="257"/>
    </row>
    <row r="2" spans="1:66" x14ac:dyDescent="0.25">
      <c r="A2" s="257" t="s">
        <v>1605</v>
      </c>
      <c r="B2" s="257"/>
    </row>
    <row r="3" spans="1:66" x14ac:dyDescent="0.25">
      <c r="A3" s="257" t="s">
        <v>1606</v>
      </c>
      <c r="C3" s="256"/>
      <c r="H3" s="256" t="s">
        <v>1604</v>
      </c>
    </row>
    <row r="4" spans="1:66" x14ac:dyDescent="0.25">
      <c r="C4" s="256"/>
      <c r="H4" s="256"/>
    </row>
    <row r="5" spans="1:66" customFormat="1" x14ac:dyDescent="0.25">
      <c r="A5" s="287" t="s">
        <v>1511</v>
      </c>
      <c r="B5" s="287" t="s">
        <v>1512</v>
      </c>
      <c r="C5" s="287" t="s">
        <v>1513</v>
      </c>
      <c r="D5" s="287" t="s">
        <v>1514</v>
      </c>
      <c r="E5" s="287" t="s">
        <v>1515</v>
      </c>
      <c r="F5" s="287" t="s">
        <v>1516</v>
      </c>
      <c r="G5" s="287" t="s">
        <v>1517</v>
      </c>
      <c r="H5" s="287" t="s">
        <v>1518</v>
      </c>
      <c r="I5" s="287" t="s">
        <v>1519</v>
      </c>
      <c r="J5" s="287" t="s">
        <v>1520</v>
      </c>
      <c r="K5" s="287" t="s">
        <v>1521</v>
      </c>
      <c r="L5" s="287" t="s">
        <v>1522</v>
      </c>
      <c r="M5" s="287" t="s">
        <v>1523</v>
      </c>
      <c r="N5" s="287" t="s">
        <v>1524</v>
      </c>
      <c r="O5" s="287" t="s">
        <v>1525</v>
      </c>
      <c r="P5" s="287" t="s">
        <v>1526</v>
      </c>
      <c r="Q5" s="287" t="s">
        <v>1527</v>
      </c>
      <c r="R5" s="287" t="s">
        <v>1528</v>
      </c>
      <c r="S5" s="287" t="s">
        <v>1529</v>
      </c>
      <c r="T5" s="287" t="s">
        <v>1530</v>
      </c>
      <c r="U5" s="287" t="s">
        <v>1531</v>
      </c>
      <c r="V5" s="287" t="s">
        <v>1532</v>
      </c>
      <c r="W5" s="287" t="s">
        <v>1533</v>
      </c>
      <c r="X5" s="287" t="s">
        <v>1534</v>
      </c>
      <c r="Y5" s="287" t="s">
        <v>1535</v>
      </c>
      <c r="Z5" s="287" t="s">
        <v>1536</v>
      </c>
      <c r="AA5" s="287" t="s">
        <v>1537</v>
      </c>
      <c r="AB5" s="287" t="s">
        <v>1538</v>
      </c>
      <c r="AC5" s="287" t="s">
        <v>1539</v>
      </c>
      <c r="AD5" s="287" t="s">
        <v>1540</v>
      </c>
      <c r="AE5" s="287" t="s">
        <v>1541</v>
      </c>
      <c r="AF5" s="287" t="s">
        <v>1542</v>
      </c>
      <c r="AG5" s="290" t="s">
        <v>1543</v>
      </c>
      <c r="AH5" s="287" t="s">
        <v>1544</v>
      </c>
      <c r="AI5" s="287" t="s">
        <v>1545</v>
      </c>
      <c r="AJ5" s="287" t="s">
        <v>1546</v>
      </c>
      <c r="AK5" s="287" t="s">
        <v>1547</v>
      </c>
      <c r="AL5" s="287" t="s">
        <v>1548</v>
      </c>
      <c r="AM5" s="287" t="s">
        <v>1549</v>
      </c>
      <c r="AN5" s="287" t="s">
        <v>1550</v>
      </c>
      <c r="AO5" s="287" t="s">
        <v>1551</v>
      </c>
      <c r="AP5" s="287" t="s">
        <v>1552</v>
      </c>
      <c r="AQ5" s="287" t="s">
        <v>1553</v>
      </c>
      <c r="AR5" s="287" t="s">
        <v>1554</v>
      </c>
      <c r="AS5" s="287" t="s">
        <v>1555</v>
      </c>
      <c r="AT5" s="287" t="s">
        <v>1556</v>
      </c>
      <c r="AU5" s="287" t="s">
        <v>1557</v>
      </c>
      <c r="AV5" s="287" t="s">
        <v>1558</v>
      </c>
      <c r="AW5" s="287" t="s">
        <v>1559</v>
      </c>
      <c r="AX5" s="287" t="s">
        <v>1560</v>
      </c>
      <c r="AY5" s="287" t="s">
        <v>1561</v>
      </c>
      <c r="AZ5" s="287" t="s">
        <v>1562</v>
      </c>
      <c r="BA5" s="287" t="s">
        <v>1563</v>
      </c>
      <c r="BB5" s="287" t="s">
        <v>1564</v>
      </c>
      <c r="BC5" s="287" t="s">
        <v>1565</v>
      </c>
      <c r="BD5" s="287" t="s">
        <v>1566</v>
      </c>
      <c r="BE5" s="287" t="s">
        <v>1567</v>
      </c>
      <c r="BF5" s="287" t="s">
        <v>1568</v>
      </c>
      <c r="BG5" s="287" t="s">
        <v>1569</v>
      </c>
      <c r="BH5" s="287" t="s">
        <v>1570</v>
      </c>
      <c r="BI5" s="287" t="s">
        <v>1571</v>
      </c>
      <c r="BJ5" s="287" t="s">
        <v>1572</v>
      </c>
      <c r="BK5" s="287" t="s">
        <v>1573</v>
      </c>
      <c r="BL5" s="287" t="s">
        <v>1574</v>
      </c>
      <c r="BM5" s="287" t="s">
        <v>1575</v>
      </c>
      <c r="BN5" s="287" t="s">
        <v>1576</v>
      </c>
    </row>
    <row r="6" spans="1:66" customFormat="1" x14ac:dyDescent="0.25">
      <c r="A6">
        <v>35167941</v>
      </c>
      <c r="B6" t="s">
        <v>1577</v>
      </c>
      <c r="C6" t="s">
        <v>1076</v>
      </c>
      <c r="D6" s="288" t="s">
        <v>299</v>
      </c>
      <c r="E6" t="s">
        <v>905</v>
      </c>
      <c r="F6" t="s">
        <v>1079</v>
      </c>
      <c r="G6" t="s">
        <v>1080</v>
      </c>
      <c r="H6" t="s">
        <v>1578</v>
      </c>
      <c r="I6" t="s">
        <v>1579</v>
      </c>
      <c r="J6" t="s">
        <v>1580</v>
      </c>
      <c r="K6" t="s">
        <v>26</v>
      </c>
      <c r="L6" t="s">
        <v>1581</v>
      </c>
      <c r="M6" t="s">
        <v>301</v>
      </c>
      <c r="N6" t="s">
        <v>1582</v>
      </c>
      <c r="O6" t="s">
        <v>1583</v>
      </c>
      <c r="P6" t="s">
        <v>1078</v>
      </c>
      <c r="S6" t="s">
        <v>1584</v>
      </c>
      <c r="T6" t="s">
        <v>1585</v>
      </c>
      <c r="X6" t="s">
        <v>1586</v>
      </c>
      <c r="AA6">
        <v>202606</v>
      </c>
      <c r="AB6">
        <v>1000</v>
      </c>
      <c r="AD6">
        <v>139953.41</v>
      </c>
      <c r="AE6">
        <v>0</v>
      </c>
      <c r="AF6">
        <v>0</v>
      </c>
      <c r="AG6" s="7">
        <v>139953.41</v>
      </c>
      <c r="AH6" t="s">
        <v>1075</v>
      </c>
      <c r="AI6" t="s">
        <v>1075</v>
      </c>
    </row>
    <row r="7" spans="1:66" customFormat="1" x14ac:dyDescent="0.25">
      <c r="A7">
        <v>35167942</v>
      </c>
      <c r="B7" t="s">
        <v>1577</v>
      </c>
      <c r="C7" t="s">
        <v>1076</v>
      </c>
      <c r="D7" s="288" t="s">
        <v>299</v>
      </c>
      <c r="E7" t="s">
        <v>905</v>
      </c>
      <c r="F7" t="s">
        <v>1081</v>
      </c>
      <c r="G7" t="s">
        <v>1082</v>
      </c>
      <c r="H7" t="s">
        <v>1578</v>
      </c>
      <c r="I7" t="s">
        <v>1579</v>
      </c>
      <c r="J7" t="s">
        <v>1580</v>
      </c>
      <c r="K7" t="s">
        <v>26</v>
      </c>
      <c r="L7" t="s">
        <v>1581</v>
      </c>
      <c r="M7" t="s">
        <v>301</v>
      </c>
      <c r="N7" t="s">
        <v>1582</v>
      </c>
      <c r="O7" t="s">
        <v>1583</v>
      </c>
      <c r="P7" t="s">
        <v>1078</v>
      </c>
      <c r="S7" t="s">
        <v>1584</v>
      </c>
      <c r="T7" t="s">
        <v>1587</v>
      </c>
      <c r="X7" t="s">
        <v>1586</v>
      </c>
      <c r="AA7">
        <v>202606</v>
      </c>
      <c r="AB7">
        <v>1000</v>
      </c>
      <c r="AD7">
        <v>318450.62</v>
      </c>
      <c r="AE7">
        <v>0</v>
      </c>
      <c r="AF7">
        <v>0</v>
      </c>
      <c r="AG7" s="7">
        <v>318450.62</v>
      </c>
      <c r="AH7" t="s">
        <v>1075</v>
      </c>
      <c r="AI7" t="s">
        <v>1075</v>
      </c>
    </row>
    <row r="8" spans="1:66" customFormat="1" hidden="1" x14ac:dyDescent="0.25">
      <c r="A8">
        <v>35995708</v>
      </c>
      <c r="B8" t="s">
        <v>1577</v>
      </c>
      <c r="C8" t="s">
        <v>1076</v>
      </c>
      <c r="D8" t="s">
        <v>299</v>
      </c>
      <c r="E8" t="s">
        <v>905</v>
      </c>
      <c r="F8" t="s">
        <v>1091</v>
      </c>
      <c r="G8" t="s">
        <v>1588</v>
      </c>
      <c r="H8" t="s">
        <v>1589</v>
      </c>
      <c r="I8" t="s">
        <v>1590</v>
      </c>
      <c r="J8" t="s">
        <v>1580</v>
      </c>
      <c r="K8" t="s">
        <v>26</v>
      </c>
      <c r="L8" t="s">
        <v>1581</v>
      </c>
      <c r="M8" t="s">
        <v>301</v>
      </c>
      <c r="N8" t="s">
        <v>1582</v>
      </c>
      <c r="O8" t="s">
        <v>1583</v>
      </c>
      <c r="P8" t="s">
        <v>1078</v>
      </c>
      <c r="S8" t="s">
        <v>1591</v>
      </c>
      <c r="T8" t="s">
        <v>1592</v>
      </c>
      <c r="U8" t="s">
        <v>1592</v>
      </c>
      <c r="X8" t="s">
        <v>1586</v>
      </c>
      <c r="AA8">
        <v>202605</v>
      </c>
      <c r="AB8">
        <v>1</v>
      </c>
      <c r="AD8">
        <v>0</v>
      </c>
      <c r="AE8">
        <v>0</v>
      </c>
      <c r="AF8">
        <v>292458.09999999998</v>
      </c>
      <c r="AG8">
        <v>292458.09999999998</v>
      </c>
      <c r="AH8" t="s">
        <v>1075</v>
      </c>
      <c r="AI8" t="s">
        <v>1075</v>
      </c>
    </row>
    <row r="9" spans="1:66" customFormat="1" hidden="1" x14ac:dyDescent="0.25">
      <c r="A9">
        <v>35995714</v>
      </c>
      <c r="B9" t="s">
        <v>1577</v>
      </c>
      <c r="C9" t="s">
        <v>1076</v>
      </c>
      <c r="D9" t="s">
        <v>299</v>
      </c>
      <c r="E9" t="s">
        <v>905</v>
      </c>
      <c r="F9" t="s">
        <v>1092</v>
      </c>
      <c r="G9" t="s">
        <v>1593</v>
      </c>
      <c r="H9" t="s">
        <v>1589</v>
      </c>
      <c r="I9" t="s">
        <v>1590</v>
      </c>
      <c r="J9" t="s">
        <v>1580</v>
      </c>
      <c r="K9" t="s">
        <v>26</v>
      </c>
      <c r="L9" t="s">
        <v>1581</v>
      </c>
      <c r="M9" t="s">
        <v>301</v>
      </c>
      <c r="N9" t="s">
        <v>1582</v>
      </c>
      <c r="O9" t="s">
        <v>1583</v>
      </c>
      <c r="P9" t="s">
        <v>1078</v>
      </c>
      <c r="S9" t="s">
        <v>1591</v>
      </c>
      <c r="T9" t="s">
        <v>1594</v>
      </c>
      <c r="U9" t="s">
        <v>1594</v>
      </c>
      <c r="X9" t="s">
        <v>1586</v>
      </c>
      <c r="AA9">
        <v>202603</v>
      </c>
      <c r="AB9">
        <v>1</v>
      </c>
      <c r="AD9">
        <v>0</v>
      </c>
      <c r="AE9">
        <v>0</v>
      </c>
      <c r="AF9">
        <v>299913.11</v>
      </c>
      <c r="AG9">
        <v>299913.11</v>
      </c>
      <c r="AH9" t="s">
        <v>1075</v>
      </c>
      <c r="AI9" t="s">
        <v>1075</v>
      </c>
    </row>
    <row r="10" spans="1:66" customFormat="1" hidden="1" x14ac:dyDescent="0.25">
      <c r="A10">
        <v>39793047</v>
      </c>
      <c r="B10" t="s">
        <v>1577</v>
      </c>
      <c r="C10" t="s">
        <v>1076</v>
      </c>
      <c r="D10" t="s">
        <v>299</v>
      </c>
      <c r="E10" t="s">
        <v>905</v>
      </c>
      <c r="F10" t="s">
        <v>1177</v>
      </c>
      <c r="G10" t="s">
        <v>1131</v>
      </c>
      <c r="H10" t="s">
        <v>1589</v>
      </c>
      <c r="I10" t="s">
        <v>1590</v>
      </c>
      <c r="J10" t="s">
        <v>1580</v>
      </c>
      <c r="K10" t="s">
        <v>26</v>
      </c>
      <c r="L10" t="s">
        <v>1581</v>
      </c>
      <c r="M10" t="s">
        <v>301</v>
      </c>
      <c r="N10" t="s">
        <v>1582</v>
      </c>
      <c r="O10" t="s">
        <v>1583</v>
      </c>
      <c r="P10" t="s">
        <v>1366</v>
      </c>
      <c r="S10" t="s">
        <v>1595</v>
      </c>
      <c r="T10" t="s">
        <v>1596</v>
      </c>
      <c r="U10" t="s">
        <v>1596</v>
      </c>
      <c r="X10" t="s">
        <v>1586</v>
      </c>
      <c r="AA10">
        <v>202606</v>
      </c>
      <c r="AB10">
        <v>1</v>
      </c>
      <c r="AD10">
        <v>166.85</v>
      </c>
      <c r="AE10">
        <v>0</v>
      </c>
      <c r="AF10">
        <v>294251.78999999998</v>
      </c>
      <c r="AG10">
        <v>294418.64</v>
      </c>
      <c r="AH10" t="s">
        <v>1075</v>
      </c>
      <c r="AI10" t="s">
        <v>1075</v>
      </c>
    </row>
    <row r="11" spans="1:66" customFormat="1" x14ac:dyDescent="0.25">
      <c r="A11">
        <v>42523701</v>
      </c>
      <c r="B11" t="s">
        <v>1577</v>
      </c>
      <c r="C11" t="s">
        <v>1076</v>
      </c>
      <c r="D11" s="288" t="s">
        <v>299</v>
      </c>
      <c r="E11" t="s">
        <v>905</v>
      </c>
      <c r="F11" t="s">
        <v>1148</v>
      </c>
      <c r="G11" t="s">
        <v>1150</v>
      </c>
      <c r="H11" t="s">
        <v>1578</v>
      </c>
      <c r="I11" t="s">
        <v>1579</v>
      </c>
      <c r="J11" t="s">
        <v>1580</v>
      </c>
      <c r="K11" t="s">
        <v>26</v>
      </c>
      <c r="L11" t="s">
        <v>1581</v>
      </c>
      <c r="M11" t="s">
        <v>301</v>
      </c>
      <c r="N11" t="s">
        <v>1582</v>
      </c>
      <c r="O11" t="s">
        <v>1583</v>
      </c>
      <c r="P11" t="s">
        <v>1077</v>
      </c>
      <c r="S11" t="s">
        <v>1597</v>
      </c>
      <c r="T11" t="s">
        <v>1598</v>
      </c>
      <c r="X11" t="s">
        <v>1586</v>
      </c>
      <c r="AA11">
        <v>202606</v>
      </c>
      <c r="AB11">
        <v>1</v>
      </c>
      <c r="AD11">
        <v>74805.84</v>
      </c>
      <c r="AE11">
        <v>0</v>
      </c>
      <c r="AF11">
        <v>0</v>
      </c>
      <c r="AG11" s="7">
        <v>74805.84</v>
      </c>
      <c r="AH11" t="s">
        <v>1075</v>
      </c>
      <c r="AI11" t="s">
        <v>1075</v>
      </c>
    </row>
    <row r="12" spans="1:66" customFormat="1" x14ac:dyDescent="0.25">
      <c r="A12">
        <v>42889785</v>
      </c>
      <c r="B12" t="s">
        <v>1577</v>
      </c>
      <c r="C12" t="s">
        <v>1076</v>
      </c>
      <c r="D12" s="288" t="s">
        <v>299</v>
      </c>
      <c r="E12" t="s">
        <v>905</v>
      </c>
      <c r="F12" t="s">
        <v>1195</v>
      </c>
      <c r="G12" t="s">
        <v>1197</v>
      </c>
      <c r="H12" t="s">
        <v>1578</v>
      </c>
      <c r="I12" t="s">
        <v>1579</v>
      </c>
      <c r="J12" t="s">
        <v>1580</v>
      </c>
      <c r="K12" t="s">
        <v>26</v>
      </c>
      <c r="L12" t="s">
        <v>1581</v>
      </c>
      <c r="M12" t="s">
        <v>301</v>
      </c>
      <c r="N12" t="s">
        <v>1582</v>
      </c>
      <c r="O12" t="s">
        <v>1583</v>
      </c>
      <c r="P12" t="s">
        <v>1365</v>
      </c>
      <c r="S12" t="s">
        <v>1599</v>
      </c>
      <c r="T12" t="s">
        <v>1585</v>
      </c>
      <c r="X12" t="s">
        <v>1586</v>
      </c>
      <c r="AA12">
        <v>202604</v>
      </c>
      <c r="AB12">
        <v>1</v>
      </c>
      <c r="AD12">
        <v>220.12</v>
      </c>
      <c r="AE12">
        <v>0</v>
      </c>
      <c r="AF12">
        <v>0</v>
      </c>
      <c r="AG12" s="7">
        <v>220.12</v>
      </c>
      <c r="AH12" t="s">
        <v>1075</v>
      </c>
      <c r="AI12" t="s">
        <v>1075</v>
      </c>
    </row>
    <row r="13" spans="1:66" customFormat="1" x14ac:dyDescent="0.25">
      <c r="A13">
        <v>42902173</v>
      </c>
      <c r="B13" t="s">
        <v>1577</v>
      </c>
      <c r="C13" t="s">
        <v>1076</v>
      </c>
      <c r="D13" s="288" t="s">
        <v>299</v>
      </c>
      <c r="E13" t="s">
        <v>905</v>
      </c>
      <c r="F13" t="s">
        <v>1193</v>
      </c>
      <c r="G13" t="s">
        <v>1194</v>
      </c>
      <c r="H13" t="s">
        <v>1578</v>
      </c>
      <c r="I13" t="s">
        <v>1579</v>
      </c>
      <c r="J13" t="s">
        <v>1580</v>
      </c>
      <c r="K13" t="s">
        <v>26</v>
      </c>
      <c r="L13" t="s">
        <v>1581</v>
      </c>
      <c r="M13" t="s">
        <v>301</v>
      </c>
      <c r="N13" t="s">
        <v>1582</v>
      </c>
      <c r="O13" t="s">
        <v>1583</v>
      </c>
      <c r="P13" t="s">
        <v>1365</v>
      </c>
      <c r="S13" t="s">
        <v>1600</v>
      </c>
      <c r="T13" t="s">
        <v>1601</v>
      </c>
      <c r="X13" t="s">
        <v>1586</v>
      </c>
      <c r="AA13">
        <v>202605</v>
      </c>
      <c r="AB13">
        <v>1</v>
      </c>
      <c r="AD13">
        <v>275.14999999999998</v>
      </c>
      <c r="AE13">
        <v>0</v>
      </c>
      <c r="AF13">
        <v>0</v>
      </c>
      <c r="AG13" s="7">
        <v>275.14999999999998</v>
      </c>
      <c r="AH13" t="s">
        <v>1075</v>
      </c>
      <c r="AI13" t="s">
        <v>1075</v>
      </c>
    </row>
    <row r="14" spans="1:66" customFormat="1" x14ac:dyDescent="0.25">
      <c r="A14">
        <v>42902175</v>
      </c>
      <c r="B14" t="s">
        <v>1577</v>
      </c>
      <c r="C14" t="s">
        <v>1076</v>
      </c>
      <c r="D14" s="288" t="s">
        <v>299</v>
      </c>
      <c r="E14" t="s">
        <v>905</v>
      </c>
      <c r="F14" t="s">
        <v>1129</v>
      </c>
      <c r="G14" t="s">
        <v>1131</v>
      </c>
      <c r="H14" t="s">
        <v>1578</v>
      </c>
      <c r="I14" t="s">
        <v>1579</v>
      </c>
      <c r="J14" t="s">
        <v>1580</v>
      </c>
      <c r="K14" t="s">
        <v>26</v>
      </c>
      <c r="L14" t="s">
        <v>1581</v>
      </c>
      <c r="M14" t="s">
        <v>301</v>
      </c>
      <c r="N14" t="s">
        <v>1582</v>
      </c>
      <c r="O14" t="s">
        <v>1583</v>
      </c>
      <c r="P14" t="s">
        <v>1365</v>
      </c>
      <c r="S14" t="s">
        <v>1600</v>
      </c>
      <c r="T14" t="s">
        <v>1601</v>
      </c>
      <c r="X14" t="s">
        <v>1586</v>
      </c>
      <c r="AA14">
        <v>202605</v>
      </c>
      <c r="AB14">
        <v>1</v>
      </c>
      <c r="AD14">
        <v>110.06</v>
      </c>
      <c r="AE14">
        <v>0</v>
      </c>
      <c r="AF14">
        <v>0</v>
      </c>
      <c r="AG14" s="7">
        <v>110.06</v>
      </c>
      <c r="AH14" t="s">
        <v>1075</v>
      </c>
      <c r="AI14" t="s">
        <v>1075</v>
      </c>
    </row>
    <row r="15" spans="1:66" customFormat="1" x14ac:dyDescent="0.25">
      <c r="A15">
        <v>43200140</v>
      </c>
      <c r="B15" t="s">
        <v>1577</v>
      </c>
      <c r="C15" t="s">
        <v>1076</v>
      </c>
      <c r="D15" s="288" t="s">
        <v>299</v>
      </c>
      <c r="E15" t="s">
        <v>905</v>
      </c>
      <c r="F15" t="s">
        <v>1170</v>
      </c>
      <c r="G15" t="s">
        <v>1147</v>
      </c>
      <c r="H15" t="s">
        <v>1578</v>
      </c>
      <c r="I15" t="s">
        <v>1579</v>
      </c>
      <c r="J15" t="s">
        <v>1580</v>
      </c>
      <c r="K15" t="s">
        <v>26</v>
      </c>
      <c r="L15" t="s">
        <v>1581</v>
      </c>
      <c r="M15" t="s">
        <v>301</v>
      </c>
      <c r="N15" t="s">
        <v>1582</v>
      </c>
      <c r="O15" t="s">
        <v>1583</v>
      </c>
      <c r="P15" t="s">
        <v>1365</v>
      </c>
      <c r="S15" t="s">
        <v>1602</v>
      </c>
      <c r="T15" t="s">
        <v>1601</v>
      </c>
      <c r="X15" t="s">
        <v>1586</v>
      </c>
      <c r="AA15">
        <v>202605</v>
      </c>
      <c r="AB15">
        <v>1</v>
      </c>
      <c r="AD15">
        <v>110.06</v>
      </c>
      <c r="AE15">
        <v>0</v>
      </c>
      <c r="AF15">
        <v>0</v>
      </c>
      <c r="AG15" s="7">
        <v>110.06</v>
      </c>
      <c r="AH15" t="s">
        <v>1075</v>
      </c>
      <c r="AI15" t="s">
        <v>1075</v>
      </c>
    </row>
    <row r="16" spans="1:66" customFormat="1" x14ac:dyDescent="0.25">
      <c r="A16">
        <v>43200141</v>
      </c>
      <c r="B16" t="s">
        <v>1577</v>
      </c>
      <c r="C16" t="s">
        <v>1076</v>
      </c>
      <c r="D16" s="288" t="s">
        <v>299</v>
      </c>
      <c r="E16" t="s">
        <v>905</v>
      </c>
      <c r="F16" t="s">
        <v>1145</v>
      </c>
      <c r="G16" t="s">
        <v>1147</v>
      </c>
      <c r="H16" t="s">
        <v>1578</v>
      </c>
      <c r="I16" t="s">
        <v>1579</v>
      </c>
      <c r="J16" t="s">
        <v>1580</v>
      </c>
      <c r="K16" t="s">
        <v>26</v>
      </c>
      <c r="L16" t="s">
        <v>1581</v>
      </c>
      <c r="M16" t="s">
        <v>301</v>
      </c>
      <c r="N16" t="s">
        <v>1582</v>
      </c>
      <c r="O16" t="s">
        <v>1583</v>
      </c>
      <c r="P16" t="s">
        <v>1365</v>
      </c>
      <c r="S16" t="s">
        <v>1602</v>
      </c>
      <c r="T16" t="s">
        <v>1601</v>
      </c>
      <c r="X16" t="s">
        <v>1586</v>
      </c>
      <c r="AA16">
        <v>202605</v>
      </c>
      <c r="AB16">
        <v>1</v>
      </c>
      <c r="AD16">
        <v>110.06</v>
      </c>
      <c r="AE16">
        <v>0</v>
      </c>
      <c r="AF16">
        <v>0</v>
      </c>
      <c r="AG16" s="7">
        <v>110.06</v>
      </c>
      <c r="AH16" t="s">
        <v>1075</v>
      </c>
      <c r="AI16" t="s">
        <v>1075</v>
      </c>
    </row>
    <row r="17" spans="1:69" customFormat="1" x14ac:dyDescent="0.25">
      <c r="A17">
        <v>43709872</v>
      </c>
      <c r="B17" t="s">
        <v>1577</v>
      </c>
      <c r="C17" t="s">
        <v>1076</v>
      </c>
      <c r="D17" s="288" t="s">
        <v>299</v>
      </c>
      <c r="E17" t="s">
        <v>905</v>
      </c>
      <c r="F17" t="s">
        <v>1437</v>
      </c>
      <c r="G17" t="s">
        <v>1439</v>
      </c>
      <c r="H17" t="s">
        <v>1578</v>
      </c>
      <c r="I17" t="s">
        <v>1579</v>
      </c>
      <c r="J17" t="s">
        <v>1580</v>
      </c>
      <c r="K17" t="s">
        <v>26</v>
      </c>
      <c r="L17" t="s">
        <v>1581</v>
      </c>
      <c r="M17" t="s">
        <v>301</v>
      </c>
      <c r="N17" t="s">
        <v>1582</v>
      </c>
      <c r="O17" t="s">
        <v>1583</v>
      </c>
      <c r="P17" t="s">
        <v>1365</v>
      </c>
      <c r="S17" t="s">
        <v>1603</v>
      </c>
      <c r="T17" t="s">
        <v>1601</v>
      </c>
      <c r="X17" t="s">
        <v>1586</v>
      </c>
      <c r="AA17">
        <v>202606</v>
      </c>
      <c r="AB17">
        <v>1</v>
      </c>
      <c r="AD17">
        <v>55.03</v>
      </c>
      <c r="AE17">
        <v>0</v>
      </c>
      <c r="AF17">
        <v>0</v>
      </c>
      <c r="AG17" s="7">
        <v>55.03</v>
      </c>
      <c r="AH17" t="s">
        <v>1075</v>
      </c>
      <c r="AI17" t="s">
        <v>1075</v>
      </c>
    </row>
    <row r="18" spans="1:69" x14ac:dyDescent="0.25">
      <c r="A18" s="255"/>
      <c r="B18" s="255"/>
      <c r="C18" s="255"/>
      <c r="D18" s="255"/>
      <c r="E18" s="255"/>
      <c r="F18" s="255"/>
      <c r="G18" s="255"/>
      <c r="H18" s="255"/>
      <c r="T18" s="255"/>
      <c r="AG18" s="291">
        <f>SUBTOTAL(9,AG6:AG17)</f>
        <v>534090.35000000021</v>
      </c>
      <c r="AH18" s="255"/>
      <c r="AI18" s="255"/>
      <c r="AJ18" s="255"/>
      <c r="AK18" s="255"/>
      <c r="AL18" s="255"/>
      <c r="AM18" s="255"/>
      <c r="AN18" s="255"/>
      <c r="AO18" s="255"/>
      <c r="AP18" s="255"/>
      <c r="AQ18" s="255"/>
      <c r="AR18" s="255"/>
      <c r="AS18" s="255"/>
      <c r="AT18" s="255"/>
      <c r="AU18" s="255"/>
      <c r="AV18" s="255"/>
      <c r="AW18" s="255"/>
      <c r="AX18" s="255"/>
      <c r="AY18" s="255"/>
      <c r="AZ18" s="255"/>
      <c r="BA18" s="255"/>
      <c r="BB18" s="255"/>
      <c r="BC18" s="255"/>
      <c r="BD18" s="255"/>
      <c r="BE18" s="255"/>
      <c r="BF18" s="255"/>
      <c r="BG18" s="255"/>
      <c r="BH18" s="255"/>
      <c r="BI18" s="255"/>
      <c r="BJ18" s="255"/>
      <c r="BK18" s="255"/>
      <c r="BL18" s="255"/>
      <c r="BM18" s="255"/>
      <c r="BN18" s="255"/>
      <c r="BO18" s="255"/>
      <c r="BP18" s="255"/>
      <c r="BQ18" s="255"/>
    </row>
  </sheetData>
  <autoFilter ref="A5:BN17" xr:uid="{B7E12CCD-FAE1-4A75-B522-33854DB4B170}">
    <filterColumn colId="7">
      <filters>
        <filter val="Open"/>
      </filters>
    </filterColumn>
  </autoFilter>
  <pageMargins left="0.7" right="0.7" top="0.75" bottom="0.75" header="0.3" footer="0.3"/>
  <pageSetup scale="65" orientation="landscape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01323-262B-47C0-ACFA-E6F048D82212}">
  <dimension ref="A1:B1"/>
  <sheetViews>
    <sheetView workbookViewId="0">
      <selection activeCell="B1" sqref="B1"/>
    </sheetView>
  </sheetViews>
  <sheetFormatPr defaultRowHeight="15" x14ac:dyDescent="0.25"/>
  <sheetData>
    <row r="1" spans="1:2" x14ac:dyDescent="0.25">
      <c r="A1" s="43" t="s">
        <v>1391</v>
      </c>
      <c r="B1" s="283" t="s">
        <v>1393</v>
      </c>
    </row>
  </sheetData>
  <hyperlinks>
    <hyperlink ref="B1" r:id="rId1" xr:uid="{9E1176BC-0F4D-445E-AA7A-DBD1F2E42EA1}"/>
  </hyperlinks>
  <pageMargins left="0.7" right="0.7" top="0.75" bottom="0.75" header="0.3" footer="0.3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4D5D3-50EA-4DB9-A895-2EDDF5C2F4A3}">
  <dimension ref="A1:B3"/>
  <sheetViews>
    <sheetView workbookViewId="0">
      <selection activeCell="B1" sqref="B1"/>
    </sheetView>
  </sheetViews>
  <sheetFormatPr defaultRowHeight="15" x14ac:dyDescent="0.25"/>
  <sheetData>
    <row r="1" spans="1:2" x14ac:dyDescent="0.25">
      <c r="A1" s="43" t="s">
        <v>1391</v>
      </c>
      <c r="B1" s="283" t="s">
        <v>1392</v>
      </c>
    </row>
    <row r="3" spans="1:2" x14ac:dyDescent="0.25">
      <c r="A3" s="282"/>
    </row>
  </sheetData>
  <hyperlinks>
    <hyperlink ref="B1" r:id="rId1" xr:uid="{458A8E88-B217-488B-A254-89992E1DB847}"/>
  </hyperlinks>
  <pageMargins left="0.7" right="0.7" top="0.75" bottom="0.75" header="0.3" footer="0.3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4">
    <tabColor rgb="FFFFFF00"/>
  </sheetPr>
  <dimension ref="A1:D306"/>
  <sheetViews>
    <sheetView showGridLines="0" topLeftCell="A4" workbookViewId="0">
      <selection activeCell="B298" sqref="B298"/>
    </sheetView>
  </sheetViews>
  <sheetFormatPr defaultColWidth="9.140625" defaultRowHeight="15" x14ac:dyDescent="0.25"/>
  <cols>
    <col min="1" max="1" width="30.5703125" customWidth="1"/>
    <col min="2" max="2" width="26.5703125" customWidth="1"/>
    <col min="3" max="3" width="37" customWidth="1"/>
    <col min="4" max="4" width="16.42578125" customWidth="1"/>
    <col min="5" max="5" width="28.5703125" style="4" customWidth="1"/>
    <col min="6" max="8" width="3.42578125" style="4" customWidth="1"/>
    <col min="9" max="16384" width="9.140625" style="4"/>
  </cols>
  <sheetData>
    <row r="1" spans="1:4" x14ac:dyDescent="0.25">
      <c r="A1" s="195" t="s">
        <v>7</v>
      </c>
    </row>
    <row r="2" spans="1:4" x14ac:dyDescent="0.25">
      <c r="A2" s="195" t="s">
        <v>8</v>
      </c>
    </row>
    <row r="3" spans="1:4" ht="15.75" thickBot="1" x14ac:dyDescent="0.3">
      <c r="A3" s="196" t="s">
        <v>1101</v>
      </c>
    </row>
    <row r="4" spans="1:4" ht="15.75" thickTop="1" x14ac:dyDescent="0.25"/>
    <row r="5" spans="1:4" x14ac:dyDescent="0.25">
      <c r="A5" s="1"/>
      <c r="B5" s="201" t="s">
        <v>1102</v>
      </c>
      <c r="C5" s="201"/>
      <c r="D5" s="201"/>
    </row>
    <row r="6" spans="1:4" x14ac:dyDescent="0.25">
      <c r="A6" s="202" t="s">
        <v>1</v>
      </c>
      <c r="B6" s="1"/>
      <c r="C6" s="2" t="s">
        <v>1103</v>
      </c>
    </row>
    <row r="7" spans="1:4" x14ac:dyDescent="0.25">
      <c r="A7" s="202"/>
      <c r="B7" s="194" t="s">
        <v>1104</v>
      </c>
      <c r="C7" s="2" t="s">
        <v>1105</v>
      </c>
    </row>
    <row r="8" spans="1:4" x14ac:dyDescent="0.25">
      <c r="A8" s="1" t="s">
        <v>0</v>
      </c>
    </row>
    <row r="9" spans="1:4" x14ac:dyDescent="0.25">
      <c r="A9" s="197" t="s">
        <v>9</v>
      </c>
      <c r="B9" s="197" t="s">
        <v>10</v>
      </c>
      <c r="C9" s="197" t="s">
        <v>11</v>
      </c>
      <c r="D9" s="198" t="s">
        <v>1042</v>
      </c>
    </row>
    <row r="10" spans="1:4" x14ac:dyDescent="0.25">
      <c r="A10" s="199" t="s">
        <v>299</v>
      </c>
      <c r="B10" s="199" t="s">
        <v>300</v>
      </c>
      <c r="C10" s="199" t="s">
        <v>301</v>
      </c>
      <c r="D10" s="200" t="s">
        <v>1047</v>
      </c>
    </row>
    <row r="11" spans="1:4" x14ac:dyDescent="0.25">
      <c r="A11" s="199" t="s">
        <v>302</v>
      </c>
      <c r="B11" s="199" t="s">
        <v>303</v>
      </c>
      <c r="C11" s="199" t="s">
        <v>304</v>
      </c>
      <c r="D11" s="200" t="s">
        <v>1046</v>
      </c>
    </row>
    <row r="12" spans="1:4" x14ac:dyDescent="0.25">
      <c r="A12" s="199" t="s">
        <v>305</v>
      </c>
      <c r="B12" s="199" t="s">
        <v>306</v>
      </c>
      <c r="C12" s="199" t="s">
        <v>307</v>
      </c>
      <c r="D12" s="200" t="s">
        <v>1047</v>
      </c>
    </row>
    <row r="13" spans="1:4" x14ac:dyDescent="0.25">
      <c r="A13" s="199" t="s">
        <v>308</v>
      </c>
      <c r="B13" s="199" t="s">
        <v>309</v>
      </c>
      <c r="C13" s="199" t="s">
        <v>310</v>
      </c>
      <c r="D13" s="200" t="s">
        <v>1047</v>
      </c>
    </row>
    <row r="14" spans="1:4" x14ac:dyDescent="0.25">
      <c r="A14" s="199" t="s">
        <v>311</v>
      </c>
      <c r="B14" s="199" t="s">
        <v>312</v>
      </c>
      <c r="C14" s="199" t="s">
        <v>310</v>
      </c>
      <c r="D14" s="200" t="s">
        <v>1047</v>
      </c>
    </row>
    <row r="15" spans="1:4" x14ac:dyDescent="0.25">
      <c r="A15" s="199" t="s">
        <v>313</v>
      </c>
      <c r="B15" s="199" t="s">
        <v>314</v>
      </c>
      <c r="C15" s="199" t="s">
        <v>315</v>
      </c>
      <c r="D15" s="200" t="s">
        <v>1045</v>
      </c>
    </row>
    <row r="16" spans="1:4" x14ac:dyDescent="0.25">
      <c r="A16" s="199" t="s">
        <v>316</v>
      </c>
      <c r="B16" s="199" t="s">
        <v>317</v>
      </c>
      <c r="C16" s="199" t="s">
        <v>315</v>
      </c>
      <c r="D16" s="200" t="s">
        <v>1045</v>
      </c>
    </row>
    <row r="17" spans="1:4" x14ac:dyDescent="0.25">
      <c r="A17" s="199" t="s">
        <v>318</v>
      </c>
      <c r="B17" s="199" t="s">
        <v>319</v>
      </c>
      <c r="C17" s="199" t="s">
        <v>315</v>
      </c>
      <c r="D17" s="200" t="s">
        <v>1045</v>
      </c>
    </row>
    <row r="18" spans="1:4" x14ac:dyDescent="0.25">
      <c r="A18" s="199" t="s">
        <v>320</v>
      </c>
      <c r="B18" s="199" t="s">
        <v>321</v>
      </c>
      <c r="C18" s="199" t="s">
        <v>315</v>
      </c>
      <c r="D18" s="200" t="s">
        <v>1045</v>
      </c>
    </row>
    <row r="19" spans="1:4" x14ac:dyDescent="0.25">
      <c r="A19" s="199" t="s">
        <v>322</v>
      </c>
      <c r="B19" s="199" t="s">
        <v>323</v>
      </c>
      <c r="C19" s="199" t="s">
        <v>324</v>
      </c>
      <c r="D19" s="200" t="s">
        <v>1046</v>
      </c>
    </row>
    <row r="20" spans="1:4" x14ac:dyDescent="0.25">
      <c r="A20" s="199" t="s">
        <v>325</v>
      </c>
      <c r="B20" s="199" t="s">
        <v>326</v>
      </c>
      <c r="C20" s="199" t="s">
        <v>315</v>
      </c>
      <c r="D20" s="200" t="s">
        <v>1046</v>
      </c>
    </row>
    <row r="21" spans="1:4" x14ac:dyDescent="0.25">
      <c r="A21" s="199" t="s">
        <v>327</v>
      </c>
      <c r="B21" s="199" t="s">
        <v>328</v>
      </c>
      <c r="C21" s="199" t="s">
        <v>329</v>
      </c>
      <c r="D21" s="200" t="s">
        <v>1045</v>
      </c>
    </row>
    <row r="22" spans="1:4" x14ac:dyDescent="0.25">
      <c r="A22" s="199" t="s">
        <v>330</v>
      </c>
      <c r="B22" s="199" t="s">
        <v>331</v>
      </c>
      <c r="C22" s="199" t="s">
        <v>315</v>
      </c>
      <c r="D22" s="200" t="s">
        <v>1047</v>
      </c>
    </row>
    <row r="23" spans="1:4" x14ac:dyDescent="0.25">
      <c r="A23" s="199" t="s">
        <v>332</v>
      </c>
      <c r="B23" s="199" t="s">
        <v>333</v>
      </c>
      <c r="C23" s="199" t="s">
        <v>315</v>
      </c>
      <c r="D23" s="200" t="s">
        <v>1045</v>
      </c>
    </row>
    <row r="24" spans="1:4" x14ac:dyDescent="0.25">
      <c r="A24" s="199" t="s">
        <v>334</v>
      </c>
      <c r="B24" s="199" t="s">
        <v>335</v>
      </c>
      <c r="C24" s="199" t="s">
        <v>315</v>
      </c>
      <c r="D24" s="200" t="s">
        <v>1045</v>
      </c>
    </row>
    <row r="25" spans="1:4" x14ac:dyDescent="0.25">
      <c r="A25" s="199" t="s">
        <v>336</v>
      </c>
      <c r="B25" s="199" t="s">
        <v>337</v>
      </c>
      <c r="C25" s="199" t="s">
        <v>324</v>
      </c>
      <c r="D25" s="200" t="s">
        <v>1047</v>
      </c>
    </row>
    <row r="26" spans="1:4" x14ac:dyDescent="0.25">
      <c r="A26" s="199" t="s">
        <v>1106</v>
      </c>
      <c r="B26" s="199" t="s">
        <v>1107</v>
      </c>
      <c r="C26" s="199" t="s">
        <v>324</v>
      </c>
      <c r="D26" s="200" t="s">
        <v>1047</v>
      </c>
    </row>
    <row r="27" spans="1:4" x14ac:dyDescent="0.25">
      <c r="A27" s="199" t="s">
        <v>338</v>
      </c>
      <c r="B27" s="199" t="s">
        <v>339</v>
      </c>
      <c r="C27" s="199" t="s">
        <v>301</v>
      </c>
      <c r="D27" s="200" t="s">
        <v>1046</v>
      </c>
    </row>
    <row r="28" spans="1:4" x14ac:dyDescent="0.25">
      <c r="A28" s="199" t="s">
        <v>340</v>
      </c>
      <c r="B28" s="199" t="s">
        <v>341</v>
      </c>
      <c r="C28" s="199" t="s">
        <v>301</v>
      </c>
      <c r="D28" s="200" t="s">
        <v>1046</v>
      </c>
    </row>
    <row r="29" spans="1:4" x14ac:dyDescent="0.25">
      <c r="A29" s="199" t="s">
        <v>342</v>
      </c>
      <c r="B29" s="199" t="s">
        <v>343</v>
      </c>
      <c r="C29" s="199" t="s">
        <v>301</v>
      </c>
      <c r="D29" s="200" t="s">
        <v>1046</v>
      </c>
    </row>
    <row r="30" spans="1:4" x14ac:dyDescent="0.25">
      <c r="A30" s="199" t="s">
        <v>344</v>
      </c>
      <c r="B30" s="199" t="s">
        <v>345</v>
      </c>
      <c r="C30" s="199" t="s">
        <v>301</v>
      </c>
      <c r="D30" s="200" t="s">
        <v>1046</v>
      </c>
    </row>
    <row r="31" spans="1:4" x14ac:dyDescent="0.25">
      <c r="A31" s="199" t="s">
        <v>346</v>
      </c>
      <c r="B31" s="199" t="s">
        <v>347</v>
      </c>
      <c r="C31" s="199" t="s">
        <v>315</v>
      </c>
      <c r="D31" s="200" t="s">
        <v>1047</v>
      </c>
    </row>
    <row r="32" spans="1:4" x14ac:dyDescent="0.25">
      <c r="A32" s="199" t="s">
        <v>348</v>
      </c>
      <c r="B32" s="199" t="s">
        <v>349</v>
      </c>
      <c r="C32" s="199" t="s">
        <v>350</v>
      </c>
      <c r="D32" s="200" t="s">
        <v>1047</v>
      </c>
    </row>
    <row r="33" spans="1:4" x14ac:dyDescent="0.25">
      <c r="A33" s="199" t="s">
        <v>351</v>
      </c>
      <c r="B33" s="199" t="s">
        <v>352</v>
      </c>
      <c r="C33" s="199" t="s">
        <v>353</v>
      </c>
      <c r="D33" s="200" t="s">
        <v>1045</v>
      </c>
    </row>
    <row r="34" spans="1:4" x14ac:dyDescent="0.25">
      <c r="A34" s="199" t="s">
        <v>354</v>
      </c>
      <c r="B34" s="199" t="s">
        <v>355</v>
      </c>
      <c r="C34" s="199" t="s">
        <v>353</v>
      </c>
      <c r="D34" s="200" t="s">
        <v>1045</v>
      </c>
    </row>
    <row r="35" spans="1:4" x14ac:dyDescent="0.25">
      <c r="A35" s="199" t="s">
        <v>356</v>
      </c>
      <c r="B35" s="199" t="s">
        <v>357</v>
      </c>
      <c r="C35" s="199" t="s">
        <v>358</v>
      </c>
      <c r="D35" s="200" t="s">
        <v>1045</v>
      </c>
    </row>
    <row r="36" spans="1:4" x14ac:dyDescent="0.25">
      <c r="A36" s="199" t="s">
        <v>359</v>
      </c>
      <c r="B36" s="199" t="s">
        <v>360</v>
      </c>
      <c r="C36" s="199" t="s">
        <v>358</v>
      </c>
      <c r="D36" s="200" t="s">
        <v>1045</v>
      </c>
    </row>
    <row r="37" spans="1:4" x14ac:dyDescent="0.25">
      <c r="A37" s="199" t="s">
        <v>361</v>
      </c>
      <c r="B37" s="199" t="s">
        <v>362</v>
      </c>
      <c r="C37" s="199" t="s">
        <v>363</v>
      </c>
      <c r="D37" s="200" t="s">
        <v>1047</v>
      </c>
    </row>
    <row r="38" spans="1:4" x14ac:dyDescent="0.25">
      <c r="A38" s="199" t="s">
        <v>364</v>
      </c>
      <c r="B38" s="199" t="s">
        <v>365</v>
      </c>
      <c r="C38" s="199" t="s">
        <v>363</v>
      </c>
      <c r="D38" s="200" t="s">
        <v>1046</v>
      </c>
    </row>
    <row r="39" spans="1:4" x14ac:dyDescent="0.25">
      <c r="A39" s="199" t="s">
        <v>1108</v>
      </c>
      <c r="B39" s="199" t="s">
        <v>1109</v>
      </c>
      <c r="C39" s="199" t="s">
        <v>315</v>
      </c>
      <c r="D39" s="200" t="s">
        <v>1047</v>
      </c>
    </row>
    <row r="40" spans="1:4" x14ac:dyDescent="0.25">
      <c r="A40" s="199" t="s">
        <v>366</v>
      </c>
      <c r="B40" s="199" t="s">
        <v>367</v>
      </c>
      <c r="C40" s="199" t="s">
        <v>329</v>
      </c>
      <c r="D40" s="200" t="s">
        <v>1045</v>
      </c>
    </row>
    <row r="41" spans="1:4" x14ac:dyDescent="0.25">
      <c r="A41" s="199" t="s">
        <v>368</v>
      </c>
      <c r="B41" s="199" t="s">
        <v>369</v>
      </c>
      <c r="C41" s="199" t="s">
        <v>353</v>
      </c>
      <c r="D41" s="200" t="s">
        <v>1045</v>
      </c>
    </row>
    <row r="42" spans="1:4" x14ac:dyDescent="0.25">
      <c r="A42" s="199" t="s">
        <v>370</v>
      </c>
      <c r="B42" s="199" t="s">
        <v>371</v>
      </c>
      <c r="C42" s="199" t="s">
        <v>329</v>
      </c>
      <c r="D42" s="200" t="s">
        <v>1047</v>
      </c>
    </row>
    <row r="43" spans="1:4" x14ac:dyDescent="0.25">
      <c r="A43" s="199" t="s">
        <v>1110</v>
      </c>
      <c r="B43" s="199" t="s">
        <v>1111</v>
      </c>
      <c r="C43" s="199" t="s">
        <v>329</v>
      </c>
      <c r="D43" s="200" t="s">
        <v>1047</v>
      </c>
    </row>
    <row r="44" spans="1:4" x14ac:dyDescent="0.25">
      <c r="A44" s="199" t="s">
        <v>1088</v>
      </c>
      <c r="B44" s="199" t="s">
        <v>1089</v>
      </c>
      <c r="C44" s="199" t="s">
        <v>324</v>
      </c>
      <c r="D44" s="200" t="s">
        <v>1046</v>
      </c>
    </row>
    <row r="45" spans="1:4" x14ac:dyDescent="0.25">
      <c r="A45" s="199" t="s">
        <v>1112</v>
      </c>
      <c r="B45" s="199" t="s">
        <v>1113</v>
      </c>
      <c r="C45" s="199" t="s">
        <v>353</v>
      </c>
      <c r="D45" s="200" t="s">
        <v>1047</v>
      </c>
    </row>
    <row r="46" spans="1:4" x14ac:dyDescent="0.25">
      <c r="A46" s="199" t="s">
        <v>1114</v>
      </c>
      <c r="B46" s="199" t="s">
        <v>1115</v>
      </c>
      <c r="C46" s="199" t="s">
        <v>324</v>
      </c>
      <c r="D46" s="200" t="s">
        <v>1047</v>
      </c>
    </row>
    <row r="47" spans="1:4" x14ac:dyDescent="0.25">
      <c r="A47" s="199" t="s">
        <v>372</v>
      </c>
      <c r="B47" s="199" t="s">
        <v>373</v>
      </c>
      <c r="C47" s="199" t="s">
        <v>304</v>
      </c>
      <c r="D47" s="200" t="s">
        <v>1047</v>
      </c>
    </row>
    <row r="48" spans="1:4" x14ac:dyDescent="0.25">
      <c r="A48" s="199" t="s">
        <v>374</v>
      </c>
      <c r="B48" s="199" t="s">
        <v>375</v>
      </c>
      <c r="C48" s="199" t="s">
        <v>304</v>
      </c>
      <c r="D48" s="200" t="s">
        <v>1043</v>
      </c>
    </row>
    <row r="49" spans="1:4" x14ac:dyDescent="0.25">
      <c r="A49" s="199" t="s">
        <v>376</v>
      </c>
      <c r="B49" s="199" t="s">
        <v>377</v>
      </c>
      <c r="C49" s="199" t="s">
        <v>378</v>
      </c>
      <c r="D49" s="200" t="s">
        <v>1047</v>
      </c>
    </row>
    <row r="50" spans="1:4" x14ac:dyDescent="0.25">
      <c r="A50" s="199" t="s">
        <v>379</v>
      </c>
      <c r="B50" s="199" t="s">
        <v>380</v>
      </c>
      <c r="C50" s="199" t="s">
        <v>304</v>
      </c>
      <c r="D50" s="200" t="s">
        <v>1047</v>
      </c>
    </row>
    <row r="51" spans="1:4" x14ac:dyDescent="0.25">
      <c r="A51" s="199" t="s">
        <v>381</v>
      </c>
      <c r="B51" s="199" t="s">
        <v>382</v>
      </c>
      <c r="C51" s="199" t="s">
        <v>304</v>
      </c>
      <c r="D51" s="200" t="s">
        <v>1047</v>
      </c>
    </row>
    <row r="52" spans="1:4" x14ac:dyDescent="0.25">
      <c r="A52" s="199" t="s">
        <v>383</v>
      </c>
      <c r="B52" s="199" t="s">
        <v>384</v>
      </c>
      <c r="C52" s="199" t="s">
        <v>476</v>
      </c>
      <c r="D52" s="200" t="s">
        <v>1047</v>
      </c>
    </row>
    <row r="53" spans="1:4" x14ac:dyDescent="0.25">
      <c r="A53" s="199" t="s">
        <v>385</v>
      </c>
      <c r="B53" s="199" t="s">
        <v>386</v>
      </c>
      <c r="C53" s="199" t="s">
        <v>315</v>
      </c>
      <c r="D53" s="200" t="s">
        <v>1047</v>
      </c>
    </row>
    <row r="54" spans="1:4" x14ac:dyDescent="0.25">
      <c r="A54" s="199" t="s">
        <v>387</v>
      </c>
      <c r="B54" s="199" t="s">
        <v>388</v>
      </c>
      <c r="C54" s="199" t="s">
        <v>304</v>
      </c>
      <c r="D54" s="200" t="s">
        <v>1046</v>
      </c>
    </row>
    <row r="55" spans="1:4" x14ac:dyDescent="0.25">
      <c r="A55" s="199" t="s">
        <v>389</v>
      </c>
      <c r="B55" s="199" t="s">
        <v>390</v>
      </c>
      <c r="C55" s="199" t="s">
        <v>304</v>
      </c>
      <c r="D55" s="200" t="s">
        <v>1046</v>
      </c>
    </row>
    <row r="56" spans="1:4" x14ac:dyDescent="0.25">
      <c r="A56" s="199" t="s">
        <v>391</v>
      </c>
      <c r="B56" s="199" t="s">
        <v>392</v>
      </c>
      <c r="C56" s="199" t="s">
        <v>393</v>
      </c>
      <c r="D56" s="200" t="s">
        <v>1046</v>
      </c>
    </row>
    <row r="57" spans="1:4" x14ac:dyDescent="0.25">
      <c r="A57" s="199" t="s">
        <v>394</v>
      </c>
      <c r="B57" s="199" t="s">
        <v>395</v>
      </c>
      <c r="C57" s="199" t="s">
        <v>304</v>
      </c>
      <c r="D57" s="200" t="s">
        <v>1047</v>
      </c>
    </row>
    <row r="58" spans="1:4" x14ac:dyDescent="0.25">
      <c r="A58" s="199" t="s">
        <v>396</v>
      </c>
      <c r="B58" s="199" t="s">
        <v>397</v>
      </c>
      <c r="C58" s="199" t="s">
        <v>398</v>
      </c>
      <c r="D58" s="200" t="s">
        <v>1047</v>
      </c>
    </row>
    <row r="59" spans="1:4" x14ac:dyDescent="0.25">
      <c r="A59" s="199" t="s">
        <v>399</v>
      </c>
      <c r="B59" s="199" t="s">
        <v>400</v>
      </c>
      <c r="C59" s="199" t="s">
        <v>401</v>
      </c>
      <c r="D59" s="200" t="s">
        <v>1047</v>
      </c>
    </row>
    <row r="60" spans="1:4" x14ac:dyDescent="0.25">
      <c r="A60" s="199" t="s">
        <v>402</v>
      </c>
      <c r="B60" s="199" t="s">
        <v>403</v>
      </c>
      <c r="C60" s="199" t="s">
        <v>378</v>
      </c>
      <c r="D60" s="200" t="s">
        <v>1045</v>
      </c>
    </row>
    <row r="61" spans="1:4" x14ac:dyDescent="0.25">
      <c r="A61" s="199" t="s">
        <v>404</v>
      </c>
      <c r="B61" s="199" t="s">
        <v>405</v>
      </c>
      <c r="C61" s="199" t="s">
        <v>378</v>
      </c>
      <c r="D61" s="200" t="s">
        <v>1043</v>
      </c>
    </row>
    <row r="62" spans="1:4" x14ac:dyDescent="0.25">
      <c r="A62" s="199" t="s">
        <v>406</v>
      </c>
      <c r="B62" s="199" t="s">
        <v>407</v>
      </c>
      <c r="C62" s="199" t="s">
        <v>408</v>
      </c>
      <c r="D62" s="200" t="s">
        <v>1044</v>
      </c>
    </row>
    <row r="63" spans="1:4" x14ac:dyDescent="0.25">
      <c r="A63" s="199" t="s">
        <v>409</v>
      </c>
      <c r="B63" s="199" t="s">
        <v>410</v>
      </c>
      <c r="C63" s="199" t="s">
        <v>411</v>
      </c>
      <c r="D63" s="200" t="s">
        <v>1045</v>
      </c>
    </row>
    <row r="64" spans="1:4" x14ac:dyDescent="0.25">
      <c r="A64" s="199" t="s">
        <v>412</v>
      </c>
      <c r="B64" s="199" t="s">
        <v>413</v>
      </c>
      <c r="C64" s="199" t="s">
        <v>414</v>
      </c>
      <c r="D64" s="200" t="s">
        <v>1044</v>
      </c>
    </row>
    <row r="65" spans="1:4" x14ac:dyDescent="0.25">
      <c r="A65" s="199" t="s">
        <v>415</v>
      </c>
      <c r="B65" s="199" t="s">
        <v>416</v>
      </c>
      <c r="C65" s="199" t="s">
        <v>417</v>
      </c>
      <c r="D65" s="200" t="s">
        <v>1045</v>
      </c>
    </row>
    <row r="66" spans="1:4" x14ac:dyDescent="0.25">
      <c r="A66" s="199" t="s">
        <v>418</v>
      </c>
      <c r="B66" s="199" t="s">
        <v>419</v>
      </c>
      <c r="C66" s="199" t="s">
        <v>420</v>
      </c>
      <c r="D66" s="200" t="s">
        <v>1044</v>
      </c>
    </row>
    <row r="67" spans="1:4" x14ac:dyDescent="0.25">
      <c r="A67" s="199" t="s">
        <v>421</v>
      </c>
      <c r="B67" s="199" t="s">
        <v>422</v>
      </c>
      <c r="C67" s="199" t="s">
        <v>505</v>
      </c>
      <c r="D67" s="200" t="s">
        <v>1045</v>
      </c>
    </row>
    <row r="68" spans="1:4" x14ac:dyDescent="0.25">
      <c r="A68" s="199" t="s">
        <v>423</v>
      </c>
      <c r="B68" s="199" t="s">
        <v>424</v>
      </c>
      <c r="C68" s="199" t="s">
        <v>304</v>
      </c>
      <c r="D68" s="200" t="s">
        <v>1047</v>
      </c>
    </row>
    <row r="69" spans="1:4" x14ac:dyDescent="0.25">
      <c r="A69" s="199" t="s">
        <v>425</v>
      </c>
      <c r="B69" s="199" t="s">
        <v>426</v>
      </c>
      <c r="C69" s="199" t="s">
        <v>304</v>
      </c>
      <c r="D69" s="200" t="s">
        <v>1047</v>
      </c>
    </row>
    <row r="70" spans="1:4" x14ac:dyDescent="0.25">
      <c r="A70" s="199" t="s">
        <v>427</v>
      </c>
      <c r="B70" s="199" t="s">
        <v>428</v>
      </c>
      <c r="C70" s="199" t="s">
        <v>304</v>
      </c>
      <c r="D70" s="200" t="s">
        <v>1047</v>
      </c>
    </row>
    <row r="71" spans="1:4" x14ac:dyDescent="0.25">
      <c r="A71" s="199" t="s">
        <v>429</v>
      </c>
      <c r="B71" s="199" t="s">
        <v>430</v>
      </c>
      <c r="C71" s="199" t="s">
        <v>304</v>
      </c>
      <c r="D71" s="200" t="s">
        <v>1047</v>
      </c>
    </row>
    <row r="72" spans="1:4" x14ac:dyDescent="0.25">
      <c r="A72" s="199" t="s">
        <v>431</v>
      </c>
      <c r="B72" s="199" t="s">
        <v>432</v>
      </c>
      <c r="C72" s="199" t="s">
        <v>310</v>
      </c>
      <c r="D72" s="200" t="s">
        <v>1047</v>
      </c>
    </row>
    <row r="73" spans="1:4" x14ac:dyDescent="0.25">
      <c r="A73" s="199" t="s">
        <v>433</v>
      </c>
      <c r="B73" s="199" t="s">
        <v>434</v>
      </c>
      <c r="C73" s="199" t="s">
        <v>315</v>
      </c>
      <c r="D73" s="200" t="s">
        <v>1045</v>
      </c>
    </row>
    <row r="74" spans="1:4" x14ac:dyDescent="0.25">
      <c r="A74" s="199" t="s">
        <v>435</v>
      </c>
      <c r="B74" s="199" t="s">
        <v>436</v>
      </c>
      <c r="C74" s="199" t="s">
        <v>301</v>
      </c>
      <c r="D74" s="200" t="s">
        <v>1046</v>
      </c>
    </row>
    <row r="75" spans="1:4" x14ac:dyDescent="0.25">
      <c r="A75" s="199" t="s">
        <v>437</v>
      </c>
      <c r="B75" s="199" t="s">
        <v>438</v>
      </c>
      <c r="C75" s="199" t="s">
        <v>301</v>
      </c>
      <c r="D75" s="200" t="s">
        <v>1046</v>
      </c>
    </row>
    <row r="76" spans="1:4" x14ac:dyDescent="0.25">
      <c r="A76" s="199" t="s">
        <v>439</v>
      </c>
      <c r="B76" s="199" t="s">
        <v>440</v>
      </c>
      <c r="C76" s="199" t="s">
        <v>301</v>
      </c>
      <c r="D76" s="200" t="s">
        <v>1046</v>
      </c>
    </row>
    <row r="77" spans="1:4" x14ac:dyDescent="0.25">
      <c r="A77" s="199" t="s">
        <v>441</v>
      </c>
      <c r="B77" s="199" t="s">
        <v>442</v>
      </c>
      <c r="C77" s="199" t="s">
        <v>301</v>
      </c>
      <c r="D77" s="200" t="s">
        <v>1046</v>
      </c>
    </row>
    <row r="78" spans="1:4" x14ac:dyDescent="0.25">
      <c r="A78" s="199" t="s">
        <v>443</v>
      </c>
      <c r="B78" s="199" t="s">
        <v>444</v>
      </c>
      <c r="C78" s="199" t="s">
        <v>445</v>
      </c>
      <c r="D78" s="200" t="s">
        <v>1045</v>
      </c>
    </row>
    <row r="79" spans="1:4" x14ac:dyDescent="0.25">
      <c r="A79" s="199" t="s">
        <v>446</v>
      </c>
      <c r="B79" s="199" t="s">
        <v>447</v>
      </c>
      <c r="C79" s="199" t="s">
        <v>315</v>
      </c>
      <c r="D79" s="200" t="s">
        <v>1047</v>
      </c>
    </row>
    <row r="80" spans="1:4" x14ac:dyDescent="0.25">
      <c r="A80" s="199" t="s">
        <v>448</v>
      </c>
      <c r="B80" s="199" t="s">
        <v>449</v>
      </c>
      <c r="C80" s="199" t="s">
        <v>353</v>
      </c>
      <c r="D80" s="200" t="s">
        <v>1045</v>
      </c>
    </row>
    <row r="81" spans="1:4" x14ac:dyDescent="0.25">
      <c r="A81" s="199" t="s">
        <v>450</v>
      </c>
      <c r="B81" s="199" t="s">
        <v>451</v>
      </c>
      <c r="C81" s="199" t="s">
        <v>353</v>
      </c>
      <c r="D81" s="200" t="s">
        <v>1045</v>
      </c>
    </row>
    <row r="82" spans="1:4" x14ac:dyDescent="0.25">
      <c r="A82" s="199" t="s">
        <v>452</v>
      </c>
      <c r="B82" s="199" t="s">
        <v>453</v>
      </c>
      <c r="C82" s="199" t="s">
        <v>358</v>
      </c>
      <c r="D82" s="200" t="s">
        <v>1045</v>
      </c>
    </row>
    <row r="83" spans="1:4" x14ac:dyDescent="0.25">
      <c r="A83" s="199" t="s">
        <v>454</v>
      </c>
      <c r="B83" s="199" t="s">
        <v>455</v>
      </c>
      <c r="C83" s="199" t="s">
        <v>358</v>
      </c>
      <c r="D83" s="200" t="s">
        <v>1045</v>
      </c>
    </row>
    <row r="84" spans="1:4" x14ac:dyDescent="0.25">
      <c r="A84" s="199" t="s">
        <v>456</v>
      </c>
      <c r="B84" s="199" t="s">
        <v>457</v>
      </c>
      <c r="C84" s="199" t="s">
        <v>363</v>
      </c>
      <c r="D84" s="200" t="s">
        <v>1046</v>
      </c>
    </row>
    <row r="85" spans="1:4" x14ac:dyDescent="0.25">
      <c r="A85" s="199" t="s">
        <v>458</v>
      </c>
      <c r="B85" s="199" t="s">
        <v>459</v>
      </c>
      <c r="C85" s="199" t="s">
        <v>363</v>
      </c>
      <c r="D85" s="200" t="s">
        <v>1046</v>
      </c>
    </row>
    <row r="86" spans="1:4" x14ac:dyDescent="0.25">
      <c r="A86" s="199" t="s">
        <v>460</v>
      </c>
      <c r="B86" s="199" t="s">
        <v>461</v>
      </c>
      <c r="C86" s="199" t="s">
        <v>329</v>
      </c>
      <c r="D86" s="200" t="s">
        <v>1045</v>
      </c>
    </row>
    <row r="87" spans="1:4" x14ac:dyDescent="0.25">
      <c r="A87" s="199" t="s">
        <v>462</v>
      </c>
      <c r="B87" s="199" t="s">
        <v>463</v>
      </c>
      <c r="C87" s="199" t="s">
        <v>315</v>
      </c>
      <c r="D87" s="200" t="s">
        <v>1047</v>
      </c>
    </row>
    <row r="88" spans="1:4" x14ac:dyDescent="0.25">
      <c r="A88" s="199" t="s">
        <v>464</v>
      </c>
      <c r="B88" s="199" t="s">
        <v>465</v>
      </c>
      <c r="C88" s="199" t="s">
        <v>408</v>
      </c>
      <c r="D88" s="200" t="s">
        <v>1047</v>
      </c>
    </row>
    <row r="89" spans="1:4" x14ac:dyDescent="0.25">
      <c r="A89" s="199" t="s">
        <v>466</v>
      </c>
      <c r="B89" s="199" t="s">
        <v>467</v>
      </c>
      <c r="C89" s="199" t="s">
        <v>304</v>
      </c>
      <c r="D89" s="200" t="s">
        <v>1047</v>
      </c>
    </row>
    <row r="90" spans="1:4" x14ac:dyDescent="0.25">
      <c r="A90" s="199" t="s">
        <v>468</v>
      </c>
      <c r="B90" s="199" t="s">
        <v>469</v>
      </c>
      <c r="C90" s="199" t="s">
        <v>304</v>
      </c>
      <c r="D90" s="200" t="s">
        <v>1043</v>
      </c>
    </row>
    <row r="91" spans="1:4" x14ac:dyDescent="0.25">
      <c r="A91" s="199" t="s">
        <v>470</v>
      </c>
      <c r="B91" s="199" t="s">
        <v>471</v>
      </c>
      <c r="C91" s="199" t="s">
        <v>378</v>
      </c>
      <c r="D91" s="200" t="s">
        <v>1043</v>
      </c>
    </row>
    <row r="92" spans="1:4" x14ac:dyDescent="0.25">
      <c r="A92" s="199" t="s">
        <v>472</v>
      </c>
      <c r="B92" s="199" t="s">
        <v>473</v>
      </c>
      <c r="C92" s="199" t="s">
        <v>304</v>
      </c>
      <c r="D92" s="200" t="s">
        <v>1047</v>
      </c>
    </row>
    <row r="93" spans="1:4" x14ac:dyDescent="0.25">
      <c r="A93" s="199" t="s">
        <v>474</v>
      </c>
      <c r="B93" s="199" t="s">
        <v>475</v>
      </c>
      <c r="C93" s="199" t="s">
        <v>476</v>
      </c>
      <c r="D93" s="200" t="s">
        <v>1047</v>
      </c>
    </row>
    <row r="94" spans="1:4" x14ac:dyDescent="0.25">
      <c r="A94" s="199" t="s">
        <v>477</v>
      </c>
      <c r="B94" s="199" t="s">
        <v>478</v>
      </c>
      <c r="C94" s="199" t="s">
        <v>476</v>
      </c>
      <c r="D94" s="200" t="s">
        <v>1047</v>
      </c>
    </row>
    <row r="95" spans="1:4" x14ac:dyDescent="0.25">
      <c r="A95" s="199" t="s">
        <v>479</v>
      </c>
      <c r="B95" s="199" t="s">
        <v>480</v>
      </c>
      <c r="C95" s="199" t="s">
        <v>304</v>
      </c>
      <c r="D95" s="200" t="s">
        <v>1047</v>
      </c>
    </row>
    <row r="96" spans="1:4" x14ac:dyDescent="0.25">
      <c r="A96" s="199" t="s">
        <v>481</v>
      </c>
      <c r="B96" s="199" t="s">
        <v>482</v>
      </c>
      <c r="C96" s="199" t="s">
        <v>398</v>
      </c>
      <c r="D96" s="200" t="s">
        <v>1047</v>
      </c>
    </row>
    <row r="97" spans="1:4" x14ac:dyDescent="0.25">
      <c r="A97" s="199" t="s">
        <v>483</v>
      </c>
      <c r="B97" s="199" t="s">
        <v>484</v>
      </c>
      <c r="C97" s="199" t="s">
        <v>401</v>
      </c>
      <c r="D97" s="200" t="s">
        <v>1046</v>
      </c>
    </row>
    <row r="98" spans="1:4" x14ac:dyDescent="0.25">
      <c r="A98" s="199" t="s">
        <v>485</v>
      </c>
      <c r="B98" s="199" t="s">
        <v>486</v>
      </c>
      <c r="C98" s="199" t="s">
        <v>378</v>
      </c>
      <c r="D98" s="200" t="s">
        <v>1045</v>
      </c>
    </row>
    <row r="99" spans="1:4" x14ac:dyDescent="0.25">
      <c r="A99" s="199" t="s">
        <v>487</v>
      </c>
      <c r="B99" s="199" t="s">
        <v>488</v>
      </c>
      <c r="C99" s="199" t="s">
        <v>378</v>
      </c>
      <c r="D99" s="200" t="s">
        <v>1043</v>
      </c>
    </row>
    <row r="100" spans="1:4" x14ac:dyDescent="0.25">
      <c r="A100" s="199" t="s">
        <v>489</v>
      </c>
      <c r="B100" s="199" t="s">
        <v>490</v>
      </c>
      <c r="C100" s="199" t="s">
        <v>378</v>
      </c>
      <c r="D100" s="200" t="s">
        <v>1043</v>
      </c>
    </row>
    <row r="101" spans="1:4" x14ac:dyDescent="0.25">
      <c r="A101" s="199" t="s">
        <v>491</v>
      </c>
      <c r="B101" s="199" t="s">
        <v>492</v>
      </c>
      <c r="C101" s="199" t="s">
        <v>378</v>
      </c>
      <c r="D101" s="200" t="s">
        <v>1043</v>
      </c>
    </row>
    <row r="102" spans="1:4" x14ac:dyDescent="0.25">
      <c r="A102" s="199" t="s">
        <v>493</v>
      </c>
      <c r="B102" s="199" t="s">
        <v>494</v>
      </c>
      <c r="C102" s="199" t="s">
        <v>408</v>
      </c>
      <c r="D102" s="200" t="s">
        <v>1044</v>
      </c>
    </row>
    <row r="103" spans="1:4" x14ac:dyDescent="0.25">
      <c r="A103" s="199" t="s">
        <v>495</v>
      </c>
      <c r="B103" s="199" t="s">
        <v>496</v>
      </c>
      <c r="C103" s="199" t="s">
        <v>411</v>
      </c>
      <c r="D103" s="200" t="s">
        <v>1045</v>
      </c>
    </row>
    <row r="104" spans="1:4" x14ac:dyDescent="0.25">
      <c r="A104" s="199" t="s">
        <v>497</v>
      </c>
      <c r="B104" s="199" t="s">
        <v>498</v>
      </c>
      <c r="C104" s="199" t="s">
        <v>414</v>
      </c>
      <c r="D104" s="200" t="s">
        <v>1044</v>
      </c>
    </row>
    <row r="105" spans="1:4" x14ac:dyDescent="0.25">
      <c r="A105" s="199" t="s">
        <v>499</v>
      </c>
      <c r="B105" s="199" t="s">
        <v>500</v>
      </c>
      <c r="C105" s="199" t="s">
        <v>417</v>
      </c>
      <c r="D105" s="200" t="s">
        <v>1045</v>
      </c>
    </row>
    <row r="106" spans="1:4" x14ac:dyDescent="0.25">
      <c r="A106" s="199" t="s">
        <v>501</v>
      </c>
      <c r="B106" s="199" t="s">
        <v>502</v>
      </c>
      <c r="C106" s="199" t="s">
        <v>420</v>
      </c>
      <c r="D106" s="200" t="s">
        <v>1044</v>
      </c>
    </row>
    <row r="107" spans="1:4" x14ac:dyDescent="0.25">
      <c r="A107" s="199" t="s">
        <v>503</v>
      </c>
      <c r="B107" s="199" t="s">
        <v>504</v>
      </c>
      <c r="C107" s="199" t="s">
        <v>505</v>
      </c>
      <c r="D107" s="200" t="s">
        <v>1045</v>
      </c>
    </row>
    <row r="108" spans="1:4" x14ac:dyDescent="0.25">
      <c r="A108" s="199" t="s">
        <v>506</v>
      </c>
      <c r="B108" s="199" t="s">
        <v>507</v>
      </c>
      <c r="C108" s="199" t="s">
        <v>310</v>
      </c>
      <c r="D108" s="200" t="s">
        <v>1047</v>
      </c>
    </row>
    <row r="109" spans="1:4" x14ac:dyDescent="0.25">
      <c r="A109" s="199" t="s">
        <v>508</v>
      </c>
      <c r="B109" s="199" t="s">
        <v>509</v>
      </c>
      <c r="C109" s="199" t="s">
        <v>304</v>
      </c>
      <c r="D109" s="200" t="s">
        <v>1047</v>
      </c>
    </row>
    <row r="110" spans="1:4" x14ac:dyDescent="0.25">
      <c r="A110" s="199" t="s">
        <v>510</v>
      </c>
      <c r="B110" s="199" t="s">
        <v>511</v>
      </c>
      <c r="C110" s="199" t="s">
        <v>304</v>
      </c>
      <c r="D110" s="200" t="s">
        <v>1047</v>
      </c>
    </row>
    <row r="111" spans="1:4" x14ac:dyDescent="0.25">
      <c r="A111" s="199" t="s">
        <v>512</v>
      </c>
      <c r="B111" s="199" t="s">
        <v>513</v>
      </c>
      <c r="C111" s="199" t="s">
        <v>378</v>
      </c>
      <c r="D111" s="200" t="s">
        <v>1043</v>
      </c>
    </row>
    <row r="112" spans="1:4" x14ac:dyDescent="0.25">
      <c r="A112" s="199" t="s">
        <v>514</v>
      </c>
      <c r="B112" s="199" t="s">
        <v>515</v>
      </c>
      <c r="C112" s="199" t="s">
        <v>304</v>
      </c>
      <c r="D112" s="200" t="s">
        <v>1047</v>
      </c>
    </row>
    <row r="113" spans="1:4" x14ac:dyDescent="0.25">
      <c r="A113" s="199" t="s">
        <v>516</v>
      </c>
      <c r="B113" s="199" t="s">
        <v>517</v>
      </c>
      <c r="C113" s="199" t="s">
        <v>304</v>
      </c>
      <c r="D113" s="200" t="s">
        <v>1047</v>
      </c>
    </row>
    <row r="114" spans="1:4" x14ac:dyDescent="0.25">
      <c r="A114" s="199" t="s">
        <v>518</v>
      </c>
      <c r="B114" s="199" t="s">
        <v>519</v>
      </c>
      <c r="C114" s="199" t="s">
        <v>378</v>
      </c>
      <c r="D114" s="200" t="s">
        <v>1047</v>
      </c>
    </row>
    <row r="115" spans="1:4" x14ac:dyDescent="0.25">
      <c r="A115" s="199" t="s">
        <v>520</v>
      </c>
      <c r="B115" s="199" t="s">
        <v>521</v>
      </c>
      <c r="C115" s="199" t="s">
        <v>304</v>
      </c>
      <c r="D115" s="200" t="s">
        <v>1047</v>
      </c>
    </row>
    <row r="116" spans="1:4" x14ac:dyDescent="0.25">
      <c r="A116" s="199" t="s">
        <v>523</v>
      </c>
      <c r="B116" s="199" t="s">
        <v>524</v>
      </c>
      <c r="C116" s="199" t="s">
        <v>304</v>
      </c>
      <c r="D116" s="200" t="s">
        <v>1047</v>
      </c>
    </row>
    <row r="117" spans="1:4" x14ac:dyDescent="0.25">
      <c r="A117" s="199" t="s">
        <v>525</v>
      </c>
      <c r="B117" s="199" t="s">
        <v>526</v>
      </c>
      <c r="C117" s="199" t="s">
        <v>304</v>
      </c>
      <c r="D117" s="200" t="s">
        <v>1047</v>
      </c>
    </row>
    <row r="118" spans="1:4" x14ac:dyDescent="0.25">
      <c r="A118" s="199" t="s">
        <v>527</v>
      </c>
      <c r="B118" s="199" t="s">
        <v>528</v>
      </c>
      <c r="C118" s="199" t="s">
        <v>304</v>
      </c>
      <c r="D118" s="200" t="s">
        <v>1046</v>
      </c>
    </row>
    <row r="119" spans="1:4" x14ac:dyDescent="0.25">
      <c r="A119" s="199" t="s">
        <v>529</v>
      </c>
      <c r="B119" s="199" t="s">
        <v>530</v>
      </c>
      <c r="C119" s="199" t="s">
        <v>420</v>
      </c>
      <c r="D119" s="200" t="s">
        <v>1046</v>
      </c>
    </row>
    <row r="120" spans="1:4" x14ac:dyDescent="0.25">
      <c r="A120" s="199" t="s">
        <v>531</v>
      </c>
      <c r="B120" s="199" t="s">
        <v>532</v>
      </c>
      <c r="C120" s="199" t="s">
        <v>401</v>
      </c>
      <c r="D120" s="200" t="s">
        <v>1046</v>
      </c>
    </row>
    <row r="121" spans="1:4" x14ac:dyDescent="0.25">
      <c r="A121" s="199" t="s">
        <v>533</v>
      </c>
      <c r="B121" s="199" t="s">
        <v>534</v>
      </c>
      <c r="C121" s="199" t="s">
        <v>310</v>
      </c>
      <c r="D121" s="200" t="s">
        <v>1047</v>
      </c>
    </row>
    <row r="122" spans="1:4" x14ac:dyDescent="0.25">
      <c r="A122" s="199" t="s">
        <v>535</v>
      </c>
      <c r="B122" s="199" t="s">
        <v>536</v>
      </c>
      <c r="C122" s="199" t="s">
        <v>315</v>
      </c>
      <c r="D122" s="200" t="s">
        <v>1045</v>
      </c>
    </row>
    <row r="123" spans="1:4" x14ac:dyDescent="0.25">
      <c r="A123" s="199" t="s">
        <v>537</v>
      </c>
      <c r="B123" s="199" t="s">
        <v>538</v>
      </c>
      <c r="C123" s="199" t="s">
        <v>329</v>
      </c>
      <c r="D123" s="200" t="s">
        <v>1045</v>
      </c>
    </row>
    <row r="124" spans="1:4" x14ac:dyDescent="0.25">
      <c r="A124" s="199" t="s">
        <v>539</v>
      </c>
      <c r="B124" s="199" t="s">
        <v>540</v>
      </c>
      <c r="C124" s="199" t="s">
        <v>315</v>
      </c>
      <c r="D124" s="200" t="s">
        <v>1047</v>
      </c>
    </row>
    <row r="125" spans="1:4" x14ac:dyDescent="0.25">
      <c r="A125" s="199" t="s">
        <v>541</v>
      </c>
      <c r="B125" s="199" t="s">
        <v>542</v>
      </c>
      <c r="C125" s="199" t="s">
        <v>301</v>
      </c>
      <c r="D125" s="200" t="s">
        <v>1046</v>
      </c>
    </row>
    <row r="126" spans="1:4" x14ac:dyDescent="0.25">
      <c r="A126" s="199" t="s">
        <v>543</v>
      </c>
      <c r="B126" s="199" t="s">
        <v>544</v>
      </c>
      <c r="C126" s="199" t="s">
        <v>301</v>
      </c>
      <c r="D126" s="200" t="s">
        <v>1046</v>
      </c>
    </row>
    <row r="127" spans="1:4" x14ac:dyDescent="0.25">
      <c r="A127" s="199" t="s">
        <v>545</v>
      </c>
      <c r="B127" s="199" t="s">
        <v>546</v>
      </c>
      <c r="C127" s="199" t="s">
        <v>445</v>
      </c>
      <c r="D127" s="200" t="s">
        <v>1045</v>
      </c>
    </row>
    <row r="128" spans="1:4" x14ac:dyDescent="0.25">
      <c r="A128" s="199" t="s">
        <v>547</v>
      </c>
      <c r="B128" s="199" t="s">
        <v>548</v>
      </c>
      <c r="C128" s="199" t="s">
        <v>315</v>
      </c>
      <c r="D128" s="200" t="s">
        <v>1047</v>
      </c>
    </row>
    <row r="129" spans="1:4" x14ac:dyDescent="0.25">
      <c r="A129" s="199" t="s">
        <v>549</v>
      </c>
      <c r="B129" s="199" t="s">
        <v>550</v>
      </c>
      <c r="C129" s="199" t="s">
        <v>353</v>
      </c>
      <c r="D129" s="200" t="s">
        <v>1045</v>
      </c>
    </row>
    <row r="130" spans="1:4" x14ac:dyDescent="0.25">
      <c r="A130" s="199" t="s">
        <v>551</v>
      </c>
      <c r="B130" s="199" t="s">
        <v>552</v>
      </c>
      <c r="C130" s="199" t="s">
        <v>353</v>
      </c>
      <c r="D130" s="200" t="s">
        <v>1045</v>
      </c>
    </row>
    <row r="131" spans="1:4" x14ac:dyDescent="0.25">
      <c r="A131" s="199" t="s">
        <v>553</v>
      </c>
      <c r="B131" s="199" t="s">
        <v>554</v>
      </c>
      <c r="C131" s="199" t="s">
        <v>358</v>
      </c>
      <c r="D131" s="200" t="s">
        <v>1045</v>
      </c>
    </row>
    <row r="132" spans="1:4" x14ac:dyDescent="0.25">
      <c r="A132" s="199" t="s">
        <v>555</v>
      </c>
      <c r="B132" s="199" t="s">
        <v>556</v>
      </c>
      <c r="C132" s="199" t="s">
        <v>363</v>
      </c>
      <c r="D132" s="200" t="s">
        <v>1046</v>
      </c>
    </row>
    <row r="133" spans="1:4" x14ac:dyDescent="0.25">
      <c r="A133" s="199" t="s">
        <v>557</v>
      </c>
      <c r="B133" s="199" t="s">
        <v>558</v>
      </c>
      <c r="C133" s="199" t="s">
        <v>329</v>
      </c>
      <c r="D133" s="200" t="s">
        <v>1045</v>
      </c>
    </row>
    <row r="134" spans="1:4" x14ac:dyDescent="0.25">
      <c r="A134" s="199" t="s">
        <v>559</v>
      </c>
      <c r="B134" s="199" t="s">
        <v>560</v>
      </c>
      <c r="C134" s="199" t="s">
        <v>307</v>
      </c>
      <c r="D134" s="200" t="s">
        <v>1047</v>
      </c>
    </row>
    <row r="135" spans="1:4" x14ac:dyDescent="0.25">
      <c r="A135" s="199" t="s">
        <v>561</v>
      </c>
      <c r="B135" s="199" t="s">
        <v>562</v>
      </c>
      <c r="C135" s="199" t="s">
        <v>408</v>
      </c>
      <c r="D135" s="200" t="s">
        <v>1047</v>
      </c>
    </row>
    <row r="136" spans="1:4" x14ac:dyDescent="0.25">
      <c r="A136" s="199" t="s">
        <v>563</v>
      </c>
      <c r="B136" s="199" t="s">
        <v>564</v>
      </c>
      <c r="C136" s="199" t="s">
        <v>304</v>
      </c>
      <c r="D136" s="200" t="s">
        <v>1047</v>
      </c>
    </row>
    <row r="137" spans="1:4" x14ac:dyDescent="0.25">
      <c r="A137" s="199" t="s">
        <v>565</v>
      </c>
      <c r="B137" s="199" t="s">
        <v>566</v>
      </c>
      <c r="C137" s="199" t="s">
        <v>304</v>
      </c>
      <c r="D137" s="200" t="s">
        <v>1043</v>
      </c>
    </row>
    <row r="138" spans="1:4" x14ac:dyDescent="0.25">
      <c r="A138" s="199" t="s">
        <v>567</v>
      </c>
      <c r="B138" s="199" t="s">
        <v>568</v>
      </c>
      <c r="C138" s="199" t="s">
        <v>304</v>
      </c>
      <c r="D138" s="200" t="s">
        <v>1047</v>
      </c>
    </row>
    <row r="139" spans="1:4" x14ac:dyDescent="0.25">
      <c r="A139" s="199" t="s">
        <v>569</v>
      </c>
      <c r="B139" s="199" t="s">
        <v>570</v>
      </c>
      <c r="C139" s="199" t="s">
        <v>304</v>
      </c>
      <c r="D139" s="200" t="s">
        <v>1046</v>
      </c>
    </row>
    <row r="140" spans="1:4" x14ac:dyDescent="0.25">
      <c r="A140" s="199" t="s">
        <v>571</v>
      </c>
      <c r="B140" s="199" t="s">
        <v>572</v>
      </c>
      <c r="C140" s="199" t="s">
        <v>304</v>
      </c>
      <c r="D140" s="200" t="s">
        <v>1047</v>
      </c>
    </row>
    <row r="141" spans="1:4" x14ac:dyDescent="0.25">
      <c r="A141" s="199" t="s">
        <v>573</v>
      </c>
      <c r="B141" s="199" t="s">
        <v>574</v>
      </c>
      <c r="C141" s="199" t="s">
        <v>476</v>
      </c>
      <c r="D141" s="200" t="s">
        <v>1047</v>
      </c>
    </row>
    <row r="142" spans="1:4" x14ac:dyDescent="0.25">
      <c r="A142" s="199" t="s">
        <v>575</v>
      </c>
      <c r="B142" s="199" t="s">
        <v>576</v>
      </c>
      <c r="C142" s="199" t="s">
        <v>304</v>
      </c>
      <c r="D142" s="200" t="s">
        <v>1047</v>
      </c>
    </row>
    <row r="143" spans="1:4" x14ac:dyDescent="0.25">
      <c r="A143" s="199" t="s">
        <v>577</v>
      </c>
      <c r="B143" s="199" t="s">
        <v>578</v>
      </c>
      <c r="C143" s="199" t="s">
        <v>398</v>
      </c>
      <c r="D143" s="200" t="s">
        <v>1047</v>
      </c>
    </row>
    <row r="144" spans="1:4" x14ac:dyDescent="0.25">
      <c r="A144" s="199" t="s">
        <v>579</v>
      </c>
      <c r="B144" s="199" t="s">
        <v>580</v>
      </c>
      <c r="C144" s="199" t="s">
        <v>398</v>
      </c>
      <c r="D144" s="200" t="s">
        <v>1046</v>
      </c>
    </row>
    <row r="145" spans="1:4" x14ac:dyDescent="0.25">
      <c r="A145" s="199" t="s">
        <v>581</v>
      </c>
      <c r="B145" s="199" t="s">
        <v>582</v>
      </c>
      <c r="C145" s="199" t="s">
        <v>398</v>
      </c>
      <c r="D145" s="200" t="s">
        <v>1047</v>
      </c>
    </row>
    <row r="146" spans="1:4" x14ac:dyDescent="0.25">
      <c r="A146" s="199" t="s">
        <v>583</v>
      </c>
      <c r="B146" s="199" t="s">
        <v>584</v>
      </c>
      <c r="C146" s="199" t="s">
        <v>398</v>
      </c>
      <c r="D146" s="200" t="s">
        <v>1046</v>
      </c>
    </row>
    <row r="147" spans="1:4" x14ac:dyDescent="0.25">
      <c r="A147" s="199" t="s">
        <v>585</v>
      </c>
      <c r="B147" s="199" t="s">
        <v>586</v>
      </c>
      <c r="C147" s="199" t="s">
        <v>378</v>
      </c>
      <c r="D147" s="200" t="s">
        <v>1045</v>
      </c>
    </row>
    <row r="148" spans="1:4" x14ac:dyDescent="0.25">
      <c r="A148" s="199" t="s">
        <v>587</v>
      </c>
      <c r="B148" s="199" t="s">
        <v>588</v>
      </c>
      <c r="C148" s="199" t="s">
        <v>378</v>
      </c>
      <c r="D148" s="200" t="s">
        <v>1043</v>
      </c>
    </row>
    <row r="149" spans="1:4" x14ac:dyDescent="0.25">
      <c r="A149" s="199" t="s">
        <v>589</v>
      </c>
      <c r="B149" s="199" t="s">
        <v>590</v>
      </c>
      <c r="C149" s="199" t="s">
        <v>378</v>
      </c>
      <c r="D149" s="200" t="s">
        <v>1043</v>
      </c>
    </row>
    <row r="150" spans="1:4" x14ac:dyDescent="0.25">
      <c r="A150" s="199" t="s">
        <v>591</v>
      </c>
      <c r="B150" s="199" t="s">
        <v>592</v>
      </c>
      <c r="C150" s="199" t="s">
        <v>378</v>
      </c>
      <c r="D150" s="200" t="s">
        <v>1043</v>
      </c>
    </row>
    <row r="151" spans="1:4" x14ac:dyDescent="0.25">
      <c r="A151" s="199" t="s">
        <v>593</v>
      </c>
      <c r="B151" s="199" t="s">
        <v>594</v>
      </c>
      <c r="C151" s="199" t="s">
        <v>408</v>
      </c>
      <c r="D151" s="200" t="s">
        <v>1044</v>
      </c>
    </row>
    <row r="152" spans="1:4" x14ac:dyDescent="0.25">
      <c r="A152" s="199" t="s">
        <v>595</v>
      </c>
      <c r="B152" s="199" t="s">
        <v>596</v>
      </c>
      <c r="C152" s="199" t="s">
        <v>411</v>
      </c>
      <c r="D152" s="200" t="s">
        <v>1045</v>
      </c>
    </row>
    <row r="153" spans="1:4" x14ac:dyDescent="0.25">
      <c r="A153" s="199" t="s">
        <v>597</v>
      </c>
      <c r="B153" s="199" t="s">
        <v>598</v>
      </c>
      <c r="C153" s="199" t="s">
        <v>414</v>
      </c>
      <c r="D153" s="200" t="s">
        <v>1044</v>
      </c>
    </row>
    <row r="154" spans="1:4" x14ac:dyDescent="0.25">
      <c r="A154" s="199" t="s">
        <v>599</v>
      </c>
      <c r="B154" s="199" t="s">
        <v>600</v>
      </c>
      <c r="C154" s="199" t="s">
        <v>417</v>
      </c>
      <c r="D154" s="200" t="s">
        <v>1045</v>
      </c>
    </row>
    <row r="155" spans="1:4" x14ac:dyDescent="0.25">
      <c r="A155" s="199" t="s">
        <v>601</v>
      </c>
      <c r="B155" s="199" t="s">
        <v>602</v>
      </c>
      <c r="C155" s="199" t="s">
        <v>420</v>
      </c>
      <c r="D155" s="200" t="s">
        <v>1044</v>
      </c>
    </row>
    <row r="156" spans="1:4" x14ac:dyDescent="0.25">
      <c r="A156" s="199" t="s">
        <v>603</v>
      </c>
      <c r="B156" s="199" t="s">
        <v>604</v>
      </c>
      <c r="C156" s="199" t="s">
        <v>420</v>
      </c>
      <c r="D156" s="200" t="s">
        <v>1046</v>
      </c>
    </row>
    <row r="157" spans="1:4" x14ac:dyDescent="0.25">
      <c r="A157" s="199" t="s">
        <v>605</v>
      </c>
      <c r="B157" s="199" t="s">
        <v>606</v>
      </c>
      <c r="C157" s="199" t="s">
        <v>505</v>
      </c>
      <c r="D157" s="200" t="s">
        <v>1045</v>
      </c>
    </row>
    <row r="158" spans="1:4" x14ac:dyDescent="0.25">
      <c r="A158" s="199" t="s">
        <v>607</v>
      </c>
      <c r="B158" s="199" t="s">
        <v>608</v>
      </c>
      <c r="C158" s="199" t="s">
        <v>304</v>
      </c>
      <c r="D158" s="200" t="s">
        <v>1047</v>
      </c>
    </row>
    <row r="159" spans="1:4" x14ac:dyDescent="0.25">
      <c r="A159" s="199" t="s">
        <v>609</v>
      </c>
      <c r="B159" s="199" t="s">
        <v>610</v>
      </c>
      <c r="C159" s="199" t="s">
        <v>304</v>
      </c>
      <c r="D159" s="200" t="s">
        <v>1047</v>
      </c>
    </row>
    <row r="160" spans="1:4" x14ac:dyDescent="0.25">
      <c r="A160" s="199" t="s">
        <v>611</v>
      </c>
      <c r="B160" s="199" t="s">
        <v>612</v>
      </c>
      <c r="C160" s="199" t="s">
        <v>304</v>
      </c>
      <c r="D160" s="200" t="s">
        <v>1047</v>
      </c>
    </row>
    <row r="161" spans="1:4" x14ac:dyDescent="0.25">
      <c r="A161" s="199" t="s">
        <v>613</v>
      </c>
      <c r="B161" s="199" t="s">
        <v>614</v>
      </c>
      <c r="C161" s="199" t="s">
        <v>304</v>
      </c>
      <c r="D161" s="200" t="s">
        <v>1046</v>
      </c>
    </row>
    <row r="162" spans="1:4" x14ac:dyDescent="0.25">
      <c r="A162" s="199" t="s">
        <v>615</v>
      </c>
      <c r="B162" s="199" t="s">
        <v>616</v>
      </c>
      <c r="C162" s="199" t="s">
        <v>304</v>
      </c>
      <c r="D162" s="200" t="s">
        <v>1047</v>
      </c>
    </row>
    <row r="163" spans="1:4" x14ac:dyDescent="0.25">
      <c r="A163" s="199" t="s">
        <v>617</v>
      </c>
      <c r="B163" s="199" t="s">
        <v>618</v>
      </c>
      <c r="C163" s="199" t="s">
        <v>304</v>
      </c>
      <c r="D163" s="200" t="s">
        <v>1047</v>
      </c>
    </row>
    <row r="164" spans="1:4" x14ac:dyDescent="0.25">
      <c r="A164" s="199" t="s">
        <v>619</v>
      </c>
      <c r="B164" s="199" t="s">
        <v>620</v>
      </c>
      <c r="C164" s="199" t="s">
        <v>304</v>
      </c>
      <c r="D164" s="200" t="s">
        <v>1047</v>
      </c>
    </row>
    <row r="165" spans="1:4" x14ac:dyDescent="0.25">
      <c r="A165" s="199" t="s">
        <v>621</v>
      </c>
      <c r="B165" s="199" t="s">
        <v>622</v>
      </c>
      <c r="C165" s="199" t="s">
        <v>304</v>
      </c>
      <c r="D165" s="200" t="s">
        <v>1047</v>
      </c>
    </row>
    <row r="166" spans="1:4" x14ac:dyDescent="0.25">
      <c r="A166" s="199" t="s">
        <v>623</v>
      </c>
      <c r="B166" s="199" t="s">
        <v>624</v>
      </c>
      <c r="C166" s="199" t="s">
        <v>304</v>
      </c>
      <c r="D166" s="200" t="s">
        <v>1047</v>
      </c>
    </row>
    <row r="167" spans="1:4" x14ac:dyDescent="0.25">
      <c r="A167" s="199" t="s">
        <v>625</v>
      </c>
      <c r="B167" s="199" t="s">
        <v>626</v>
      </c>
      <c r="C167" s="199" t="s">
        <v>304</v>
      </c>
      <c r="D167" s="200" t="s">
        <v>1047</v>
      </c>
    </row>
    <row r="168" spans="1:4" x14ac:dyDescent="0.25">
      <c r="A168" s="199" t="s">
        <v>627</v>
      </c>
      <c r="B168" s="199" t="s">
        <v>628</v>
      </c>
      <c r="C168" s="199" t="s">
        <v>304</v>
      </c>
      <c r="D168" s="200" t="s">
        <v>1047</v>
      </c>
    </row>
    <row r="169" spans="1:4" x14ac:dyDescent="0.25">
      <c r="A169" s="199" t="s">
        <v>629</v>
      </c>
      <c r="B169" s="199" t="s">
        <v>630</v>
      </c>
      <c r="C169" s="199" t="s">
        <v>304</v>
      </c>
      <c r="D169" s="200" t="s">
        <v>1046</v>
      </c>
    </row>
    <row r="170" spans="1:4" x14ac:dyDescent="0.25">
      <c r="A170" s="199" t="s">
        <v>631</v>
      </c>
      <c r="B170" s="199" t="s">
        <v>632</v>
      </c>
      <c r="C170" s="199" t="s">
        <v>398</v>
      </c>
      <c r="D170" s="200" t="s">
        <v>1046</v>
      </c>
    </row>
    <row r="171" spans="1:4" x14ac:dyDescent="0.25">
      <c r="A171" s="199" t="s">
        <v>633</v>
      </c>
      <c r="B171" s="199" t="s">
        <v>634</v>
      </c>
      <c r="C171" s="199" t="s">
        <v>304</v>
      </c>
      <c r="D171" s="200" t="s">
        <v>1047</v>
      </c>
    </row>
    <row r="172" spans="1:4" x14ac:dyDescent="0.25">
      <c r="A172" s="199" t="s">
        <v>635</v>
      </c>
      <c r="B172" s="199" t="s">
        <v>636</v>
      </c>
      <c r="C172" s="199" t="s">
        <v>304</v>
      </c>
      <c r="D172" s="200" t="s">
        <v>1046</v>
      </c>
    </row>
    <row r="173" spans="1:4" x14ac:dyDescent="0.25">
      <c r="A173" s="199" t="s">
        <v>637</v>
      </c>
      <c r="B173" s="199" t="s">
        <v>638</v>
      </c>
      <c r="C173" s="199" t="s">
        <v>401</v>
      </c>
      <c r="D173" s="200" t="s">
        <v>1046</v>
      </c>
    </row>
    <row r="174" spans="1:4" x14ac:dyDescent="0.25">
      <c r="A174" s="199" t="s">
        <v>639</v>
      </c>
      <c r="B174" s="199" t="s">
        <v>640</v>
      </c>
      <c r="C174" s="199" t="s">
        <v>310</v>
      </c>
      <c r="D174" s="200" t="s">
        <v>1047</v>
      </c>
    </row>
    <row r="175" spans="1:4" x14ac:dyDescent="0.25">
      <c r="A175" s="199" t="s">
        <v>641</v>
      </c>
      <c r="B175" s="199" t="s">
        <v>642</v>
      </c>
      <c r="C175" s="199" t="s">
        <v>310</v>
      </c>
      <c r="D175" s="200" t="s">
        <v>1046</v>
      </c>
    </row>
    <row r="176" spans="1:4" x14ac:dyDescent="0.25">
      <c r="A176" s="199" t="s">
        <v>643</v>
      </c>
      <c r="B176" s="199" t="s">
        <v>644</v>
      </c>
      <c r="C176" s="199" t="s">
        <v>310</v>
      </c>
      <c r="D176" s="200" t="s">
        <v>1047</v>
      </c>
    </row>
    <row r="177" spans="1:4" x14ac:dyDescent="0.25">
      <c r="A177" s="199" t="s">
        <v>645</v>
      </c>
      <c r="B177" s="199" t="s">
        <v>646</v>
      </c>
      <c r="C177" s="199" t="s">
        <v>315</v>
      </c>
      <c r="D177" s="200" t="s">
        <v>1045</v>
      </c>
    </row>
    <row r="178" spans="1:4" x14ac:dyDescent="0.25">
      <c r="A178" s="199" t="s">
        <v>647</v>
      </c>
      <c r="B178" s="199" t="s">
        <v>648</v>
      </c>
      <c r="C178" s="199" t="s">
        <v>315</v>
      </c>
      <c r="D178" s="200" t="s">
        <v>1045</v>
      </c>
    </row>
    <row r="179" spans="1:4" x14ac:dyDescent="0.25">
      <c r="A179" s="199" t="s">
        <v>649</v>
      </c>
      <c r="B179" s="199" t="s">
        <v>650</v>
      </c>
      <c r="C179" s="199" t="s">
        <v>301</v>
      </c>
      <c r="D179" s="200" t="s">
        <v>1046</v>
      </c>
    </row>
    <row r="180" spans="1:4" x14ac:dyDescent="0.25">
      <c r="A180" s="199" t="s">
        <v>651</v>
      </c>
      <c r="B180" s="199" t="s">
        <v>652</v>
      </c>
      <c r="C180" s="199" t="s">
        <v>301</v>
      </c>
      <c r="D180" s="200" t="s">
        <v>1046</v>
      </c>
    </row>
    <row r="181" spans="1:4" x14ac:dyDescent="0.25">
      <c r="A181" s="199" t="s">
        <v>653</v>
      </c>
      <c r="B181" s="199" t="s">
        <v>654</v>
      </c>
      <c r="C181" s="199" t="s">
        <v>445</v>
      </c>
      <c r="D181" s="200" t="s">
        <v>1045</v>
      </c>
    </row>
    <row r="182" spans="1:4" x14ac:dyDescent="0.25">
      <c r="A182" s="199" t="s">
        <v>655</v>
      </c>
      <c r="B182" s="199" t="s">
        <v>656</v>
      </c>
      <c r="C182" s="199" t="s">
        <v>329</v>
      </c>
      <c r="D182" s="200" t="s">
        <v>1047</v>
      </c>
    </row>
    <row r="183" spans="1:4" x14ac:dyDescent="0.25">
      <c r="A183" s="199" t="s">
        <v>657</v>
      </c>
      <c r="B183" s="199" t="s">
        <v>658</v>
      </c>
      <c r="C183" s="199" t="s">
        <v>353</v>
      </c>
      <c r="D183" s="200" t="s">
        <v>1045</v>
      </c>
    </row>
    <row r="184" spans="1:4" x14ac:dyDescent="0.25">
      <c r="A184" s="199" t="s">
        <v>659</v>
      </c>
      <c r="B184" s="199" t="s">
        <v>660</v>
      </c>
      <c r="C184" s="199" t="s">
        <v>353</v>
      </c>
      <c r="D184" s="200" t="s">
        <v>1045</v>
      </c>
    </row>
    <row r="185" spans="1:4" x14ac:dyDescent="0.25">
      <c r="A185" s="199" t="s">
        <v>661</v>
      </c>
      <c r="B185" s="199" t="s">
        <v>662</v>
      </c>
      <c r="C185" s="199" t="s">
        <v>358</v>
      </c>
      <c r="D185" s="200" t="s">
        <v>1045</v>
      </c>
    </row>
    <row r="186" spans="1:4" x14ac:dyDescent="0.25">
      <c r="A186" s="199" t="s">
        <v>663</v>
      </c>
      <c r="B186" s="199" t="s">
        <v>664</v>
      </c>
      <c r="C186" s="199" t="s">
        <v>363</v>
      </c>
      <c r="D186" s="200" t="s">
        <v>1046</v>
      </c>
    </row>
    <row r="187" spans="1:4" x14ac:dyDescent="0.25">
      <c r="A187" s="199" t="s">
        <v>665</v>
      </c>
      <c r="B187" s="199" t="s">
        <v>666</v>
      </c>
      <c r="C187" s="199" t="s">
        <v>329</v>
      </c>
      <c r="D187" s="200" t="s">
        <v>1047</v>
      </c>
    </row>
    <row r="188" spans="1:4" x14ac:dyDescent="0.25">
      <c r="A188" s="199" t="s">
        <v>667</v>
      </c>
      <c r="B188" s="199" t="s">
        <v>668</v>
      </c>
      <c r="C188" s="199" t="s">
        <v>408</v>
      </c>
      <c r="D188" s="200" t="s">
        <v>1047</v>
      </c>
    </row>
    <row r="189" spans="1:4" x14ac:dyDescent="0.25">
      <c r="A189" s="199" t="s">
        <v>669</v>
      </c>
      <c r="B189" s="199" t="s">
        <v>670</v>
      </c>
      <c r="C189" s="199" t="s">
        <v>393</v>
      </c>
      <c r="D189" s="200" t="s">
        <v>1047</v>
      </c>
    </row>
    <row r="190" spans="1:4" x14ac:dyDescent="0.25">
      <c r="A190" s="199" t="s">
        <v>671</v>
      </c>
      <c r="B190" s="199" t="s">
        <v>672</v>
      </c>
      <c r="C190" s="199" t="s">
        <v>304</v>
      </c>
      <c r="D190" s="200" t="s">
        <v>1047</v>
      </c>
    </row>
    <row r="191" spans="1:4" x14ac:dyDescent="0.25">
      <c r="A191" s="199" t="s">
        <v>673</v>
      </c>
      <c r="B191" s="199" t="s">
        <v>674</v>
      </c>
      <c r="C191" s="199" t="s">
        <v>304</v>
      </c>
      <c r="D191" s="200" t="s">
        <v>1043</v>
      </c>
    </row>
    <row r="192" spans="1:4" x14ac:dyDescent="0.25">
      <c r="A192" s="199" t="s">
        <v>675</v>
      </c>
      <c r="B192" s="199" t="s">
        <v>676</v>
      </c>
      <c r="C192" s="199" t="s">
        <v>304</v>
      </c>
      <c r="D192" s="200" t="s">
        <v>1047</v>
      </c>
    </row>
    <row r="193" spans="1:4" x14ac:dyDescent="0.25">
      <c r="A193" s="199" t="s">
        <v>677</v>
      </c>
      <c r="B193" s="199" t="s">
        <v>678</v>
      </c>
      <c r="C193" s="199" t="s">
        <v>476</v>
      </c>
      <c r="D193" s="200" t="s">
        <v>1046</v>
      </c>
    </row>
    <row r="194" spans="1:4" x14ac:dyDescent="0.25">
      <c r="A194" s="199" t="s">
        <v>679</v>
      </c>
      <c r="B194" s="199" t="s">
        <v>680</v>
      </c>
      <c r="C194" s="199" t="s">
        <v>304</v>
      </c>
      <c r="D194" s="200" t="s">
        <v>1046</v>
      </c>
    </row>
    <row r="195" spans="1:4" x14ac:dyDescent="0.25">
      <c r="A195" s="199" t="s">
        <v>681</v>
      </c>
      <c r="B195" s="199" t="s">
        <v>682</v>
      </c>
      <c r="C195" s="199" t="s">
        <v>304</v>
      </c>
      <c r="D195" s="200" t="s">
        <v>1047</v>
      </c>
    </row>
    <row r="196" spans="1:4" x14ac:dyDescent="0.25">
      <c r="A196" s="199" t="s">
        <v>683</v>
      </c>
      <c r="B196" s="199" t="s">
        <v>684</v>
      </c>
      <c r="C196" s="199" t="s">
        <v>304</v>
      </c>
      <c r="D196" s="200" t="s">
        <v>1047</v>
      </c>
    </row>
    <row r="197" spans="1:4" x14ac:dyDescent="0.25">
      <c r="A197" s="199" t="s">
        <v>685</v>
      </c>
      <c r="B197" s="199" t="s">
        <v>686</v>
      </c>
      <c r="C197" s="199" t="s">
        <v>304</v>
      </c>
      <c r="D197" s="200" t="s">
        <v>1047</v>
      </c>
    </row>
    <row r="198" spans="1:4" x14ac:dyDescent="0.25">
      <c r="A198" s="199" t="s">
        <v>687</v>
      </c>
      <c r="B198" s="199" t="s">
        <v>688</v>
      </c>
      <c r="C198" s="199" t="s">
        <v>398</v>
      </c>
      <c r="D198" s="200" t="s">
        <v>1047</v>
      </c>
    </row>
    <row r="199" spans="1:4" x14ac:dyDescent="0.25">
      <c r="A199" s="199" t="s">
        <v>689</v>
      </c>
      <c r="B199" s="199" t="s">
        <v>690</v>
      </c>
      <c r="C199" s="199" t="s">
        <v>401</v>
      </c>
      <c r="D199" s="200" t="s">
        <v>1047</v>
      </c>
    </row>
    <row r="200" spans="1:4" x14ac:dyDescent="0.25">
      <c r="A200" s="199" t="s">
        <v>691</v>
      </c>
      <c r="B200" s="199" t="s">
        <v>692</v>
      </c>
      <c r="C200" s="199" t="s">
        <v>378</v>
      </c>
      <c r="D200" s="200" t="s">
        <v>1045</v>
      </c>
    </row>
    <row r="201" spans="1:4" x14ac:dyDescent="0.25">
      <c r="A201" s="199" t="s">
        <v>693</v>
      </c>
      <c r="B201" s="199" t="s">
        <v>694</v>
      </c>
      <c r="C201" s="199" t="s">
        <v>378</v>
      </c>
      <c r="D201" s="200" t="s">
        <v>1043</v>
      </c>
    </row>
    <row r="202" spans="1:4" x14ac:dyDescent="0.25">
      <c r="A202" s="199" t="s">
        <v>695</v>
      </c>
      <c r="B202" s="199" t="s">
        <v>696</v>
      </c>
      <c r="C202" s="199" t="s">
        <v>408</v>
      </c>
      <c r="D202" s="200" t="s">
        <v>1044</v>
      </c>
    </row>
    <row r="203" spans="1:4" x14ac:dyDescent="0.25">
      <c r="A203" s="199" t="s">
        <v>697</v>
      </c>
      <c r="B203" s="199" t="s">
        <v>698</v>
      </c>
      <c r="C203" s="199" t="s">
        <v>411</v>
      </c>
      <c r="D203" s="200" t="s">
        <v>1045</v>
      </c>
    </row>
    <row r="204" spans="1:4" x14ac:dyDescent="0.25">
      <c r="A204" s="199" t="s">
        <v>699</v>
      </c>
      <c r="B204" s="199" t="s">
        <v>700</v>
      </c>
      <c r="C204" s="199" t="s">
        <v>414</v>
      </c>
      <c r="D204" s="200" t="s">
        <v>1044</v>
      </c>
    </row>
    <row r="205" spans="1:4" x14ac:dyDescent="0.25">
      <c r="A205" s="199" t="s">
        <v>701</v>
      </c>
      <c r="B205" s="199" t="s">
        <v>702</v>
      </c>
      <c r="C205" s="199" t="s">
        <v>417</v>
      </c>
      <c r="D205" s="200" t="s">
        <v>1045</v>
      </c>
    </row>
    <row r="206" spans="1:4" x14ac:dyDescent="0.25">
      <c r="A206" s="199" t="s">
        <v>703</v>
      </c>
      <c r="B206" s="199" t="s">
        <v>704</v>
      </c>
      <c r="C206" s="199" t="s">
        <v>420</v>
      </c>
      <c r="D206" s="200" t="s">
        <v>1044</v>
      </c>
    </row>
    <row r="207" spans="1:4" x14ac:dyDescent="0.25">
      <c r="A207" s="199" t="s">
        <v>705</v>
      </c>
      <c r="B207" s="199" t="s">
        <v>706</v>
      </c>
      <c r="C207" s="199" t="s">
        <v>505</v>
      </c>
      <c r="D207" s="200" t="s">
        <v>1045</v>
      </c>
    </row>
    <row r="208" spans="1:4" x14ac:dyDescent="0.25">
      <c r="A208" s="199" t="s">
        <v>707</v>
      </c>
      <c r="B208" s="199" t="s">
        <v>708</v>
      </c>
      <c r="C208" s="199" t="s">
        <v>101</v>
      </c>
      <c r="D208" s="200" t="s">
        <v>1047</v>
      </c>
    </row>
    <row r="209" spans="1:4" x14ac:dyDescent="0.25">
      <c r="A209" s="199" t="s">
        <v>709</v>
      </c>
      <c r="B209" s="199" t="s">
        <v>710</v>
      </c>
      <c r="C209" s="199" t="s">
        <v>304</v>
      </c>
      <c r="D209" s="200" t="s">
        <v>1047</v>
      </c>
    </row>
    <row r="210" spans="1:4" x14ac:dyDescent="0.25">
      <c r="A210" s="199" t="s">
        <v>711</v>
      </c>
      <c r="B210" s="199" t="s">
        <v>712</v>
      </c>
      <c r="C210" s="199" t="s">
        <v>304</v>
      </c>
      <c r="D210" s="200" t="s">
        <v>1047</v>
      </c>
    </row>
    <row r="211" spans="1:4" x14ac:dyDescent="0.25">
      <c r="A211" s="199" t="s">
        <v>713</v>
      </c>
      <c r="B211" s="199" t="s">
        <v>714</v>
      </c>
      <c r="C211" s="199" t="s">
        <v>304</v>
      </c>
      <c r="D211" s="200" t="s">
        <v>1047</v>
      </c>
    </row>
    <row r="212" spans="1:4" x14ac:dyDescent="0.25">
      <c r="A212" s="199" t="s">
        <v>715</v>
      </c>
      <c r="B212" s="199" t="s">
        <v>716</v>
      </c>
      <c r="C212" s="199" t="s">
        <v>310</v>
      </c>
      <c r="D212" s="200" t="s">
        <v>1047</v>
      </c>
    </row>
    <row r="213" spans="1:4" x14ac:dyDescent="0.25">
      <c r="A213" s="199" t="s">
        <v>717</v>
      </c>
      <c r="B213" s="199" t="s">
        <v>718</v>
      </c>
      <c r="C213" s="199" t="s">
        <v>310</v>
      </c>
      <c r="D213" s="200" t="s">
        <v>1047</v>
      </c>
    </row>
    <row r="214" spans="1:4" x14ac:dyDescent="0.25">
      <c r="A214" s="199" t="s">
        <v>719</v>
      </c>
      <c r="B214" s="199" t="s">
        <v>720</v>
      </c>
      <c r="C214" s="199" t="s">
        <v>315</v>
      </c>
      <c r="D214" s="200" t="s">
        <v>1045</v>
      </c>
    </row>
    <row r="215" spans="1:4" x14ac:dyDescent="0.25">
      <c r="A215" s="199" t="s">
        <v>721</v>
      </c>
      <c r="B215" s="199" t="s">
        <v>722</v>
      </c>
      <c r="C215" s="199" t="s">
        <v>315</v>
      </c>
      <c r="D215" s="200" t="s">
        <v>1045</v>
      </c>
    </row>
    <row r="216" spans="1:4" x14ac:dyDescent="0.25">
      <c r="A216" s="199" t="s">
        <v>723</v>
      </c>
      <c r="B216" s="199" t="s">
        <v>724</v>
      </c>
      <c r="C216" s="199" t="s">
        <v>301</v>
      </c>
      <c r="D216" s="200" t="s">
        <v>1046</v>
      </c>
    </row>
    <row r="217" spans="1:4" x14ac:dyDescent="0.25">
      <c r="A217" s="199" t="s">
        <v>725</v>
      </c>
      <c r="B217" s="199" t="s">
        <v>726</v>
      </c>
      <c r="C217" s="199" t="s">
        <v>301</v>
      </c>
      <c r="D217" s="200" t="s">
        <v>1046</v>
      </c>
    </row>
    <row r="218" spans="1:4" x14ac:dyDescent="0.25">
      <c r="A218" s="199" t="s">
        <v>727</v>
      </c>
      <c r="B218" s="199" t="s">
        <v>728</v>
      </c>
      <c r="C218" s="199" t="s">
        <v>301</v>
      </c>
      <c r="D218" s="200" t="s">
        <v>1046</v>
      </c>
    </row>
    <row r="219" spans="1:4" x14ac:dyDescent="0.25">
      <c r="A219" s="199" t="s">
        <v>729</v>
      </c>
      <c r="B219" s="199" t="s">
        <v>730</v>
      </c>
      <c r="C219" s="199" t="s">
        <v>445</v>
      </c>
      <c r="D219" s="200" t="s">
        <v>1045</v>
      </c>
    </row>
    <row r="220" spans="1:4" x14ac:dyDescent="0.25">
      <c r="A220" s="199" t="s">
        <v>731</v>
      </c>
      <c r="B220" s="199" t="s">
        <v>732</v>
      </c>
      <c r="C220" s="199" t="s">
        <v>315</v>
      </c>
      <c r="D220" s="200" t="s">
        <v>1047</v>
      </c>
    </row>
    <row r="221" spans="1:4" x14ac:dyDescent="0.25">
      <c r="A221" s="199" t="s">
        <v>733</v>
      </c>
      <c r="B221" s="199" t="s">
        <v>734</v>
      </c>
      <c r="C221" s="199" t="s">
        <v>353</v>
      </c>
      <c r="D221" s="200" t="s">
        <v>1045</v>
      </c>
    </row>
    <row r="222" spans="1:4" x14ac:dyDescent="0.25">
      <c r="A222" s="199" t="s">
        <v>735</v>
      </c>
      <c r="B222" s="199" t="s">
        <v>736</v>
      </c>
      <c r="C222" s="199" t="s">
        <v>353</v>
      </c>
      <c r="D222" s="200" t="s">
        <v>1045</v>
      </c>
    </row>
    <row r="223" spans="1:4" x14ac:dyDescent="0.25">
      <c r="A223" s="199" t="s">
        <v>737</v>
      </c>
      <c r="B223" s="199" t="s">
        <v>738</v>
      </c>
      <c r="C223" s="199" t="s">
        <v>358</v>
      </c>
      <c r="D223" s="200" t="s">
        <v>1045</v>
      </c>
    </row>
    <row r="224" spans="1:4" x14ac:dyDescent="0.25">
      <c r="A224" s="199" t="s">
        <v>739</v>
      </c>
      <c r="B224" s="199" t="s">
        <v>740</v>
      </c>
      <c r="C224" s="199" t="s">
        <v>358</v>
      </c>
      <c r="D224" s="200" t="s">
        <v>1045</v>
      </c>
    </row>
    <row r="225" spans="1:4" x14ac:dyDescent="0.25">
      <c r="A225" s="199" t="s">
        <v>741</v>
      </c>
      <c r="B225" s="199" t="s">
        <v>742</v>
      </c>
      <c r="C225" s="199" t="s">
        <v>363</v>
      </c>
      <c r="D225" s="200" t="s">
        <v>1046</v>
      </c>
    </row>
    <row r="226" spans="1:4" x14ac:dyDescent="0.25">
      <c r="A226" s="199" t="s">
        <v>743</v>
      </c>
      <c r="B226" s="199" t="s">
        <v>744</v>
      </c>
      <c r="C226" s="199" t="s">
        <v>329</v>
      </c>
      <c r="D226" s="200" t="s">
        <v>1047</v>
      </c>
    </row>
    <row r="227" spans="1:4" x14ac:dyDescent="0.25">
      <c r="A227" s="199" t="s">
        <v>745</v>
      </c>
      <c r="B227" s="199" t="s">
        <v>746</v>
      </c>
      <c r="C227" s="199" t="s">
        <v>408</v>
      </c>
      <c r="D227" s="200" t="s">
        <v>1047</v>
      </c>
    </row>
    <row r="228" spans="1:4" x14ac:dyDescent="0.25">
      <c r="A228" s="199" t="s">
        <v>747</v>
      </c>
      <c r="B228" s="199" t="s">
        <v>748</v>
      </c>
      <c r="C228" s="199" t="s">
        <v>304</v>
      </c>
      <c r="D228" s="200" t="s">
        <v>1047</v>
      </c>
    </row>
    <row r="229" spans="1:4" x14ac:dyDescent="0.25">
      <c r="A229" s="199" t="s">
        <v>749</v>
      </c>
      <c r="B229" s="199" t="s">
        <v>750</v>
      </c>
      <c r="C229" s="199" t="s">
        <v>304</v>
      </c>
      <c r="D229" s="200" t="s">
        <v>1047</v>
      </c>
    </row>
    <row r="230" spans="1:4" x14ac:dyDescent="0.25">
      <c r="A230" s="199" t="s">
        <v>751</v>
      </c>
      <c r="B230" s="199" t="s">
        <v>752</v>
      </c>
      <c r="C230" s="199" t="s">
        <v>304</v>
      </c>
      <c r="D230" s="200" t="s">
        <v>1047</v>
      </c>
    </row>
    <row r="231" spans="1:4" x14ac:dyDescent="0.25">
      <c r="A231" s="199" t="s">
        <v>753</v>
      </c>
      <c r="B231" s="199" t="s">
        <v>754</v>
      </c>
      <c r="C231" s="199" t="s">
        <v>378</v>
      </c>
      <c r="D231" s="200" t="s">
        <v>1043</v>
      </c>
    </row>
    <row r="232" spans="1:4" x14ac:dyDescent="0.25">
      <c r="A232" s="199" t="s">
        <v>755</v>
      </c>
      <c r="B232" s="199" t="s">
        <v>756</v>
      </c>
      <c r="C232" s="199" t="s">
        <v>304</v>
      </c>
      <c r="D232" s="200" t="s">
        <v>1047</v>
      </c>
    </row>
    <row r="233" spans="1:4" x14ac:dyDescent="0.25">
      <c r="A233" s="199" t="s">
        <v>757</v>
      </c>
      <c r="B233" s="199" t="s">
        <v>758</v>
      </c>
      <c r="C233" s="199" t="s">
        <v>398</v>
      </c>
      <c r="D233" s="200" t="s">
        <v>1047</v>
      </c>
    </row>
    <row r="234" spans="1:4" x14ac:dyDescent="0.25">
      <c r="A234" s="199" t="s">
        <v>759</v>
      </c>
      <c r="B234" s="199" t="s">
        <v>760</v>
      </c>
      <c r="C234" s="199" t="s">
        <v>401</v>
      </c>
      <c r="D234" s="200" t="s">
        <v>1047</v>
      </c>
    </row>
    <row r="235" spans="1:4" x14ac:dyDescent="0.25">
      <c r="A235" s="199" t="s">
        <v>761</v>
      </c>
      <c r="B235" s="199" t="s">
        <v>762</v>
      </c>
      <c r="C235" s="199" t="s">
        <v>401</v>
      </c>
      <c r="D235" s="200" t="s">
        <v>1046</v>
      </c>
    </row>
    <row r="236" spans="1:4" x14ac:dyDescent="0.25">
      <c r="A236" s="199" t="s">
        <v>763</v>
      </c>
      <c r="B236" s="199" t="s">
        <v>764</v>
      </c>
      <c r="C236" s="199" t="s">
        <v>378</v>
      </c>
      <c r="D236" s="200" t="s">
        <v>1045</v>
      </c>
    </row>
    <row r="237" spans="1:4" x14ac:dyDescent="0.25">
      <c r="A237" s="199" t="s">
        <v>765</v>
      </c>
      <c r="B237" s="199" t="s">
        <v>766</v>
      </c>
      <c r="C237" s="199" t="s">
        <v>378</v>
      </c>
      <c r="D237" s="200" t="s">
        <v>1043</v>
      </c>
    </row>
    <row r="238" spans="1:4" x14ac:dyDescent="0.25">
      <c r="A238" s="199" t="s">
        <v>767</v>
      </c>
      <c r="B238" s="199" t="s">
        <v>768</v>
      </c>
      <c r="C238" s="199" t="s">
        <v>408</v>
      </c>
      <c r="D238" s="200" t="s">
        <v>1044</v>
      </c>
    </row>
    <row r="239" spans="1:4" x14ac:dyDescent="0.25">
      <c r="A239" s="199" t="s">
        <v>769</v>
      </c>
      <c r="B239" s="199" t="s">
        <v>770</v>
      </c>
      <c r="C239" s="199" t="s">
        <v>411</v>
      </c>
      <c r="D239" s="200" t="s">
        <v>1045</v>
      </c>
    </row>
    <row r="240" spans="1:4" x14ac:dyDescent="0.25">
      <c r="A240" s="199" t="s">
        <v>771</v>
      </c>
      <c r="B240" s="199" t="s">
        <v>772</v>
      </c>
      <c r="C240" s="199" t="s">
        <v>414</v>
      </c>
      <c r="D240" s="200" t="s">
        <v>1044</v>
      </c>
    </row>
    <row r="241" spans="1:4" x14ac:dyDescent="0.25">
      <c r="A241" s="199" t="s">
        <v>773</v>
      </c>
      <c r="B241" s="199" t="s">
        <v>774</v>
      </c>
      <c r="C241" s="199" t="s">
        <v>417</v>
      </c>
      <c r="D241" s="200" t="s">
        <v>1045</v>
      </c>
    </row>
    <row r="242" spans="1:4" x14ac:dyDescent="0.25">
      <c r="A242" s="199" t="s">
        <v>775</v>
      </c>
      <c r="B242" s="199" t="s">
        <v>776</v>
      </c>
      <c r="C242" s="199" t="s">
        <v>420</v>
      </c>
      <c r="D242" s="200" t="s">
        <v>1044</v>
      </c>
    </row>
    <row r="243" spans="1:4" x14ac:dyDescent="0.25">
      <c r="A243" s="199" t="s">
        <v>777</v>
      </c>
      <c r="B243" s="199" t="s">
        <v>778</v>
      </c>
      <c r="C243" s="199" t="s">
        <v>505</v>
      </c>
      <c r="D243" s="200" t="s">
        <v>1045</v>
      </c>
    </row>
    <row r="244" spans="1:4" x14ac:dyDescent="0.25">
      <c r="A244" s="199" t="s">
        <v>779</v>
      </c>
      <c r="B244" s="199" t="s">
        <v>780</v>
      </c>
      <c r="C244" s="199" t="s">
        <v>304</v>
      </c>
      <c r="D244" s="200" t="s">
        <v>1047</v>
      </c>
    </row>
    <row r="245" spans="1:4" x14ac:dyDescent="0.25">
      <c r="A245" s="199" t="s">
        <v>781</v>
      </c>
      <c r="B245" s="199" t="s">
        <v>782</v>
      </c>
      <c r="C245" s="199" t="s">
        <v>304</v>
      </c>
      <c r="D245" s="200" t="s">
        <v>1047</v>
      </c>
    </row>
    <row r="246" spans="1:4" x14ac:dyDescent="0.25">
      <c r="A246" s="199" t="s">
        <v>783</v>
      </c>
      <c r="B246" s="199" t="s">
        <v>784</v>
      </c>
      <c r="C246" s="199" t="s">
        <v>304</v>
      </c>
      <c r="D246" s="200" t="s">
        <v>1046</v>
      </c>
    </row>
    <row r="247" spans="1:4" x14ac:dyDescent="0.25">
      <c r="A247" s="199" t="s">
        <v>785</v>
      </c>
      <c r="B247" s="199" t="s">
        <v>786</v>
      </c>
      <c r="C247" s="199" t="s">
        <v>310</v>
      </c>
      <c r="D247" s="200" t="s">
        <v>1047</v>
      </c>
    </row>
    <row r="248" spans="1:4" x14ac:dyDescent="0.25">
      <c r="A248" s="199" t="s">
        <v>787</v>
      </c>
      <c r="B248" s="199" t="s">
        <v>788</v>
      </c>
      <c r="C248" s="199" t="s">
        <v>315</v>
      </c>
      <c r="D248" s="200" t="s">
        <v>1045</v>
      </c>
    </row>
    <row r="249" spans="1:4" x14ac:dyDescent="0.25">
      <c r="A249" s="199" t="s">
        <v>789</v>
      </c>
      <c r="B249" s="199" t="s">
        <v>790</v>
      </c>
      <c r="C249" s="199" t="s">
        <v>329</v>
      </c>
      <c r="D249" s="200" t="s">
        <v>1045</v>
      </c>
    </row>
    <row r="250" spans="1:4" x14ac:dyDescent="0.25">
      <c r="A250" s="199" t="s">
        <v>791</v>
      </c>
      <c r="B250" s="199" t="s">
        <v>792</v>
      </c>
      <c r="C250" s="199" t="s">
        <v>315</v>
      </c>
      <c r="D250" s="200" t="s">
        <v>1045</v>
      </c>
    </row>
    <row r="251" spans="1:4" x14ac:dyDescent="0.25">
      <c r="A251" s="199" t="s">
        <v>793</v>
      </c>
      <c r="B251" s="199" t="s">
        <v>794</v>
      </c>
      <c r="C251" s="199" t="s">
        <v>301</v>
      </c>
      <c r="D251" s="200" t="s">
        <v>1046</v>
      </c>
    </row>
    <row r="252" spans="1:4" x14ac:dyDescent="0.25">
      <c r="A252" s="199" t="s">
        <v>795</v>
      </c>
      <c r="B252" s="199" t="s">
        <v>796</v>
      </c>
      <c r="C252" s="199" t="s">
        <v>301</v>
      </c>
      <c r="D252" s="200" t="s">
        <v>1046</v>
      </c>
    </row>
    <row r="253" spans="1:4" x14ac:dyDescent="0.25">
      <c r="A253" s="199" t="s">
        <v>797</v>
      </c>
      <c r="B253" s="199" t="s">
        <v>798</v>
      </c>
      <c r="C253" s="199" t="s">
        <v>301</v>
      </c>
      <c r="D253" s="200" t="s">
        <v>1046</v>
      </c>
    </row>
    <row r="254" spans="1:4" x14ac:dyDescent="0.25">
      <c r="A254" s="199" t="s">
        <v>799</v>
      </c>
      <c r="B254" s="199" t="s">
        <v>800</v>
      </c>
      <c r="C254" s="199" t="s">
        <v>301</v>
      </c>
      <c r="D254" s="200" t="s">
        <v>1046</v>
      </c>
    </row>
    <row r="255" spans="1:4" x14ac:dyDescent="0.25">
      <c r="A255" s="199" t="s">
        <v>801</v>
      </c>
      <c r="B255" s="199" t="s">
        <v>802</v>
      </c>
      <c r="C255" s="199" t="s">
        <v>315</v>
      </c>
      <c r="D255" s="200" t="s">
        <v>1047</v>
      </c>
    </row>
    <row r="256" spans="1:4" x14ac:dyDescent="0.25">
      <c r="A256" s="199" t="s">
        <v>803</v>
      </c>
      <c r="B256" s="199" t="s">
        <v>804</v>
      </c>
      <c r="C256" s="199" t="s">
        <v>353</v>
      </c>
      <c r="D256" s="200" t="s">
        <v>1045</v>
      </c>
    </row>
    <row r="257" spans="1:4" x14ac:dyDescent="0.25">
      <c r="A257" s="199" t="s">
        <v>805</v>
      </c>
      <c r="B257" s="199" t="s">
        <v>806</v>
      </c>
      <c r="C257" s="199" t="s">
        <v>353</v>
      </c>
      <c r="D257" s="200" t="s">
        <v>1045</v>
      </c>
    </row>
    <row r="258" spans="1:4" x14ac:dyDescent="0.25">
      <c r="A258" s="199" t="s">
        <v>807</v>
      </c>
      <c r="B258" s="199" t="s">
        <v>808</v>
      </c>
      <c r="C258" s="199" t="s">
        <v>358</v>
      </c>
      <c r="D258" s="200" t="s">
        <v>1045</v>
      </c>
    </row>
    <row r="259" spans="1:4" x14ac:dyDescent="0.25">
      <c r="A259" s="199" t="s">
        <v>809</v>
      </c>
      <c r="B259" s="199" t="s">
        <v>810</v>
      </c>
      <c r="C259" s="199" t="s">
        <v>358</v>
      </c>
      <c r="D259" s="200" t="s">
        <v>1045</v>
      </c>
    </row>
    <row r="260" spans="1:4" x14ac:dyDescent="0.25">
      <c r="A260" s="199" t="s">
        <v>811</v>
      </c>
      <c r="B260" s="199" t="s">
        <v>812</v>
      </c>
      <c r="C260" s="199" t="s">
        <v>363</v>
      </c>
      <c r="D260" s="200" t="s">
        <v>1046</v>
      </c>
    </row>
    <row r="261" spans="1:4" x14ac:dyDescent="0.25">
      <c r="A261" s="199" t="s">
        <v>813</v>
      </c>
      <c r="B261" s="199" t="s">
        <v>814</v>
      </c>
      <c r="C261" s="199" t="s">
        <v>363</v>
      </c>
      <c r="D261" s="200" t="s">
        <v>1046</v>
      </c>
    </row>
    <row r="262" spans="1:4" x14ac:dyDescent="0.25">
      <c r="A262" s="199" t="s">
        <v>815</v>
      </c>
      <c r="B262" s="199" t="s">
        <v>816</v>
      </c>
      <c r="C262" s="199" t="s">
        <v>329</v>
      </c>
      <c r="D262" s="200" t="s">
        <v>1045</v>
      </c>
    </row>
    <row r="263" spans="1:4" x14ac:dyDescent="0.25">
      <c r="A263" s="199" t="s">
        <v>817</v>
      </c>
      <c r="B263" s="199" t="s">
        <v>818</v>
      </c>
      <c r="C263" s="199" t="s">
        <v>408</v>
      </c>
      <c r="D263" s="200" t="s">
        <v>1047</v>
      </c>
    </row>
    <row r="264" spans="1:4" x14ac:dyDescent="0.25">
      <c r="A264" s="199" t="s">
        <v>819</v>
      </c>
      <c r="B264" s="199" t="s">
        <v>820</v>
      </c>
      <c r="C264" s="199" t="s">
        <v>304</v>
      </c>
      <c r="D264" s="200" t="s">
        <v>1047</v>
      </c>
    </row>
    <row r="265" spans="1:4" x14ac:dyDescent="0.25">
      <c r="A265" s="199" t="s">
        <v>821</v>
      </c>
      <c r="B265" s="199" t="s">
        <v>822</v>
      </c>
      <c r="C265" s="199" t="s">
        <v>304</v>
      </c>
      <c r="D265" s="200" t="s">
        <v>1043</v>
      </c>
    </row>
    <row r="266" spans="1:4" x14ac:dyDescent="0.25">
      <c r="A266" s="199" t="s">
        <v>823</v>
      </c>
      <c r="B266" s="199" t="s">
        <v>824</v>
      </c>
      <c r="C266" s="199" t="s">
        <v>304</v>
      </c>
      <c r="D266" s="200" t="s">
        <v>1047</v>
      </c>
    </row>
    <row r="267" spans="1:4" x14ac:dyDescent="0.25">
      <c r="A267" s="199" t="s">
        <v>825</v>
      </c>
      <c r="B267" s="199" t="s">
        <v>826</v>
      </c>
      <c r="C267" s="199" t="s">
        <v>304</v>
      </c>
      <c r="D267" s="200" t="s">
        <v>1047</v>
      </c>
    </row>
    <row r="268" spans="1:4" x14ac:dyDescent="0.25">
      <c r="A268" s="199" t="s">
        <v>827</v>
      </c>
      <c r="B268" s="199" t="s">
        <v>828</v>
      </c>
      <c r="C268" s="199" t="s">
        <v>476</v>
      </c>
      <c r="D268" s="200" t="s">
        <v>1046</v>
      </c>
    </row>
    <row r="269" spans="1:4" x14ac:dyDescent="0.25">
      <c r="A269" s="199" t="s">
        <v>829</v>
      </c>
      <c r="B269" s="199" t="s">
        <v>830</v>
      </c>
      <c r="C269" s="199" t="s">
        <v>398</v>
      </c>
      <c r="D269" s="200" t="s">
        <v>1047</v>
      </c>
    </row>
    <row r="270" spans="1:4" x14ac:dyDescent="0.25">
      <c r="A270" s="199" t="s">
        <v>831</v>
      </c>
      <c r="B270" s="199" t="s">
        <v>832</v>
      </c>
      <c r="C270" s="199" t="s">
        <v>401</v>
      </c>
      <c r="D270" s="200" t="s">
        <v>1047</v>
      </c>
    </row>
    <row r="271" spans="1:4" x14ac:dyDescent="0.25">
      <c r="A271" s="199" t="s">
        <v>833</v>
      </c>
      <c r="B271" s="199" t="s">
        <v>834</v>
      </c>
      <c r="C271" s="199" t="s">
        <v>378</v>
      </c>
      <c r="D271" s="200" t="s">
        <v>1045</v>
      </c>
    </row>
    <row r="272" spans="1:4" x14ac:dyDescent="0.25">
      <c r="A272" s="199" t="s">
        <v>835</v>
      </c>
      <c r="B272" s="199" t="s">
        <v>836</v>
      </c>
      <c r="C272" s="199" t="s">
        <v>378</v>
      </c>
      <c r="D272" s="200" t="s">
        <v>1043</v>
      </c>
    </row>
    <row r="273" spans="1:4" x14ac:dyDescent="0.25">
      <c r="A273" s="199" t="s">
        <v>837</v>
      </c>
      <c r="B273" s="199" t="s">
        <v>838</v>
      </c>
      <c r="C273" s="199" t="s">
        <v>408</v>
      </c>
      <c r="D273" s="200" t="s">
        <v>1044</v>
      </c>
    </row>
    <row r="274" spans="1:4" x14ac:dyDescent="0.25">
      <c r="A274" s="199" t="s">
        <v>839</v>
      </c>
      <c r="B274" s="199" t="s">
        <v>840</v>
      </c>
      <c r="C274" s="199" t="s">
        <v>411</v>
      </c>
      <c r="D274" s="200" t="s">
        <v>1045</v>
      </c>
    </row>
    <row r="275" spans="1:4" x14ac:dyDescent="0.25">
      <c r="A275" s="199" t="s">
        <v>841</v>
      </c>
      <c r="B275" s="199" t="s">
        <v>842</v>
      </c>
      <c r="C275" s="199" t="s">
        <v>414</v>
      </c>
      <c r="D275" s="200" t="s">
        <v>1044</v>
      </c>
    </row>
    <row r="276" spans="1:4" x14ac:dyDescent="0.25">
      <c r="A276" s="199" t="s">
        <v>843</v>
      </c>
      <c r="B276" s="199" t="s">
        <v>844</v>
      </c>
      <c r="C276" s="199" t="s">
        <v>417</v>
      </c>
      <c r="D276" s="200" t="s">
        <v>1045</v>
      </c>
    </row>
    <row r="277" spans="1:4" x14ac:dyDescent="0.25">
      <c r="A277" s="199" t="s">
        <v>845</v>
      </c>
      <c r="B277" s="199" t="s">
        <v>846</v>
      </c>
      <c r="C277" s="199" t="s">
        <v>420</v>
      </c>
      <c r="D277" s="200" t="s">
        <v>1044</v>
      </c>
    </row>
    <row r="278" spans="1:4" x14ac:dyDescent="0.25">
      <c r="A278" s="199" t="s">
        <v>847</v>
      </c>
      <c r="B278" s="199" t="s">
        <v>848</v>
      </c>
      <c r="C278" s="199" t="s">
        <v>505</v>
      </c>
      <c r="D278" s="200" t="s">
        <v>1045</v>
      </c>
    </row>
    <row r="279" spans="1:4" x14ac:dyDescent="0.25">
      <c r="A279" s="199" t="s">
        <v>1116</v>
      </c>
      <c r="B279" s="199" t="s">
        <v>1117</v>
      </c>
      <c r="C279" s="199" t="s">
        <v>101</v>
      </c>
      <c r="D279" s="200" t="s">
        <v>1047</v>
      </c>
    </row>
    <row r="280" spans="1:4" x14ac:dyDescent="0.25">
      <c r="A280" s="199" t="s">
        <v>849</v>
      </c>
      <c r="B280" s="199" t="s">
        <v>850</v>
      </c>
      <c r="C280" s="199" t="s">
        <v>304</v>
      </c>
      <c r="D280" s="200" t="s">
        <v>1047</v>
      </c>
    </row>
    <row r="281" spans="1:4" x14ac:dyDescent="0.25">
      <c r="A281" s="199" t="s">
        <v>851</v>
      </c>
      <c r="B281" s="199" t="s">
        <v>852</v>
      </c>
      <c r="C281" s="199" t="s">
        <v>304</v>
      </c>
      <c r="D281" s="200" t="s">
        <v>1047</v>
      </c>
    </row>
    <row r="282" spans="1:4" x14ac:dyDescent="0.25">
      <c r="A282" s="199" t="s">
        <v>853</v>
      </c>
      <c r="B282" s="199" t="s">
        <v>854</v>
      </c>
      <c r="C282" s="199" t="s">
        <v>310</v>
      </c>
      <c r="D282" s="200" t="s">
        <v>1047</v>
      </c>
    </row>
    <row r="283" spans="1:4" x14ac:dyDescent="0.25">
      <c r="A283" s="199" t="s">
        <v>855</v>
      </c>
      <c r="B283" s="199" t="s">
        <v>856</v>
      </c>
      <c r="C283" s="199" t="s">
        <v>310</v>
      </c>
      <c r="D283" s="200" t="s">
        <v>1047</v>
      </c>
    </row>
    <row r="284" spans="1:4" x14ac:dyDescent="0.25">
      <c r="A284" s="199" t="s">
        <v>857</v>
      </c>
      <c r="B284" s="199" t="s">
        <v>858</v>
      </c>
      <c r="C284" s="199" t="s">
        <v>310</v>
      </c>
      <c r="D284" s="200" t="s">
        <v>1047</v>
      </c>
    </row>
    <row r="285" spans="1:4" x14ac:dyDescent="0.25">
      <c r="A285" s="199" t="s">
        <v>859</v>
      </c>
      <c r="B285" s="199" t="s">
        <v>860</v>
      </c>
      <c r="C285" s="199" t="s">
        <v>315</v>
      </c>
      <c r="D285" s="200" t="s">
        <v>1045</v>
      </c>
    </row>
    <row r="286" spans="1:4" x14ac:dyDescent="0.25">
      <c r="A286" s="199" t="s">
        <v>861</v>
      </c>
      <c r="B286" s="199" t="s">
        <v>862</v>
      </c>
      <c r="C286" s="199" t="s">
        <v>301</v>
      </c>
      <c r="D286" s="200" t="s">
        <v>1046</v>
      </c>
    </row>
    <row r="287" spans="1:4" x14ac:dyDescent="0.25">
      <c r="A287" s="199" t="s">
        <v>863</v>
      </c>
      <c r="B287" s="199" t="s">
        <v>864</v>
      </c>
      <c r="C287" s="199" t="s">
        <v>301</v>
      </c>
      <c r="D287" s="200" t="s">
        <v>1046</v>
      </c>
    </row>
    <row r="288" spans="1:4" x14ac:dyDescent="0.25">
      <c r="A288" s="199" t="s">
        <v>865</v>
      </c>
      <c r="B288" s="199" t="s">
        <v>866</v>
      </c>
      <c r="C288" s="199" t="s">
        <v>445</v>
      </c>
      <c r="D288" s="200" t="s">
        <v>1045</v>
      </c>
    </row>
    <row r="289" spans="1:4" x14ac:dyDescent="0.25">
      <c r="A289" s="199" t="s">
        <v>867</v>
      </c>
      <c r="B289" s="199" t="s">
        <v>868</v>
      </c>
      <c r="C289" s="199" t="s">
        <v>315</v>
      </c>
      <c r="D289" s="200" t="s">
        <v>1045</v>
      </c>
    </row>
    <row r="290" spans="1:4" x14ac:dyDescent="0.25">
      <c r="A290" s="199" t="s">
        <v>869</v>
      </c>
      <c r="B290" s="199" t="s">
        <v>870</v>
      </c>
      <c r="C290" s="199" t="s">
        <v>353</v>
      </c>
      <c r="D290" s="200" t="s">
        <v>1045</v>
      </c>
    </row>
    <row r="291" spans="1:4" x14ac:dyDescent="0.25">
      <c r="A291" s="199" t="s">
        <v>871</v>
      </c>
      <c r="B291" s="199" t="s">
        <v>872</v>
      </c>
      <c r="C291" s="199" t="s">
        <v>353</v>
      </c>
      <c r="D291" s="200" t="s">
        <v>1045</v>
      </c>
    </row>
    <row r="292" spans="1:4" x14ac:dyDescent="0.25">
      <c r="A292" s="199" t="s">
        <v>873</v>
      </c>
      <c r="B292" s="199" t="s">
        <v>874</v>
      </c>
      <c r="C292" s="199" t="s">
        <v>358</v>
      </c>
      <c r="D292" s="200" t="s">
        <v>1045</v>
      </c>
    </row>
    <row r="293" spans="1:4" x14ac:dyDescent="0.25">
      <c r="A293" s="199" t="s">
        <v>875</v>
      </c>
      <c r="B293" s="199" t="s">
        <v>876</v>
      </c>
      <c r="C293" s="199" t="s">
        <v>358</v>
      </c>
      <c r="D293" s="200" t="s">
        <v>1045</v>
      </c>
    </row>
    <row r="294" spans="1:4" x14ac:dyDescent="0.25">
      <c r="A294" s="199" t="s">
        <v>877</v>
      </c>
      <c r="B294" s="199" t="s">
        <v>878</v>
      </c>
      <c r="C294" s="199" t="s">
        <v>363</v>
      </c>
      <c r="D294" s="200" t="s">
        <v>1046</v>
      </c>
    </row>
    <row r="295" spans="1:4" x14ac:dyDescent="0.25">
      <c r="A295" s="199" t="s">
        <v>879</v>
      </c>
      <c r="B295" s="199" t="s">
        <v>880</v>
      </c>
      <c r="C295" s="199" t="s">
        <v>363</v>
      </c>
      <c r="D295" s="200" t="s">
        <v>1046</v>
      </c>
    </row>
    <row r="296" spans="1:4" x14ac:dyDescent="0.25">
      <c r="A296" s="199" t="s">
        <v>881</v>
      </c>
      <c r="B296" s="199" t="s">
        <v>882</v>
      </c>
      <c r="C296" s="199" t="s">
        <v>329</v>
      </c>
      <c r="D296" s="200" t="s">
        <v>1045</v>
      </c>
    </row>
    <row r="297" spans="1:4" x14ac:dyDescent="0.25">
      <c r="A297" s="199" t="s">
        <v>883</v>
      </c>
      <c r="B297" s="199" t="s">
        <v>884</v>
      </c>
      <c r="C297" s="199" t="s">
        <v>329</v>
      </c>
      <c r="D297" s="200" t="s">
        <v>1045</v>
      </c>
    </row>
    <row r="298" spans="1:4" x14ac:dyDescent="0.25">
      <c r="A298" s="199" t="s">
        <v>1118</v>
      </c>
      <c r="B298" s="199" t="s">
        <v>1119</v>
      </c>
      <c r="C298" s="199" t="s">
        <v>101</v>
      </c>
      <c r="D298" s="200" t="s">
        <v>1047</v>
      </c>
    </row>
    <row r="299" spans="1:4" x14ac:dyDescent="0.25">
      <c r="A299" s="199" t="s">
        <v>885</v>
      </c>
      <c r="B299" s="199" t="s">
        <v>886</v>
      </c>
      <c r="C299" s="199" t="s">
        <v>408</v>
      </c>
      <c r="D299" s="200" t="s">
        <v>1047</v>
      </c>
    </row>
    <row r="300" spans="1:4" x14ac:dyDescent="0.25">
      <c r="A300" s="199" t="s">
        <v>1120</v>
      </c>
      <c r="B300" s="199" t="s">
        <v>1121</v>
      </c>
      <c r="C300" s="199" t="s">
        <v>101</v>
      </c>
      <c r="D300" s="200" t="s">
        <v>1047</v>
      </c>
    </row>
    <row r="301" spans="1:4" x14ac:dyDescent="0.25">
      <c r="A301" s="199" t="s">
        <v>102</v>
      </c>
      <c r="B301" s="199" t="s">
        <v>103</v>
      </c>
      <c r="C301" s="199" t="s">
        <v>101</v>
      </c>
      <c r="D301" s="200" t="s">
        <v>1047</v>
      </c>
    </row>
    <row r="302" spans="1:4" x14ac:dyDescent="0.25">
      <c r="A302" s="199" t="s">
        <v>1048</v>
      </c>
      <c r="B302" s="199" t="s">
        <v>1049</v>
      </c>
      <c r="C302" s="199" t="s">
        <v>301</v>
      </c>
      <c r="D302" s="200" t="s">
        <v>1046</v>
      </c>
    </row>
    <row r="303" spans="1:4" x14ac:dyDescent="0.25">
      <c r="A303" s="199" t="s">
        <v>1122</v>
      </c>
      <c r="B303" s="199" t="s">
        <v>1123</v>
      </c>
      <c r="C303" s="199" t="s">
        <v>378</v>
      </c>
      <c r="D303" s="200" t="s">
        <v>1046</v>
      </c>
    </row>
    <row r="304" spans="1:4" x14ac:dyDescent="0.25">
      <c r="A304" s="199" t="s">
        <v>923</v>
      </c>
      <c r="B304" s="199" t="s">
        <v>922</v>
      </c>
      <c r="C304" s="199" t="s">
        <v>315</v>
      </c>
      <c r="D304" s="200" t="s">
        <v>1047</v>
      </c>
    </row>
    <row r="305" spans="1:4" x14ac:dyDescent="0.25">
      <c r="A305" s="199" t="s">
        <v>1124</v>
      </c>
      <c r="B305" s="199" t="s">
        <v>1125</v>
      </c>
      <c r="C305" s="199" t="s">
        <v>304</v>
      </c>
      <c r="D305" s="200" t="s">
        <v>1046</v>
      </c>
    </row>
    <row r="306" spans="1:4" x14ac:dyDescent="0.25">
      <c r="A306" s="199" t="s">
        <v>1126</v>
      </c>
      <c r="B306" s="199" t="s">
        <v>1127</v>
      </c>
      <c r="C306" s="199" t="s">
        <v>378</v>
      </c>
      <c r="D306" s="200" t="s">
        <v>1046</v>
      </c>
    </row>
  </sheetData>
  <autoFilter ref="A8:D291" xr:uid="{00000000-0001-0000-0F00-000000000000}">
    <sortState xmlns:xlrd2="http://schemas.microsoft.com/office/spreadsheetml/2017/richdata2" ref="A9:D291">
      <sortCondition ref="C8:C291"/>
    </sortState>
  </autoFilter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M78"/>
  <sheetViews>
    <sheetView workbookViewId="0">
      <selection activeCell="C10" sqref="C10"/>
    </sheetView>
  </sheetViews>
  <sheetFormatPr defaultColWidth="9.140625" defaultRowHeight="12" x14ac:dyDescent="0.2"/>
  <cols>
    <col min="1" max="1" width="3.42578125" style="73" bestFit="1" customWidth="1"/>
    <col min="2" max="2" width="21.85546875" style="64" bestFit="1" customWidth="1"/>
    <col min="3" max="3" width="40" style="64" bestFit="1" customWidth="1"/>
    <col min="4" max="4" width="13.85546875" style="64" bestFit="1" customWidth="1"/>
    <col min="5" max="5" width="14.42578125" style="64" customWidth="1"/>
    <col min="6" max="6" width="10.42578125" style="97" bestFit="1" customWidth="1"/>
    <col min="7" max="7" width="15.5703125" style="64" customWidth="1"/>
    <col min="8" max="8" width="16.140625" style="64" customWidth="1"/>
    <col min="9" max="16384" width="9.140625" style="64"/>
  </cols>
  <sheetData>
    <row r="1" spans="2:8" x14ac:dyDescent="0.2">
      <c r="B1" s="328" t="s">
        <v>116</v>
      </c>
      <c r="C1" s="328"/>
      <c r="D1" s="328"/>
      <c r="E1" s="328"/>
      <c r="F1" s="328"/>
      <c r="G1" s="328"/>
      <c r="H1" s="328"/>
    </row>
    <row r="2" spans="2:8" x14ac:dyDescent="0.2">
      <c r="B2" s="329" t="s">
        <v>73</v>
      </c>
      <c r="C2" s="328"/>
      <c r="D2" s="328"/>
      <c r="E2" s="328"/>
      <c r="F2" s="328"/>
      <c r="G2" s="328"/>
      <c r="H2" s="328"/>
    </row>
    <row r="3" spans="2:8" x14ac:dyDescent="0.2">
      <c r="B3" s="328" t="s">
        <v>1386</v>
      </c>
      <c r="C3" s="328"/>
      <c r="D3" s="328"/>
      <c r="E3" s="328"/>
      <c r="F3" s="328"/>
      <c r="G3" s="328"/>
      <c r="H3" s="328"/>
    </row>
    <row r="7" spans="2:8" x14ac:dyDescent="0.2">
      <c r="B7" s="65" t="s">
        <v>74</v>
      </c>
      <c r="C7" s="66" t="s">
        <v>75</v>
      </c>
      <c r="D7" s="67"/>
      <c r="E7" s="67"/>
      <c r="F7" s="68"/>
      <c r="G7" s="67"/>
      <c r="H7" s="67"/>
    </row>
    <row r="8" spans="2:8" x14ac:dyDescent="0.2">
      <c r="B8" s="65" t="s">
        <v>76</v>
      </c>
      <c r="C8" s="66" t="s">
        <v>77</v>
      </c>
      <c r="D8" s="67"/>
      <c r="E8" s="67"/>
      <c r="F8" s="68"/>
      <c r="G8" s="67"/>
      <c r="H8" s="67"/>
    </row>
    <row r="9" spans="2:8" x14ac:dyDescent="0.2">
      <c r="B9" s="65" t="s">
        <v>78</v>
      </c>
      <c r="C9" s="69">
        <v>46213</v>
      </c>
      <c r="D9" s="67"/>
      <c r="E9" s="67"/>
      <c r="F9" s="68"/>
      <c r="G9" s="67"/>
      <c r="H9" s="67"/>
    </row>
    <row r="10" spans="2:8" x14ac:dyDescent="0.2">
      <c r="B10" s="70" t="s">
        <v>79</v>
      </c>
      <c r="C10" s="71"/>
      <c r="D10" s="67"/>
      <c r="E10" s="67"/>
      <c r="F10" s="68"/>
      <c r="G10" s="67"/>
      <c r="H10" s="67"/>
    </row>
    <row r="11" spans="2:8" x14ac:dyDescent="0.2">
      <c r="B11" s="70" t="s">
        <v>80</v>
      </c>
      <c r="C11" s="71"/>
      <c r="D11" s="67"/>
      <c r="E11" s="67"/>
      <c r="F11" s="68"/>
      <c r="G11" s="67"/>
      <c r="H11" s="67"/>
    </row>
    <row r="12" spans="2:8" x14ac:dyDescent="0.2">
      <c r="B12" s="70" t="s">
        <v>81</v>
      </c>
      <c r="C12" s="71"/>
      <c r="D12" s="67"/>
      <c r="E12" s="67"/>
      <c r="F12" s="68"/>
      <c r="G12" s="67"/>
      <c r="H12" s="67"/>
    </row>
    <row r="16" spans="2:8" x14ac:dyDescent="0.2">
      <c r="B16" s="67"/>
      <c r="C16" s="67"/>
      <c r="D16" s="330" t="s">
        <v>82</v>
      </c>
      <c r="E16" s="331"/>
      <c r="F16" s="72"/>
      <c r="G16" s="330" t="s">
        <v>83</v>
      </c>
      <c r="H16" s="331"/>
    </row>
    <row r="17" spans="2:8" x14ac:dyDescent="0.2">
      <c r="B17" s="74" t="s">
        <v>55</v>
      </c>
      <c r="C17" s="75"/>
      <c r="D17" s="76"/>
      <c r="E17" s="76"/>
      <c r="F17" s="72"/>
      <c r="G17" s="76"/>
      <c r="H17" s="76"/>
    </row>
    <row r="18" spans="2:8" x14ac:dyDescent="0.2">
      <c r="B18" s="77" t="s">
        <v>84</v>
      </c>
      <c r="C18" s="78" t="s">
        <v>85</v>
      </c>
      <c r="D18" s="77" t="s">
        <v>86</v>
      </c>
      <c r="E18" s="77" t="s">
        <v>87</v>
      </c>
      <c r="F18" s="72"/>
      <c r="G18" s="77" t="s">
        <v>86</v>
      </c>
      <c r="H18" s="77" t="s">
        <v>87</v>
      </c>
    </row>
    <row r="19" spans="2:8" x14ac:dyDescent="0.2">
      <c r="B19" s="79"/>
      <c r="C19" s="80"/>
      <c r="D19" s="81"/>
      <c r="E19" s="82"/>
      <c r="F19" s="72"/>
      <c r="G19" s="81"/>
      <c r="H19" s="82"/>
    </row>
    <row r="20" spans="2:8" x14ac:dyDescent="0.2">
      <c r="B20" s="83" t="s">
        <v>88</v>
      </c>
      <c r="C20" s="84" t="s">
        <v>89</v>
      </c>
      <c r="D20" s="81"/>
      <c r="E20" s="82"/>
      <c r="F20" s="72"/>
      <c r="G20" s="81"/>
      <c r="H20" s="82"/>
    </row>
    <row r="21" spans="2:8" x14ac:dyDescent="0.2">
      <c r="B21" s="85" t="s">
        <v>1030</v>
      </c>
      <c r="C21" s="86" t="s">
        <v>996</v>
      </c>
      <c r="D21" s="81">
        <f>ROUND(IFERROR(VLOOKUP($B21,'1. Lead Schedule '!$B$4:$H$122,4,FALSE),0),2)</f>
        <v>129324</v>
      </c>
      <c r="E21" s="82"/>
      <c r="F21" s="72"/>
      <c r="G21" s="81"/>
      <c r="H21" s="82"/>
    </row>
    <row r="22" spans="2:8" x14ac:dyDescent="0.2">
      <c r="B22" s="85" t="s">
        <v>1031</v>
      </c>
      <c r="C22" s="86" t="s">
        <v>1007</v>
      </c>
      <c r="D22" s="81">
        <f>ROUND(IFERROR(VLOOKUP($B22,'1. Lead Schedule '!$B$4:$H$122,4,FALSE),0),2)</f>
        <v>2916070</v>
      </c>
      <c r="E22" s="82"/>
      <c r="F22" s="72"/>
      <c r="G22" s="81"/>
      <c r="H22" s="82"/>
    </row>
    <row r="23" spans="2:8" x14ac:dyDescent="0.2">
      <c r="B23" s="85" t="s">
        <v>1032</v>
      </c>
      <c r="C23" s="86" t="s">
        <v>1004</v>
      </c>
      <c r="D23" s="81">
        <f>ROUND(IFERROR(VLOOKUP($B23,'1. Lead Schedule '!$B$4:$H$122,4,FALSE),0),2)</f>
        <v>437169</v>
      </c>
      <c r="E23" s="82"/>
      <c r="F23" s="72"/>
      <c r="G23" s="81"/>
      <c r="H23" s="82"/>
    </row>
    <row r="24" spans="2:8" x14ac:dyDescent="0.2">
      <c r="B24" s="85" t="s">
        <v>1033</v>
      </c>
      <c r="C24" s="86" t="s">
        <v>1003</v>
      </c>
      <c r="D24" s="81">
        <f>ROUND(IFERROR(VLOOKUP($B24,'1. Lead Schedule '!$B$4:$H$122,4,FALSE),0),2)</f>
        <v>47717</v>
      </c>
      <c r="E24" s="82"/>
      <c r="F24" s="72"/>
      <c r="G24" s="81"/>
      <c r="H24" s="82"/>
    </row>
    <row r="25" spans="2:8" x14ac:dyDescent="0.2">
      <c r="B25" s="85" t="s">
        <v>1034</v>
      </c>
      <c r="C25" s="86" t="s">
        <v>3</v>
      </c>
      <c r="D25" s="81">
        <f>ROUND(IFERROR(VLOOKUP($B25,'1. Lead Schedule '!$B$4:$H$122,4,FALSE),0),2)</f>
        <v>1025324</v>
      </c>
      <c r="E25" s="82"/>
      <c r="F25" s="72"/>
      <c r="G25" s="81"/>
      <c r="H25" s="82"/>
    </row>
    <row r="26" spans="2:8" x14ac:dyDescent="0.2">
      <c r="B26" s="85" t="s">
        <v>1035</v>
      </c>
      <c r="C26" s="86" t="s">
        <v>90</v>
      </c>
      <c r="D26" s="81">
        <f>ROUND(IFERROR(VLOOKUP($B26,'1. Lead Schedule '!$B$4:$H$122,4,FALSE),0),2)</f>
        <v>1567524</v>
      </c>
      <c r="E26" s="81"/>
      <c r="F26" s="72"/>
      <c r="G26" s="81"/>
      <c r="H26" s="82"/>
    </row>
    <row r="27" spans="2:8" x14ac:dyDescent="0.2">
      <c r="B27" s="85" t="s">
        <v>1036</v>
      </c>
      <c r="C27" s="86" t="s">
        <v>887</v>
      </c>
      <c r="D27" s="81">
        <f>ROUND(IFERROR(VLOOKUP($B27,'1. Lead Schedule '!$B$4:$H$122,4,FALSE),0),2)</f>
        <v>432412</v>
      </c>
      <c r="E27" s="82"/>
      <c r="F27" s="72"/>
      <c r="G27" s="81"/>
      <c r="H27" s="82"/>
    </row>
    <row r="28" spans="2:8" x14ac:dyDescent="0.2">
      <c r="B28" s="85" t="s">
        <v>1037</v>
      </c>
      <c r="C28" s="86" t="s">
        <v>1002</v>
      </c>
      <c r="D28" s="81">
        <f>ROUND(IFERROR(VLOOKUP($B28,'1. Lead Schedule '!$B$4:$H$122,4,FALSE),0),2)</f>
        <v>97678</v>
      </c>
      <c r="E28" s="81"/>
      <c r="F28" s="72"/>
      <c r="G28" s="81"/>
      <c r="H28" s="82"/>
    </row>
    <row r="29" spans="2:8" x14ac:dyDescent="0.2">
      <c r="B29" s="85" t="s">
        <v>1038</v>
      </c>
      <c r="C29" s="86" t="s">
        <v>1001</v>
      </c>
      <c r="D29" s="81">
        <f>ROUND(IFERROR(VLOOKUP($B29,'1. Lead Schedule '!$B$4:$H$122,4,FALSE),0),2)</f>
        <v>100120</v>
      </c>
      <c r="E29" s="82"/>
      <c r="F29" s="72"/>
      <c r="G29" s="81"/>
      <c r="H29" s="82"/>
    </row>
    <row r="30" spans="2:8" x14ac:dyDescent="0.2">
      <c r="B30" s="85" t="s">
        <v>1039</v>
      </c>
      <c r="C30" s="86" t="s">
        <v>1000</v>
      </c>
      <c r="D30" s="81">
        <f>ROUND(IFERROR(VLOOKUP($B30,'1. Lead Schedule '!$B$4:$H$122,4,FALSE),0),2)</f>
        <v>127183</v>
      </c>
      <c r="E30" s="82"/>
      <c r="F30" s="72"/>
      <c r="G30" s="81"/>
      <c r="H30" s="82"/>
    </row>
    <row r="31" spans="2:8" x14ac:dyDescent="0.2">
      <c r="B31" s="85" t="s">
        <v>1096</v>
      </c>
      <c r="C31" s="86" t="s">
        <v>997</v>
      </c>
      <c r="D31" s="81">
        <f>ROUND(IFERROR(VLOOKUP($B31,'1. Lead Schedule '!$B$4:$H$122,4,FALSE),0),2)</f>
        <v>163320</v>
      </c>
      <c r="E31" s="82"/>
      <c r="F31" s="72"/>
      <c r="G31" s="81"/>
      <c r="H31" s="82"/>
    </row>
    <row r="32" spans="2:8" x14ac:dyDescent="0.2">
      <c r="B32" s="85" t="s">
        <v>1040</v>
      </c>
      <c r="C32" s="86" t="s">
        <v>995</v>
      </c>
      <c r="D32" s="81">
        <f>ROUND(IFERROR(VLOOKUP($B32,'1. Lead Schedule '!$B$4:$H$122,4,FALSE),0),2)</f>
        <v>199801</v>
      </c>
      <c r="E32" s="82"/>
      <c r="F32" s="72"/>
      <c r="G32" s="81"/>
      <c r="H32" s="82"/>
    </row>
    <row r="33" spans="2:8" x14ac:dyDescent="0.2">
      <c r="B33" s="85" t="s">
        <v>91</v>
      </c>
      <c r="C33" s="86" t="s">
        <v>994</v>
      </c>
      <c r="D33" s="81">
        <f>ROUND(IFERROR(VLOOKUP($B33,'1. Lead Schedule '!$B$4:$H$122,4,FALSE),0),2)</f>
        <v>141537</v>
      </c>
      <c r="E33" s="82"/>
      <c r="F33" s="72"/>
      <c r="G33" s="81"/>
      <c r="H33" s="82"/>
    </row>
    <row r="34" spans="2:8" x14ac:dyDescent="0.2">
      <c r="B34" s="85" t="s">
        <v>92</v>
      </c>
      <c r="C34" s="86" t="s">
        <v>12</v>
      </c>
      <c r="D34" s="81">
        <f>ROUND(IFERROR(VLOOKUP($B34,'1. Lead Schedule '!$B$4:$H$122,4,FALSE),0),2)</f>
        <v>654798</v>
      </c>
      <c r="E34" s="82"/>
      <c r="F34" s="72"/>
      <c r="G34" s="81"/>
      <c r="H34" s="82"/>
    </row>
    <row r="35" spans="2:8" x14ac:dyDescent="0.2">
      <c r="B35" s="85" t="s">
        <v>1041</v>
      </c>
      <c r="C35" s="86" t="s">
        <v>5</v>
      </c>
      <c r="D35" s="81">
        <f>ROUND(IFERROR(VLOOKUP($B35,'1. Lead Schedule '!$B$4:$H$122,4,FALSE),0),2)</f>
        <v>144154</v>
      </c>
      <c r="E35" s="82"/>
      <c r="F35" s="72"/>
      <c r="G35" s="81"/>
      <c r="H35" s="82"/>
    </row>
    <row r="36" spans="2:8" x14ac:dyDescent="0.2">
      <c r="B36" s="85" t="s">
        <v>93</v>
      </c>
      <c r="C36" s="86" t="s">
        <v>991</v>
      </c>
      <c r="D36" s="81">
        <f>ROUND(IFERROR(VLOOKUP($B36,'1. Lead Schedule '!$B$4:$H$122,4,FALSE),0),2)</f>
        <v>2354855</v>
      </c>
      <c r="E36" s="82"/>
      <c r="F36" s="72"/>
      <c r="G36" s="81"/>
      <c r="H36" s="82"/>
    </row>
    <row r="37" spans="2:8" x14ac:dyDescent="0.2">
      <c r="B37" s="85"/>
      <c r="C37" s="86"/>
      <c r="D37" s="81"/>
      <c r="E37" s="82"/>
      <c r="F37" s="72"/>
      <c r="G37" s="81"/>
      <c r="H37" s="82"/>
    </row>
    <row r="38" spans="2:8" x14ac:dyDescent="0.2">
      <c r="B38" s="83" t="s">
        <v>94</v>
      </c>
      <c r="C38" s="84" t="s">
        <v>95</v>
      </c>
      <c r="D38" s="81"/>
      <c r="E38" s="81"/>
      <c r="F38" s="72"/>
      <c r="G38" s="81"/>
      <c r="H38" s="81"/>
    </row>
    <row r="39" spans="2:8" x14ac:dyDescent="0.2">
      <c r="B39" s="85" t="s">
        <v>1030</v>
      </c>
      <c r="C39" s="86" t="s">
        <v>996</v>
      </c>
      <c r="D39" s="131"/>
      <c r="E39" s="81">
        <f>ROUND(IFERROR(VLOOKUP($B39,'1. Lead Schedule '!$B$4:$H$121,7,FALSE),0),2)</f>
        <v>2250</v>
      </c>
      <c r="F39" s="72"/>
      <c r="G39" s="81"/>
      <c r="H39" s="81"/>
    </row>
    <row r="40" spans="2:8" x14ac:dyDescent="0.2">
      <c r="B40" s="85" t="s">
        <v>1031</v>
      </c>
      <c r="C40" s="86" t="s">
        <v>1007</v>
      </c>
      <c r="D40" s="81"/>
      <c r="E40" s="81">
        <f>ROUND(IFERROR(VLOOKUP($B40,'1. Lead Schedule '!$B$4:$H$121,7,FALSE),0),2)</f>
        <v>61820</v>
      </c>
      <c r="F40" s="72"/>
      <c r="G40" s="81"/>
      <c r="H40" s="81"/>
    </row>
    <row r="41" spans="2:8" x14ac:dyDescent="0.2">
      <c r="B41" s="85" t="s">
        <v>1032</v>
      </c>
      <c r="C41" s="86" t="s">
        <v>1004</v>
      </c>
      <c r="D41" s="81"/>
      <c r="E41" s="81">
        <f>ROUND(IFERROR(VLOOKUP($B41,'1. Lead Schedule '!$B$4:$H$121,7,FALSE),0),2)</f>
        <v>10930</v>
      </c>
      <c r="F41" s="72"/>
      <c r="G41" s="81"/>
      <c r="H41" s="81"/>
    </row>
    <row r="42" spans="2:8" x14ac:dyDescent="0.2">
      <c r="B42" s="85" t="s">
        <v>1033</v>
      </c>
      <c r="C42" s="86" t="s">
        <v>1003</v>
      </c>
      <c r="D42" s="81"/>
      <c r="E42" s="81">
        <f>ROUND(IFERROR(VLOOKUP($B42,'1. Lead Schedule '!$B$4:$H$121,7,FALSE),0),2)</f>
        <v>1002</v>
      </c>
      <c r="F42" s="72"/>
      <c r="G42" s="81"/>
      <c r="H42" s="81"/>
    </row>
    <row r="43" spans="2:8" x14ac:dyDescent="0.2">
      <c r="B43" s="85" t="s">
        <v>1034</v>
      </c>
      <c r="C43" s="86" t="s">
        <v>3</v>
      </c>
      <c r="D43" s="81"/>
      <c r="E43" s="81">
        <f>ROUND(IFERROR(VLOOKUP($B43,'1. Lead Schedule '!$B$4:$H$121,7,FALSE),0),2)</f>
        <v>23583</v>
      </c>
      <c r="F43" s="72"/>
      <c r="G43" s="81"/>
      <c r="H43" s="81"/>
    </row>
    <row r="44" spans="2:8" x14ac:dyDescent="0.2">
      <c r="B44" s="85" t="s">
        <v>1035</v>
      </c>
      <c r="C44" s="86" t="s">
        <v>90</v>
      </c>
      <c r="D44" s="81"/>
      <c r="E44" s="81">
        <f>ROUND(IFERROR(VLOOKUP($B44,'1. Lead Schedule '!$B$4:$H$121,7,FALSE),0),2)</f>
        <v>55489</v>
      </c>
      <c r="F44" s="72"/>
      <c r="G44" s="81"/>
      <c r="H44" s="81"/>
    </row>
    <row r="45" spans="2:8" x14ac:dyDescent="0.2">
      <c r="B45" s="85" t="s">
        <v>1036</v>
      </c>
      <c r="C45" s="86" t="s">
        <v>887</v>
      </c>
      <c r="D45" s="81"/>
      <c r="E45" s="81">
        <f>ROUND(IFERROR(VLOOKUP($B45,'1. Lead Schedule '!$B$4:$H$121,7,FALSE),0),2)</f>
        <v>15308</v>
      </c>
      <c r="F45" s="72"/>
      <c r="G45" s="81"/>
      <c r="H45" s="81"/>
    </row>
    <row r="46" spans="2:8" x14ac:dyDescent="0.2">
      <c r="B46" s="85" t="s">
        <v>1037</v>
      </c>
      <c r="C46" s="86" t="s">
        <v>1002</v>
      </c>
      <c r="D46" s="81"/>
      <c r="E46" s="81">
        <f>ROUND(IFERROR(VLOOKUP($B46,'1. Lead Schedule '!$B$4:$H$121,7,FALSE),0),2)</f>
        <v>2178</v>
      </c>
      <c r="F46" s="72"/>
      <c r="G46" s="81"/>
      <c r="H46" s="81"/>
    </row>
    <row r="47" spans="2:8" x14ac:dyDescent="0.2">
      <c r="B47" s="85" t="s">
        <v>1038</v>
      </c>
      <c r="C47" s="86" t="s">
        <v>1001</v>
      </c>
      <c r="D47" s="81"/>
      <c r="E47" s="81">
        <f>ROUND(IFERROR(VLOOKUP($B47,'1. Lead Schedule '!$B$4:$H$121,7,FALSE),0),2)</f>
        <v>2523</v>
      </c>
      <c r="F47" s="72"/>
      <c r="G47" s="81"/>
      <c r="H47" s="81"/>
    </row>
    <row r="48" spans="2:8" x14ac:dyDescent="0.2">
      <c r="B48" s="85" t="s">
        <v>1039</v>
      </c>
      <c r="C48" s="86" t="s">
        <v>1000</v>
      </c>
      <c r="D48" s="81"/>
      <c r="E48" s="81">
        <f>ROUND(IFERROR(VLOOKUP($B48,'1. Lead Schedule '!$B$4:$H$121,7,FALSE),0),2)</f>
        <v>2875</v>
      </c>
      <c r="F48" s="72"/>
      <c r="G48" s="81"/>
      <c r="H48" s="81"/>
    </row>
    <row r="49" spans="2:9" x14ac:dyDescent="0.2">
      <c r="B49" s="85" t="s">
        <v>1096</v>
      </c>
      <c r="C49" s="86" t="s">
        <v>997</v>
      </c>
      <c r="D49" s="81"/>
      <c r="E49" s="81">
        <f>ROUND(IFERROR(VLOOKUP($B49,'1. Lead Schedule '!$B$4:$H$121,7,FALSE),0),2)</f>
        <v>3151</v>
      </c>
      <c r="F49" s="72"/>
      <c r="G49" s="81"/>
      <c r="H49" s="81"/>
    </row>
    <row r="50" spans="2:9" x14ac:dyDescent="0.2">
      <c r="B50" s="85" t="s">
        <v>1040</v>
      </c>
      <c r="C50" s="86" t="s">
        <v>995</v>
      </c>
      <c r="D50" s="81"/>
      <c r="E50" s="81">
        <f>ROUND(IFERROR(VLOOKUP($B50,'1. Lead Schedule '!$B$4:$H$121,7,FALSE),0),2)</f>
        <v>5615</v>
      </c>
      <c r="F50" s="72"/>
      <c r="G50" s="81"/>
      <c r="H50" s="81"/>
    </row>
    <row r="51" spans="2:9" x14ac:dyDescent="0.2">
      <c r="B51" s="85" t="s">
        <v>91</v>
      </c>
      <c r="C51" s="86" t="s">
        <v>994</v>
      </c>
      <c r="D51" s="81"/>
      <c r="E51" s="81">
        <f>ROUND(IFERROR(VLOOKUP($B51,'1. Lead Schedule '!$B$4:$H$121,7,FALSE),0),2)</f>
        <v>23085</v>
      </c>
      <c r="F51" s="72"/>
      <c r="G51" s="81"/>
      <c r="H51" s="81"/>
    </row>
    <row r="52" spans="2:9" x14ac:dyDescent="0.2">
      <c r="B52" s="85" t="s">
        <v>92</v>
      </c>
      <c r="C52" s="86" t="s">
        <v>12</v>
      </c>
      <c r="D52" s="81"/>
      <c r="E52" s="81">
        <f>ROUND(IFERROR(VLOOKUP($B52,'1. Lead Schedule '!$B$4:$H$121,7,FALSE),0),2)</f>
        <v>22656</v>
      </c>
      <c r="F52" s="72"/>
      <c r="G52" s="81"/>
      <c r="H52" s="81"/>
    </row>
    <row r="53" spans="2:9" x14ac:dyDescent="0.2">
      <c r="B53" s="85" t="s">
        <v>1041</v>
      </c>
      <c r="C53" s="86" t="s">
        <v>5</v>
      </c>
      <c r="D53" s="81"/>
      <c r="E53" s="81">
        <f>ROUND(IFERROR(VLOOKUP($B53,'1. Lead Schedule '!$B$4:$H$121,7,FALSE),0),2)</f>
        <v>5766</v>
      </c>
      <c r="F53" s="72"/>
      <c r="G53" s="81"/>
      <c r="H53" s="81"/>
    </row>
    <row r="54" spans="2:9" x14ac:dyDescent="0.2">
      <c r="B54" s="85" t="s">
        <v>93</v>
      </c>
      <c r="C54" s="86" t="s">
        <v>991</v>
      </c>
      <c r="D54" s="81"/>
      <c r="E54" s="81">
        <f>ROUND(IFERROR(VLOOKUP($B54,'1. Lead Schedule '!$B$4:$H$121,7,FALSE),0),2)</f>
        <v>157069</v>
      </c>
      <c r="F54" s="72"/>
      <c r="G54" s="150"/>
      <c r="H54" s="150"/>
    </row>
    <row r="55" spans="2:9" x14ac:dyDescent="0.2">
      <c r="B55" s="85"/>
      <c r="C55" s="86"/>
      <c r="D55" s="150"/>
      <c r="E55" s="150"/>
      <c r="F55" s="72"/>
      <c r="G55" s="150"/>
      <c r="H55" s="150"/>
    </row>
    <row r="56" spans="2:9" x14ac:dyDescent="0.2">
      <c r="B56" s="87"/>
      <c r="C56" s="88" t="s">
        <v>96</v>
      </c>
      <c r="D56" s="89">
        <f>SUM(D21:D54)</f>
        <v>10538986</v>
      </c>
      <c r="E56" s="89">
        <f>SUM(E21:E54)</f>
        <v>395300</v>
      </c>
      <c r="F56" s="72"/>
      <c r="G56" s="89">
        <v>0</v>
      </c>
      <c r="H56" s="89">
        <v>0</v>
      </c>
    </row>
    <row r="57" spans="2:9" x14ac:dyDescent="0.2">
      <c r="B57" s="87"/>
      <c r="C57" s="90"/>
      <c r="D57" s="91"/>
      <c r="E57" s="91"/>
      <c r="F57" s="72"/>
      <c r="G57" s="87"/>
      <c r="H57" s="87"/>
    </row>
    <row r="58" spans="2:9" ht="12.75" thickBot="1" x14ac:dyDescent="0.25">
      <c r="B58" s="87"/>
      <c r="C58" s="88" t="s">
        <v>97</v>
      </c>
      <c r="D58" s="92">
        <f>D56-E56</f>
        <v>10143686</v>
      </c>
      <c r="F58" s="72"/>
      <c r="G58" s="92">
        <v>0</v>
      </c>
      <c r="H58" s="67"/>
    </row>
    <row r="59" spans="2:9" ht="12.75" thickTop="1" x14ac:dyDescent="0.2">
      <c r="B59" s="87"/>
      <c r="C59" s="90"/>
      <c r="D59" s="67"/>
      <c r="E59" s="67"/>
      <c r="F59" s="68"/>
      <c r="G59" s="67"/>
      <c r="H59" s="67"/>
    </row>
    <row r="60" spans="2:9" x14ac:dyDescent="0.2">
      <c r="B60" s="87"/>
      <c r="C60" s="90"/>
      <c r="D60" s="67"/>
      <c r="E60" s="67"/>
      <c r="F60" s="68"/>
      <c r="G60" s="67"/>
      <c r="H60" s="67"/>
    </row>
    <row r="61" spans="2:9" x14ac:dyDescent="0.2">
      <c r="B61" s="93" t="s">
        <v>98</v>
      </c>
      <c r="C61" s="94"/>
      <c r="D61" s="94"/>
      <c r="E61" s="94"/>
      <c r="F61" s="95"/>
      <c r="G61" s="94"/>
      <c r="H61" s="94"/>
      <c r="I61" s="94"/>
    </row>
    <row r="62" spans="2:9" x14ac:dyDescent="0.2">
      <c r="B62" s="327" t="s">
        <v>1385</v>
      </c>
      <c r="C62" s="327"/>
      <c r="D62" s="327"/>
      <c r="E62" s="327"/>
      <c r="F62" s="327"/>
      <c r="G62" s="327"/>
      <c r="H62" s="327"/>
      <c r="I62" s="327"/>
    </row>
    <row r="64" spans="2:9" x14ac:dyDescent="0.2">
      <c r="D64" s="96"/>
      <c r="E64" s="96"/>
    </row>
    <row r="65" spans="3:13" x14ac:dyDescent="0.2">
      <c r="D65" s="96"/>
      <c r="E65" s="96"/>
    </row>
    <row r="66" spans="3:13" ht="12.75" thickBot="1" x14ac:dyDescent="0.25">
      <c r="C66" s="64" t="s">
        <v>99</v>
      </c>
      <c r="D66" s="98">
        <f>SUM(D21:D36)</f>
        <v>10538986</v>
      </c>
      <c r="E66" s="98">
        <f>SUM(E39:E54)</f>
        <v>395300</v>
      </c>
      <c r="F66" s="162"/>
    </row>
    <row r="67" spans="3:13" ht="12.75" thickTop="1" x14ac:dyDescent="0.2"/>
    <row r="68" spans="3:13" x14ac:dyDescent="0.2">
      <c r="C68" s="64" t="s">
        <v>100</v>
      </c>
      <c r="D68" s="99">
        <f>'1. Lead Schedule '!E122</f>
        <v>10538986</v>
      </c>
      <c r="E68" s="99">
        <f>'1. Lead Schedule '!H122</f>
        <v>395300</v>
      </c>
    </row>
    <row r="70" spans="3:13" x14ac:dyDescent="0.2">
      <c r="C70" s="64" t="s">
        <v>109</v>
      </c>
      <c r="D70" s="136">
        <f>D66-D68</f>
        <v>0</v>
      </c>
      <c r="E70" s="136">
        <f>E66-E68</f>
        <v>0</v>
      </c>
    </row>
    <row r="78" spans="3:13" x14ac:dyDescent="0.2">
      <c r="M78" s="64" t="s">
        <v>1395</v>
      </c>
    </row>
  </sheetData>
  <mergeCells count="6">
    <mergeCell ref="B62:I62"/>
    <mergeCell ref="B1:H1"/>
    <mergeCell ref="B2:H2"/>
    <mergeCell ref="B3:H3"/>
    <mergeCell ref="D16:E16"/>
    <mergeCell ref="G16:H16"/>
  </mergeCells>
  <phoneticPr fontId="41" type="noConversion"/>
  <pageMargins left="0.2" right="0.2" top="0.25" bottom="0.75" header="0.3" footer="0.3"/>
  <pageSetup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F1036-04C8-4D6A-8CDD-8E9E03FF5BDC}">
  <sheetPr codeName="Sheet2">
    <tabColor rgb="FFFFFF00"/>
    <pageSetUpPr fitToPage="1"/>
  </sheetPr>
  <dimension ref="A1:ACL132"/>
  <sheetViews>
    <sheetView zoomScale="112" zoomScaleNormal="112" workbookViewId="0">
      <pane ySplit="4" topLeftCell="A20" activePane="bottomLeft" state="frozen"/>
      <selection pane="bottomLeft" activeCell="I123" sqref="I123"/>
    </sheetView>
  </sheetViews>
  <sheetFormatPr defaultColWidth="9.140625" defaultRowHeight="12" x14ac:dyDescent="0.2"/>
  <cols>
    <col min="1" max="1" width="47.42578125" style="297" customWidth="1"/>
    <col min="2" max="2" width="4.85546875" style="297" customWidth="1"/>
    <col min="3" max="3" width="10.42578125" style="12" customWidth="1"/>
    <col min="4" max="4" width="28.5703125" style="12" bestFit="1" customWidth="1"/>
    <col min="5" max="5" width="16.42578125" style="307" customWidth="1"/>
    <col min="6" max="6" width="12.85546875" style="123" bestFit="1" customWidth="1"/>
    <col min="7" max="7" width="9.5703125" style="12" customWidth="1"/>
    <col min="8" max="8" width="13.5703125" style="12" customWidth="1"/>
    <col min="9" max="9" width="49.140625" style="127" bestFit="1" customWidth="1"/>
    <col min="10" max="10" width="18.85546875" style="12" hidden="1" customWidth="1"/>
    <col min="11" max="16384" width="9.140625" style="12"/>
  </cols>
  <sheetData>
    <row r="1" spans="1:766" x14ac:dyDescent="0.2">
      <c r="A1" s="297" t="s">
        <v>956</v>
      </c>
      <c r="E1" s="298"/>
    </row>
    <row r="2" spans="1:766" ht="12.75" thickBot="1" x14ac:dyDescent="0.25">
      <c r="A2" s="299" t="s">
        <v>17</v>
      </c>
      <c r="B2" s="299"/>
      <c r="E2" s="39" t="s">
        <v>111</v>
      </c>
      <c r="F2" s="39" t="s">
        <v>1065</v>
      </c>
      <c r="G2" s="39" t="s">
        <v>1374</v>
      </c>
      <c r="H2" s="39" t="s">
        <v>70</v>
      </c>
    </row>
    <row r="3" spans="1:766" x14ac:dyDescent="0.2">
      <c r="A3" s="297" t="s">
        <v>1396</v>
      </c>
      <c r="C3" s="297"/>
      <c r="E3" s="300" t="s">
        <v>18</v>
      </c>
      <c r="F3" s="301" t="s">
        <v>61</v>
      </c>
      <c r="G3" s="302" t="s">
        <v>23</v>
      </c>
      <c r="H3" s="303" t="s">
        <v>24</v>
      </c>
    </row>
    <row r="4" spans="1:766" s="16" customFormat="1" x14ac:dyDescent="0.2">
      <c r="A4" s="13" t="s">
        <v>2</v>
      </c>
      <c r="B4" s="13" t="s">
        <v>55</v>
      </c>
      <c r="C4" s="13" t="s">
        <v>19</v>
      </c>
      <c r="D4" s="13" t="s">
        <v>20</v>
      </c>
      <c r="E4" s="304" t="s">
        <v>1509</v>
      </c>
      <c r="F4" s="305" t="s">
        <v>21</v>
      </c>
      <c r="G4" s="306" t="s">
        <v>22</v>
      </c>
      <c r="H4" s="306" t="s">
        <v>25</v>
      </c>
      <c r="I4" s="132" t="s">
        <v>108</v>
      </c>
      <c r="J4" s="159" t="s">
        <v>107</v>
      </c>
    </row>
    <row r="5" spans="1:766" x14ac:dyDescent="0.2">
      <c r="A5" s="297" t="s">
        <v>957</v>
      </c>
      <c r="C5" s="12" t="s">
        <v>305</v>
      </c>
      <c r="D5" s="12" t="s">
        <v>955</v>
      </c>
      <c r="E5" s="307">
        <v>129324</v>
      </c>
      <c r="F5" s="249" t="s">
        <v>1066</v>
      </c>
      <c r="G5" s="20">
        <v>1.7399999999999999E-2</v>
      </c>
      <c r="H5" s="17">
        <v>2250</v>
      </c>
      <c r="J5" s="12" t="s">
        <v>1047</v>
      </c>
    </row>
    <row r="6" spans="1:766" s="19" customFormat="1" x14ac:dyDescent="0.2">
      <c r="A6" s="308" t="s">
        <v>982</v>
      </c>
      <c r="B6" s="308" t="str">
        <f>LEFT(A6,3)</f>
        <v>374</v>
      </c>
      <c r="E6" s="309">
        <v>129324</v>
      </c>
      <c r="F6" s="309">
        <v>0</v>
      </c>
      <c r="G6" s="309"/>
      <c r="H6" s="309">
        <v>2250</v>
      </c>
      <c r="I6" s="128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  <c r="JD6" s="12"/>
      <c r="JE6" s="12"/>
      <c r="JF6" s="12"/>
      <c r="JG6" s="12"/>
      <c r="JH6" s="12"/>
      <c r="JI6" s="12"/>
      <c r="JJ6" s="12"/>
      <c r="JK6" s="12"/>
      <c r="JL6" s="12"/>
      <c r="JM6" s="12"/>
      <c r="JN6" s="12"/>
      <c r="JO6" s="12"/>
      <c r="JP6" s="12"/>
      <c r="JQ6" s="12"/>
      <c r="JR6" s="12"/>
      <c r="JS6" s="12"/>
      <c r="JT6" s="12"/>
      <c r="JU6" s="12"/>
      <c r="JV6" s="12"/>
      <c r="JW6" s="12"/>
      <c r="JX6" s="12"/>
      <c r="JY6" s="12"/>
      <c r="JZ6" s="12"/>
      <c r="KA6" s="12"/>
      <c r="KB6" s="12"/>
      <c r="KC6" s="12"/>
      <c r="KD6" s="12"/>
      <c r="KE6" s="12"/>
      <c r="KF6" s="12"/>
      <c r="KG6" s="12"/>
      <c r="KH6" s="12"/>
      <c r="KI6" s="12"/>
      <c r="KJ6" s="12"/>
      <c r="KK6" s="12"/>
      <c r="KL6" s="12"/>
      <c r="KM6" s="12"/>
      <c r="KN6" s="12"/>
      <c r="KO6" s="12"/>
      <c r="KP6" s="12"/>
      <c r="KQ6" s="12"/>
      <c r="KR6" s="12"/>
      <c r="KS6" s="12"/>
      <c r="KT6" s="12"/>
      <c r="KU6" s="12"/>
      <c r="KV6" s="12"/>
      <c r="KW6" s="12"/>
      <c r="KX6" s="12"/>
      <c r="KY6" s="12"/>
      <c r="KZ6" s="12"/>
      <c r="LA6" s="12"/>
      <c r="LB6" s="12"/>
      <c r="LC6" s="12"/>
      <c r="LD6" s="12"/>
      <c r="LE6" s="12"/>
      <c r="LF6" s="12"/>
      <c r="LG6" s="12"/>
      <c r="LH6" s="12"/>
      <c r="LI6" s="12"/>
      <c r="LJ6" s="12"/>
      <c r="LK6" s="12"/>
      <c r="LL6" s="12"/>
      <c r="LM6" s="12"/>
      <c r="LN6" s="12"/>
      <c r="LO6" s="12"/>
      <c r="LP6" s="12"/>
      <c r="LQ6" s="12"/>
      <c r="LR6" s="12"/>
      <c r="LS6" s="12"/>
      <c r="LT6" s="12"/>
      <c r="LU6" s="12"/>
      <c r="LV6" s="12"/>
      <c r="LW6" s="12"/>
      <c r="LX6" s="12"/>
      <c r="LY6" s="12"/>
      <c r="LZ6" s="12"/>
      <c r="MA6" s="12"/>
      <c r="MB6" s="12"/>
      <c r="MC6" s="12"/>
      <c r="MD6" s="12"/>
      <c r="ME6" s="12"/>
      <c r="MF6" s="12"/>
      <c r="MG6" s="12"/>
      <c r="MH6" s="12"/>
      <c r="MI6" s="12"/>
      <c r="MJ6" s="12"/>
      <c r="MK6" s="12"/>
      <c r="ML6" s="12"/>
      <c r="MM6" s="12"/>
      <c r="MN6" s="12"/>
      <c r="MO6" s="12"/>
      <c r="MP6" s="12"/>
      <c r="MQ6" s="12"/>
      <c r="MR6" s="12"/>
      <c r="MS6" s="12"/>
      <c r="MT6" s="12"/>
      <c r="MU6" s="12"/>
      <c r="MV6" s="12"/>
      <c r="MW6" s="12"/>
      <c r="MX6" s="12"/>
      <c r="MY6" s="12"/>
      <c r="MZ6" s="12"/>
      <c r="NA6" s="12"/>
      <c r="NB6" s="12"/>
      <c r="NC6" s="12"/>
      <c r="ND6" s="12"/>
      <c r="NE6" s="12"/>
      <c r="NF6" s="12"/>
      <c r="NG6" s="12"/>
      <c r="NH6" s="12"/>
      <c r="NI6" s="12"/>
      <c r="NJ6" s="12"/>
      <c r="NK6" s="12"/>
      <c r="NL6" s="12"/>
      <c r="NM6" s="12"/>
      <c r="NN6" s="12"/>
      <c r="NO6" s="12"/>
      <c r="NP6" s="12"/>
      <c r="NQ6" s="12"/>
      <c r="NR6" s="12"/>
      <c r="NS6" s="12"/>
      <c r="NT6" s="12"/>
      <c r="NU6" s="12"/>
      <c r="NV6" s="12"/>
      <c r="NW6" s="12"/>
      <c r="NX6" s="12"/>
      <c r="NY6" s="12"/>
      <c r="NZ6" s="12"/>
      <c r="OA6" s="12"/>
      <c r="OB6" s="12"/>
      <c r="OC6" s="12"/>
      <c r="OD6" s="12"/>
      <c r="OE6" s="12"/>
      <c r="OF6" s="12"/>
      <c r="OG6" s="12"/>
      <c r="OH6" s="12"/>
      <c r="OI6" s="12"/>
      <c r="OJ6" s="12"/>
      <c r="OK6" s="12"/>
      <c r="OL6" s="12"/>
      <c r="OM6" s="12"/>
      <c r="ON6" s="12"/>
      <c r="OO6" s="12"/>
      <c r="OP6" s="12"/>
      <c r="OQ6" s="12"/>
      <c r="OR6" s="12"/>
      <c r="OS6" s="12"/>
      <c r="OT6" s="12"/>
      <c r="OU6" s="12"/>
      <c r="OV6" s="12"/>
      <c r="OW6" s="12"/>
      <c r="OX6" s="12"/>
      <c r="OY6" s="12"/>
      <c r="OZ6" s="12"/>
      <c r="PA6" s="12"/>
      <c r="PB6" s="12"/>
      <c r="PC6" s="12"/>
      <c r="PD6" s="12"/>
      <c r="PE6" s="12"/>
      <c r="PF6" s="12"/>
      <c r="PG6" s="12"/>
      <c r="PH6" s="12"/>
      <c r="PI6" s="12"/>
      <c r="PJ6" s="12"/>
      <c r="PK6" s="12"/>
      <c r="PL6" s="12"/>
      <c r="PM6" s="12"/>
      <c r="PN6" s="12"/>
      <c r="PO6" s="12"/>
      <c r="PP6" s="12"/>
      <c r="PQ6" s="12"/>
      <c r="PR6" s="12"/>
      <c r="PS6" s="12"/>
      <c r="PT6" s="12"/>
      <c r="PU6" s="12"/>
      <c r="PV6" s="12"/>
      <c r="PW6" s="12"/>
      <c r="PX6" s="12"/>
      <c r="PY6" s="12"/>
      <c r="PZ6" s="12"/>
      <c r="QA6" s="12"/>
      <c r="QB6" s="12"/>
      <c r="QC6" s="12"/>
      <c r="QD6" s="12"/>
      <c r="QE6" s="12"/>
      <c r="QF6" s="12"/>
      <c r="QG6" s="12"/>
      <c r="QH6" s="12"/>
      <c r="QI6" s="12"/>
      <c r="QJ6" s="12"/>
      <c r="QK6" s="12"/>
      <c r="QL6" s="12"/>
      <c r="QM6" s="12"/>
      <c r="QN6" s="12"/>
      <c r="QO6" s="12"/>
      <c r="QP6" s="12"/>
      <c r="QQ6" s="12"/>
      <c r="QR6" s="12"/>
      <c r="QS6" s="12"/>
      <c r="QT6" s="12"/>
      <c r="QU6" s="12"/>
      <c r="QV6" s="12"/>
      <c r="QW6" s="12"/>
      <c r="QX6" s="12"/>
      <c r="QY6" s="12"/>
      <c r="QZ6" s="12"/>
      <c r="RA6" s="12"/>
      <c r="RB6" s="12"/>
      <c r="RC6" s="12"/>
      <c r="RD6" s="12"/>
      <c r="RE6" s="12"/>
      <c r="RF6" s="12"/>
      <c r="RG6" s="12"/>
      <c r="RH6" s="12"/>
      <c r="RI6" s="12"/>
      <c r="RJ6" s="12"/>
      <c r="RK6" s="12"/>
      <c r="RL6" s="12"/>
      <c r="RM6" s="12"/>
      <c r="RN6" s="12"/>
      <c r="RO6" s="12"/>
      <c r="RP6" s="12"/>
      <c r="RQ6" s="12"/>
      <c r="RR6" s="12"/>
      <c r="RS6" s="12"/>
      <c r="RT6" s="12"/>
      <c r="RU6" s="12"/>
      <c r="RV6" s="12"/>
      <c r="RW6" s="12"/>
      <c r="RX6" s="12"/>
      <c r="RY6" s="12"/>
      <c r="RZ6" s="12"/>
      <c r="SA6" s="12"/>
      <c r="SB6" s="12"/>
      <c r="SC6" s="12"/>
      <c r="SD6" s="12"/>
      <c r="SE6" s="12"/>
      <c r="SF6" s="12"/>
      <c r="SG6" s="12"/>
      <c r="SH6" s="12"/>
      <c r="SI6" s="12"/>
      <c r="SJ6" s="12"/>
      <c r="SK6" s="12"/>
      <c r="SL6" s="12"/>
      <c r="SM6" s="12"/>
      <c r="SN6" s="12"/>
      <c r="SO6" s="12"/>
      <c r="SP6" s="12"/>
      <c r="SQ6" s="12"/>
      <c r="SR6" s="12"/>
      <c r="SS6" s="12"/>
      <c r="ST6" s="12"/>
      <c r="SU6" s="12"/>
      <c r="SV6" s="12"/>
      <c r="SW6" s="12"/>
      <c r="SX6" s="12"/>
      <c r="SY6" s="12"/>
      <c r="SZ6" s="12"/>
      <c r="TA6" s="12"/>
      <c r="TB6" s="12"/>
      <c r="TC6" s="12"/>
      <c r="TD6" s="12"/>
      <c r="TE6" s="12"/>
      <c r="TF6" s="12"/>
      <c r="TG6" s="12"/>
      <c r="TH6" s="12"/>
      <c r="TI6" s="12"/>
      <c r="TJ6" s="12"/>
      <c r="TK6" s="12"/>
      <c r="TL6" s="12"/>
      <c r="TM6" s="12"/>
      <c r="TN6" s="12"/>
      <c r="TO6" s="12"/>
      <c r="TP6" s="12"/>
      <c r="TQ6" s="12"/>
      <c r="TR6" s="12"/>
      <c r="TS6" s="12"/>
      <c r="TT6" s="12"/>
      <c r="TU6" s="12"/>
      <c r="TV6" s="12"/>
      <c r="TW6" s="12"/>
      <c r="TX6" s="12"/>
      <c r="TY6" s="12"/>
      <c r="TZ6" s="12"/>
      <c r="UA6" s="12"/>
      <c r="UB6" s="12"/>
      <c r="UC6" s="12"/>
      <c r="UD6" s="12"/>
      <c r="UE6" s="12"/>
      <c r="UF6" s="12"/>
      <c r="UG6" s="12"/>
      <c r="UH6" s="12"/>
      <c r="UI6" s="12"/>
      <c r="UJ6" s="12"/>
      <c r="UK6" s="12"/>
      <c r="UL6" s="12"/>
      <c r="UM6" s="12"/>
      <c r="UN6" s="12"/>
      <c r="UO6" s="12"/>
      <c r="UP6" s="12"/>
      <c r="UQ6" s="12"/>
      <c r="UR6" s="12"/>
      <c r="US6" s="12"/>
      <c r="UT6" s="12"/>
      <c r="UU6" s="12"/>
      <c r="UV6" s="12"/>
      <c r="UW6" s="12"/>
      <c r="UX6" s="12"/>
      <c r="UY6" s="12"/>
      <c r="UZ6" s="12"/>
      <c r="VA6" s="12"/>
      <c r="VB6" s="12"/>
      <c r="VC6" s="12"/>
      <c r="VD6" s="12"/>
      <c r="VE6" s="12"/>
      <c r="VF6" s="12"/>
      <c r="VG6" s="12"/>
      <c r="VH6" s="12"/>
      <c r="VI6" s="12"/>
      <c r="VJ6" s="12"/>
      <c r="VK6" s="12"/>
      <c r="VL6" s="12"/>
      <c r="VM6" s="12"/>
      <c r="VN6" s="12"/>
      <c r="VO6" s="12"/>
      <c r="VP6" s="12"/>
      <c r="VQ6" s="12"/>
      <c r="VR6" s="12"/>
      <c r="VS6" s="12"/>
      <c r="VT6" s="12"/>
      <c r="VU6" s="12"/>
      <c r="VV6" s="12"/>
      <c r="VW6" s="12"/>
      <c r="VX6" s="12"/>
      <c r="VY6" s="12"/>
      <c r="VZ6" s="12"/>
      <c r="WA6" s="12"/>
      <c r="WB6" s="12"/>
      <c r="WC6" s="12"/>
      <c r="WD6" s="12"/>
      <c r="WE6" s="12"/>
      <c r="WF6" s="12"/>
      <c r="WG6" s="12"/>
      <c r="WH6" s="12"/>
      <c r="WI6" s="12"/>
      <c r="WJ6" s="12"/>
      <c r="WK6" s="12"/>
      <c r="WL6" s="12"/>
      <c r="WM6" s="12"/>
      <c r="WN6" s="12"/>
      <c r="WO6" s="12"/>
      <c r="WP6" s="12"/>
      <c r="WQ6" s="12"/>
      <c r="WR6" s="12"/>
      <c r="WS6" s="12"/>
      <c r="WT6" s="12"/>
      <c r="WU6" s="12"/>
      <c r="WV6" s="12"/>
      <c r="WW6" s="12"/>
      <c r="WX6" s="12"/>
      <c r="WY6" s="12"/>
      <c r="WZ6" s="12"/>
      <c r="XA6" s="12"/>
      <c r="XB6" s="12"/>
      <c r="XC6" s="12"/>
      <c r="XD6" s="12"/>
      <c r="XE6" s="12"/>
      <c r="XF6" s="12"/>
      <c r="XG6" s="12"/>
      <c r="XH6" s="12"/>
      <c r="XI6" s="12"/>
      <c r="XJ6" s="12"/>
      <c r="XK6" s="12"/>
      <c r="XL6" s="12"/>
      <c r="XM6" s="12"/>
      <c r="XN6" s="12"/>
      <c r="XO6" s="12"/>
      <c r="XP6" s="12"/>
      <c r="XQ6" s="12"/>
      <c r="XR6" s="12"/>
      <c r="XS6" s="12"/>
      <c r="XT6" s="12"/>
      <c r="XU6" s="12"/>
      <c r="XV6" s="12"/>
      <c r="XW6" s="12"/>
      <c r="XX6" s="12"/>
      <c r="XY6" s="12"/>
      <c r="XZ6" s="12"/>
      <c r="YA6" s="12"/>
      <c r="YB6" s="12"/>
      <c r="YC6" s="12"/>
      <c r="YD6" s="12"/>
      <c r="YE6" s="12"/>
      <c r="YF6" s="12"/>
      <c r="YG6" s="12"/>
      <c r="YH6" s="12"/>
      <c r="YI6" s="12"/>
      <c r="YJ6" s="12"/>
      <c r="YK6" s="12"/>
      <c r="YL6" s="12"/>
      <c r="YM6" s="12"/>
      <c r="YN6" s="12"/>
      <c r="YO6" s="12"/>
      <c r="YP6" s="12"/>
      <c r="YQ6" s="12"/>
      <c r="YR6" s="12"/>
      <c r="YS6" s="12"/>
      <c r="YT6" s="12"/>
      <c r="YU6" s="12"/>
      <c r="YV6" s="12"/>
      <c r="YW6" s="12"/>
      <c r="YX6" s="12"/>
      <c r="YY6" s="12"/>
      <c r="YZ6" s="12"/>
      <c r="ZA6" s="12"/>
      <c r="ZB6" s="12"/>
      <c r="ZC6" s="12"/>
      <c r="ZD6" s="12"/>
      <c r="ZE6" s="12"/>
      <c r="ZF6" s="12"/>
      <c r="ZG6" s="12"/>
      <c r="ZH6" s="12"/>
      <c r="ZI6" s="12"/>
      <c r="ZJ6" s="12"/>
      <c r="ZK6" s="12"/>
      <c r="ZL6" s="12"/>
      <c r="ZM6" s="12"/>
      <c r="ZN6" s="12"/>
      <c r="ZO6" s="12"/>
      <c r="ZP6" s="12"/>
      <c r="ZQ6" s="12"/>
      <c r="ZR6" s="12"/>
      <c r="ZS6" s="12"/>
      <c r="ZT6" s="12"/>
      <c r="ZU6" s="12"/>
      <c r="ZV6" s="12"/>
      <c r="ZW6" s="12"/>
      <c r="ZX6" s="12"/>
      <c r="ZY6" s="12"/>
      <c r="ZZ6" s="12"/>
      <c r="AAA6" s="12"/>
      <c r="AAB6" s="12"/>
      <c r="AAC6" s="12"/>
      <c r="AAD6" s="12"/>
      <c r="AAE6" s="12"/>
      <c r="AAF6" s="12"/>
      <c r="AAG6" s="12"/>
      <c r="AAH6" s="12"/>
      <c r="AAI6" s="12"/>
      <c r="AAJ6" s="12"/>
      <c r="AAK6" s="12"/>
      <c r="AAL6" s="12"/>
      <c r="AAM6" s="12"/>
      <c r="AAN6" s="12"/>
      <c r="AAO6" s="12"/>
      <c r="AAP6" s="12"/>
      <c r="AAQ6" s="12"/>
      <c r="AAR6" s="12"/>
      <c r="AAS6" s="12"/>
      <c r="AAT6" s="12"/>
      <c r="AAU6" s="12"/>
      <c r="AAV6" s="12"/>
      <c r="AAW6" s="12"/>
      <c r="AAX6" s="12"/>
      <c r="AAY6" s="12"/>
      <c r="AAZ6" s="12"/>
      <c r="ABA6" s="12"/>
      <c r="ABB6" s="12"/>
      <c r="ABC6" s="12"/>
      <c r="ABD6" s="12"/>
      <c r="ABE6" s="12"/>
      <c r="ABF6" s="12"/>
      <c r="ABG6" s="12"/>
      <c r="ABH6" s="12"/>
      <c r="ABI6" s="12"/>
      <c r="ABJ6" s="12"/>
      <c r="ABK6" s="12"/>
      <c r="ABL6" s="12"/>
      <c r="ABM6" s="12"/>
      <c r="ABN6" s="12"/>
      <c r="ABO6" s="12"/>
      <c r="ABP6" s="12"/>
      <c r="ABQ6" s="12"/>
      <c r="ABR6" s="12"/>
      <c r="ABS6" s="12"/>
      <c r="ABT6" s="12"/>
      <c r="ABU6" s="12"/>
      <c r="ABV6" s="12"/>
      <c r="ABW6" s="12"/>
      <c r="ABX6" s="12"/>
      <c r="ABY6" s="12"/>
      <c r="ABZ6" s="12"/>
      <c r="ACA6" s="12"/>
      <c r="ACB6" s="12"/>
      <c r="ACC6" s="12"/>
      <c r="ACD6" s="12"/>
      <c r="ACE6" s="12"/>
      <c r="ACF6" s="12"/>
      <c r="ACG6" s="12"/>
      <c r="ACH6" s="12"/>
      <c r="ACI6" s="12"/>
      <c r="ACJ6" s="12"/>
      <c r="ACK6" s="12"/>
      <c r="ACL6" s="12"/>
    </row>
    <row r="7" spans="1:766" x14ac:dyDescent="0.2">
      <c r="A7" s="297" t="s">
        <v>958</v>
      </c>
      <c r="C7" s="12" t="s">
        <v>372</v>
      </c>
      <c r="D7" s="12" t="s">
        <v>373</v>
      </c>
      <c r="E7" s="307">
        <v>248768</v>
      </c>
      <c r="F7" s="250" t="s">
        <v>139</v>
      </c>
      <c r="G7" s="20">
        <v>2.12E-2</v>
      </c>
      <c r="H7" s="17">
        <v>5274</v>
      </c>
      <c r="J7" s="12" t="s">
        <v>1047</v>
      </c>
    </row>
    <row r="8" spans="1:766" x14ac:dyDescent="0.2">
      <c r="C8" s="12" t="s">
        <v>374</v>
      </c>
      <c r="D8" s="12" t="s">
        <v>375</v>
      </c>
      <c r="E8" s="307">
        <v>-24797</v>
      </c>
      <c r="F8" s="250" t="s">
        <v>139</v>
      </c>
      <c r="G8" s="20">
        <v>2.12E-2</v>
      </c>
      <c r="H8" s="17">
        <v>-526</v>
      </c>
      <c r="J8" s="12" t="s">
        <v>1043</v>
      </c>
    </row>
    <row r="9" spans="1:766" x14ac:dyDescent="0.2">
      <c r="C9" s="12" t="s">
        <v>427</v>
      </c>
      <c r="D9" s="12" t="s">
        <v>428</v>
      </c>
      <c r="E9" s="307">
        <v>204223</v>
      </c>
      <c r="F9" s="250" t="s">
        <v>139</v>
      </c>
      <c r="G9" s="20">
        <v>2.12E-2</v>
      </c>
      <c r="H9" s="17">
        <v>4330</v>
      </c>
      <c r="J9" s="12" t="s">
        <v>1047</v>
      </c>
    </row>
    <row r="10" spans="1:766" x14ac:dyDescent="0.2">
      <c r="C10" s="12" t="s">
        <v>466</v>
      </c>
      <c r="D10" s="12" t="s">
        <v>467</v>
      </c>
      <c r="E10" s="307">
        <v>252473</v>
      </c>
      <c r="F10" s="250" t="s">
        <v>139</v>
      </c>
      <c r="G10" s="20">
        <v>2.12E-2</v>
      </c>
      <c r="H10" s="17">
        <v>5352</v>
      </c>
      <c r="J10" s="12" t="s">
        <v>1047</v>
      </c>
    </row>
    <row r="11" spans="1:766" x14ac:dyDescent="0.2">
      <c r="C11" s="12" t="s">
        <v>468</v>
      </c>
      <c r="D11" s="12" t="s">
        <v>469</v>
      </c>
      <c r="E11" s="307">
        <v>-16850</v>
      </c>
      <c r="F11" s="250" t="s">
        <v>139</v>
      </c>
      <c r="G11" s="20">
        <v>2.12E-2</v>
      </c>
      <c r="H11" s="17">
        <v>-357</v>
      </c>
      <c r="J11" s="12" t="s">
        <v>1043</v>
      </c>
    </row>
    <row r="12" spans="1:766" x14ac:dyDescent="0.2">
      <c r="C12" s="12" t="s">
        <v>508</v>
      </c>
      <c r="D12" s="12" t="s">
        <v>509</v>
      </c>
      <c r="E12" s="307">
        <v>100000</v>
      </c>
      <c r="F12" s="250" t="s">
        <v>139</v>
      </c>
      <c r="G12" s="20">
        <v>2.12E-2</v>
      </c>
      <c r="H12" s="17">
        <v>2120</v>
      </c>
      <c r="J12" s="12" t="s">
        <v>1047</v>
      </c>
    </row>
    <row r="13" spans="1:766" x14ac:dyDescent="0.2">
      <c r="C13" s="12" t="s">
        <v>520</v>
      </c>
      <c r="D13" s="12" t="s">
        <v>521</v>
      </c>
      <c r="E13" s="307">
        <v>396000</v>
      </c>
      <c r="F13" s="250" t="s">
        <v>139</v>
      </c>
      <c r="G13" s="20">
        <v>2.12E-2</v>
      </c>
      <c r="H13" s="17">
        <v>8395</v>
      </c>
      <c r="J13" s="12" t="s">
        <v>1047</v>
      </c>
    </row>
    <row r="14" spans="1:766" x14ac:dyDescent="0.2">
      <c r="C14" s="12" t="s">
        <v>523</v>
      </c>
      <c r="D14" s="12" t="s">
        <v>524</v>
      </c>
      <c r="E14" s="307">
        <v>24627</v>
      </c>
      <c r="F14" s="250" t="s">
        <v>139</v>
      </c>
      <c r="G14" s="20">
        <v>2.12E-2</v>
      </c>
      <c r="H14" s="17">
        <v>522</v>
      </c>
      <c r="J14" s="12" t="s">
        <v>1047</v>
      </c>
    </row>
    <row r="15" spans="1:766" x14ac:dyDescent="0.2">
      <c r="C15" s="12" t="s">
        <v>563</v>
      </c>
      <c r="D15" s="12" t="s">
        <v>564</v>
      </c>
      <c r="E15" s="307">
        <v>414544</v>
      </c>
      <c r="F15" s="250" t="s">
        <v>139</v>
      </c>
      <c r="G15" s="20">
        <v>2.12E-2</v>
      </c>
      <c r="H15" s="17">
        <v>8788</v>
      </c>
      <c r="J15" s="12" t="s">
        <v>1047</v>
      </c>
    </row>
    <row r="16" spans="1:766" x14ac:dyDescent="0.2">
      <c r="C16" s="12" t="s">
        <v>565</v>
      </c>
      <c r="D16" s="12" t="s">
        <v>566</v>
      </c>
      <c r="E16" s="307">
        <v>-58392</v>
      </c>
      <c r="F16" s="250" t="s">
        <v>139</v>
      </c>
      <c r="G16" s="20">
        <v>2.12E-2</v>
      </c>
      <c r="H16" s="17">
        <v>-1238</v>
      </c>
      <c r="J16" s="12" t="s">
        <v>1043</v>
      </c>
    </row>
    <row r="17" spans="1:10" x14ac:dyDescent="0.2">
      <c r="C17" s="12" t="s">
        <v>617</v>
      </c>
      <c r="D17" s="12" t="s">
        <v>618</v>
      </c>
      <c r="E17" s="307">
        <v>623465</v>
      </c>
      <c r="F17" s="250" t="s">
        <v>139</v>
      </c>
      <c r="G17" s="20">
        <v>2.12E-2</v>
      </c>
      <c r="H17" s="17">
        <v>13217</v>
      </c>
      <c r="J17" s="12" t="s">
        <v>1047</v>
      </c>
    </row>
    <row r="18" spans="1:10" x14ac:dyDescent="0.2">
      <c r="C18" s="12" t="s">
        <v>671</v>
      </c>
      <c r="D18" s="12" t="s">
        <v>672</v>
      </c>
      <c r="E18" s="307">
        <v>76039</v>
      </c>
      <c r="F18" s="250" t="s">
        <v>139</v>
      </c>
      <c r="G18" s="20">
        <v>2.12E-2</v>
      </c>
      <c r="H18" s="17">
        <v>1612</v>
      </c>
      <c r="J18" s="12" t="s">
        <v>1047</v>
      </c>
    </row>
    <row r="19" spans="1:10" x14ac:dyDescent="0.2">
      <c r="C19" s="12" t="s">
        <v>673</v>
      </c>
      <c r="D19" s="12" t="s">
        <v>674</v>
      </c>
      <c r="E19" s="307">
        <v>-571</v>
      </c>
      <c r="F19" s="250" t="s">
        <v>139</v>
      </c>
      <c r="G19" s="20">
        <v>2.12E-2</v>
      </c>
      <c r="H19" s="17">
        <v>-12</v>
      </c>
      <c r="J19" s="12" t="s">
        <v>1043</v>
      </c>
    </row>
    <row r="20" spans="1:10" x14ac:dyDescent="0.2">
      <c r="C20" s="12" t="s">
        <v>747</v>
      </c>
      <c r="D20" s="12" t="s">
        <v>748</v>
      </c>
      <c r="E20" s="307">
        <v>185512</v>
      </c>
      <c r="F20" s="250" t="s">
        <v>139</v>
      </c>
      <c r="G20" s="20">
        <v>2.12E-2</v>
      </c>
      <c r="H20" s="17">
        <v>3933</v>
      </c>
      <c r="J20" s="12" t="s">
        <v>1047</v>
      </c>
    </row>
    <row r="21" spans="1:10" x14ac:dyDescent="0.2">
      <c r="C21" s="12" t="s">
        <v>749</v>
      </c>
      <c r="D21" s="12" t="s">
        <v>750</v>
      </c>
      <c r="E21" s="307">
        <v>30793</v>
      </c>
      <c r="F21" s="250" t="s">
        <v>139</v>
      </c>
      <c r="G21" s="20">
        <v>2.12E-2</v>
      </c>
      <c r="H21" s="17">
        <v>653</v>
      </c>
      <c r="J21" s="12" t="s">
        <v>1047</v>
      </c>
    </row>
    <row r="22" spans="1:10" x14ac:dyDescent="0.2">
      <c r="C22" s="12" t="s">
        <v>819</v>
      </c>
      <c r="D22" s="12" t="s">
        <v>820</v>
      </c>
      <c r="E22" s="307">
        <v>107070</v>
      </c>
      <c r="F22" s="250" t="s">
        <v>139</v>
      </c>
      <c r="G22" s="20">
        <v>2.12E-2</v>
      </c>
      <c r="H22" s="17">
        <v>2270</v>
      </c>
      <c r="I22" s="127" t="s">
        <v>1614</v>
      </c>
      <c r="J22" s="12" t="s">
        <v>1047</v>
      </c>
    </row>
    <row r="23" spans="1:10" x14ac:dyDescent="0.2">
      <c r="C23" s="12" t="s">
        <v>821</v>
      </c>
      <c r="D23" s="12" t="s">
        <v>822</v>
      </c>
      <c r="E23" s="307">
        <v>-10069</v>
      </c>
      <c r="F23" s="250" t="s">
        <v>139</v>
      </c>
      <c r="G23" s="20">
        <v>2.12E-2</v>
      </c>
      <c r="H23" s="17">
        <v>-213</v>
      </c>
      <c r="J23" s="12" t="s">
        <v>1043</v>
      </c>
    </row>
    <row r="24" spans="1:10" x14ac:dyDescent="0.2">
      <c r="C24" s="12" t="s">
        <v>423</v>
      </c>
      <c r="D24" s="12" t="s">
        <v>424</v>
      </c>
      <c r="E24" s="307">
        <v>27941</v>
      </c>
      <c r="F24" s="250" t="s">
        <v>139</v>
      </c>
      <c r="G24" s="20">
        <v>2.12E-2</v>
      </c>
      <c r="H24" s="17">
        <v>592</v>
      </c>
      <c r="J24" s="12" t="s">
        <v>1047</v>
      </c>
    </row>
    <row r="25" spans="1:10" x14ac:dyDescent="0.2">
      <c r="C25" s="12" t="s">
        <v>849</v>
      </c>
      <c r="D25" s="12" t="s">
        <v>850</v>
      </c>
      <c r="E25" s="307">
        <v>25236</v>
      </c>
      <c r="F25" s="250" t="s">
        <v>139</v>
      </c>
      <c r="G25" s="20">
        <v>2.12E-2</v>
      </c>
      <c r="H25" s="17">
        <v>535</v>
      </c>
      <c r="J25" s="12" t="s">
        <v>1047</v>
      </c>
    </row>
    <row r="26" spans="1:10" x14ac:dyDescent="0.2">
      <c r="C26" s="12" t="s">
        <v>851</v>
      </c>
      <c r="D26" s="12" t="s">
        <v>852</v>
      </c>
      <c r="E26" s="307">
        <v>49115</v>
      </c>
      <c r="F26" s="250" t="s">
        <v>139</v>
      </c>
      <c r="G26" s="20">
        <v>2.12E-2</v>
      </c>
      <c r="H26" s="17">
        <v>1041</v>
      </c>
      <c r="J26" s="12" t="s">
        <v>1047</v>
      </c>
    </row>
    <row r="27" spans="1:10" x14ac:dyDescent="0.2">
      <c r="C27" s="12" t="s">
        <v>516</v>
      </c>
      <c r="D27" s="12" t="s">
        <v>517</v>
      </c>
      <c r="E27" s="307">
        <v>120000</v>
      </c>
      <c r="F27" s="250" t="s">
        <v>139</v>
      </c>
      <c r="G27" s="20">
        <v>2.12E-2</v>
      </c>
      <c r="H27" s="17">
        <v>2544</v>
      </c>
      <c r="J27" s="12" t="s">
        <v>1047</v>
      </c>
    </row>
    <row r="28" spans="1:10" x14ac:dyDescent="0.2">
      <c r="C28" s="12" t="s">
        <v>525</v>
      </c>
      <c r="D28" s="12" t="s">
        <v>526</v>
      </c>
      <c r="E28" s="307">
        <v>24753</v>
      </c>
      <c r="F28" s="250" t="s">
        <v>139</v>
      </c>
      <c r="G28" s="20">
        <v>2.12E-2</v>
      </c>
      <c r="H28" s="17">
        <v>525</v>
      </c>
      <c r="J28" s="12" t="s">
        <v>1047</v>
      </c>
    </row>
    <row r="29" spans="1:10" x14ac:dyDescent="0.2">
      <c r="C29" s="12" t="s">
        <v>575</v>
      </c>
      <c r="D29" s="12" t="s">
        <v>576</v>
      </c>
      <c r="E29" s="307">
        <v>38107</v>
      </c>
      <c r="F29" s="250" t="s">
        <v>139</v>
      </c>
      <c r="G29" s="20">
        <v>2.12E-2</v>
      </c>
      <c r="H29" s="17">
        <v>808</v>
      </c>
      <c r="J29" s="12" t="s">
        <v>1047</v>
      </c>
    </row>
    <row r="30" spans="1:10" x14ac:dyDescent="0.2">
      <c r="C30" s="12" t="s">
        <v>609</v>
      </c>
      <c r="D30" s="12" t="s">
        <v>610</v>
      </c>
      <c r="E30" s="307">
        <v>43306</v>
      </c>
      <c r="F30" s="250" t="s">
        <v>139</v>
      </c>
      <c r="G30" s="20">
        <v>2.12E-2</v>
      </c>
      <c r="H30" s="17">
        <v>918</v>
      </c>
      <c r="J30" s="12" t="s">
        <v>1047</v>
      </c>
    </row>
    <row r="31" spans="1:10" x14ac:dyDescent="0.2">
      <c r="C31" s="12" t="s">
        <v>711</v>
      </c>
      <c r="D31" s="12" t="s">
        <v>712</v>
      </c>
      <c r="E31" s="307">
        <v>34777</v>
      </c>
      <c r="F31" s="250" t="s">
        <v>139</v>
      </c>
      <c r="G31" s="20">
        <v>2.12E-2</v>
      </c>
      <c r="H31" s="17">
        <v>737</v>
      </c>
      <c r="J31" s="12" t="s">
        <v>1047</v>
      </c>
    </row>
    <row r="32" spans="1:10" x14ac:dyDescent="0.2">
      <c r="A32" s="308" t="s">
        <v>981</v>
      </c>
      <c r="B32" s="308" t="str">
        <f>LEFT(A32,3)</f>
        <v>376</v>
      </c>
      <c r="C32" s="19"/>
      <c r="D32" s="19"/>
      <c r="E32" s="309">
        <v>2916070</v>
      </c>
      <c r="F32" s="309">
        <v>0</v>
      </c>
      <c r="G32" s="309"/>
      <c r="H32" s="309">
        <v>61820</v>
      </c>
      <c r="I32" s="128"/>
    </row>
    <row r="33" spans="1:766" s="21" customFormat="1" x14ac:dyDescent="0.2">
      <c r="A33" s="297" t="s">
        <v>959</v>
      </c>
      <c r="B33" s="297"/>
      <c r="C33" s="12" t="s">
        <v>396</v>
      </c>
      <c r="D33" s="12" t="s">
        <v>397</v>
      </c>
      <c r="E33" s="307">
        <v>55728</v>
      </c>
      <c r="F33" s="250" t="s">
        <v>141</v>
      </c>
      <c r="G33" s="20">
        <v>2.5000000000000001E-2</v>
      </c>
      <c r="H33" s="17">
        <v>1393</v>
      </c>
      <c r="I33" s="127"/>
      <c r="J33" s="12" t="s">
        <v>1047</v>
      </c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  <c r="IT33" s="12"/>
      <c r="IU33" s="12"/>
      <c r="IV33" s="12"/>
      <c r="IW33" s="12"/>
      <c r="IX33" s="12"/>
      <c r="IY33" s="12"/>
      <c r="IZ33" s="12"/>
      <c r="JA33" s="12"/>
      <c r="JB33" s="12"/>
      <c r="JC33" s="12"/>
      <c r="JD33" s="12"/>
      <c r="JE33" s="12"/>
      <c r="JF33" s="12"/>
      <c r="JG33" s="12"/>
      <c r="JH33" s="12"/>
      <c r="JI33" s="12"/>
      <c r="JJ33" s="12"/>
      <c r="JK33" s="12"/>
      <c r="JL33" s="12"/>
      <c r="JM33" s="12"/>
      <c r="JN33" s="12"/>
      <c r="JO33" s="12"/>
      <c r="JP33" s="12"/>
      <c r="JQ33" s="12"/>
      <c r="JR33" s="12"/>
      <c r="JS33" s="12"/>
      <c r="JT33" s="12"/>
      <c r="JU33" s="12"/>
      <c r="JV33" s="12"/>
      <c r="JW33" s="12"/>
      <c r="JX33" s="12"/>
      <c r="JY33" s="12"/>
      <c r="JZ33" s="12"/>
      <c r="KA33" s="12"/>
      <c r="KB33" s="12"/>
      <c r="KC33" s="12"/>
      <c r="KD33" s="12"/>
      <c r="KE33" s="12"/>
      <c r="KF33" s="12"/>
      <c r="KG33" s="12"/>
      <c r="KH33" s="12"/>
      <c r="KI33" s="12"/>
      <c r="KJ33" s="12"/>
      <c r="KK33" s="12"/>
      <c r="KL33" s="12"/>
      <c r="KM33" s="12"/>
      <c r="KN33" s="12"/>
      <c r="KO33" s="12"/>
      <c r="KP33" s="12"/>
      <c r="KQ33" s="12"/>
      <c r="KR33" s="12"/>
      <c r="KS33" s="12"/>
      <c r="KT33" s="12"/>
      <c r="KU33" s="12"/>
      <c r="KV33" s="12"/>
      <c r="KW33" s="12"/>
      <c r="KX33" s="12"/>
      <c r="KY33" s="12"/>
      <c r="KZ33" s="12"/>
      <c r="LA33" s="12"/>
      <c r="LB33" s="12"/>
      <c r="LC33" s="12"/>
      <c r="LD33" s="12"/>
      <c r="LE33" s="12"/>
      <c r="LF33" s="12"/>
      <c r="LG33" s="12"/>
      <c r="LH33" s="12"/>
      <c r="LI33" s="12"/>
      <c r="LJ33" s="12"/>
      <c r="LK33" s="12"/>
      <c r="LL33" s="12"/>
      <c r="LM33" s="12"/>
      <c r="LN33" s="12"/>
      <c r="LO33" s="12"/>
      <c r="LP33" s="12"/>
      <c r="LQ33" s="12"/>
      <c r="LR33" s="12"/>
      <c r="LS33" s="12"/>
      <c r="LT33" s="12"/>
      <c r="LU33" s="12"/>
      <c r="LV33" s="12"/>
      <c r="LW33" s="12"/>
      <c r="LX33" s="12"/>
      <c r="LY33" s="12"/>
      <c r="LZ33" s="12"/>
      <c r="MA33" s="12"/>
      <c r="MB33" s="12"/>
      <c r="MC33" s="12"/>
      <c r="MD33" s="12"/>
      <c r="ME33" s="12"/>
      <c r="MF33" s="12"/>
      <c r="MG33" s="12"/>
      <c r="MH33" s="12"/>
      <c r="MI33" s="12"/>
      <c r="MJ33" s="12"/>
      <c r="MK33" s="12"/>
      <c r="ML33" s="12"/>
      <c r="MM33" s="12"/>
      <c r="MN33" s="12"/>
      <c r="MO33" s="12"/>
      <c r="MP33" s="12"/>
      <c r="MQ33" s="12"/>
      <c r="MR33" s="12"/>
      <c r="MS33" s="12"/>
      <c r="MT33" s="12"/>
      <c r="MU33" s="12"/>
      <c r="MV33" s="12"/>
      <c r="MW33" s="12"/>
      <c r="MX33" s="12"/>
      <c r="MY33" s="12"/>
      <c r="MZ33" s="12"/>
      <c r="NA33" s="12"/>
      <c r="NB33" s="12"/>
      <c r="NC33" s="12"/>
      <c r="ND33" s="12"/>
      <c r="NE33" s="12"/>
      <c r="NF33" s="12"/>
      <c r="NG33" s="12"/>
      <c r="NH33" s="12"/>
      <c r="NI33" s="12"/>
      <c r="NJ33" s="12"/>
      <c r="NK33" s="12"/>
      <c r="NL33" s="12"/>
      <c r="NM33" s="12"/>
      <c r="NN33" s="12"/>
      <c r="NO33" s="12"/>
      <c r="NP33" s="12"/>
      <c r="NQ33" s="12"/>
      <c r="NR33" s="12"/>
      <c r="NS33" s="12"/>
      <c r="NT33" s="12"/>
      <c r="NU33" s="12"/>
      <c r="NV33" s="12"/>
      <c r="NW33" s="12"/>
      <c r="NX33" s="12"/>
      <c r="NY33" s="12"/>
      <c r="NZ33" s="12"/>
      <c r="OA33" s="12"/>
      <c r="OB33" s="12"/>
      <c r="OC33" s="12"/>
      <c r="OD33" s="12"/>
      <c r="OE33" s="12"/>
      <c r="OF33" s="12"/>
      <c r="OG33" s="12"/>
      <c r="OH33" s="12"/>
      <c r="OI33" s="12"/>
      <c r="OJ33" s="12"/>
      <c r="OK33" s="12"/>
      <c r="OL33" s="12"/>
      <c r="OM33" s="12"/>
      <c r="ON33" s="12"/>
      <c r="OO33" s="12"/>
      <c r="OP33" s="12"/>
      <c r="OQ33" s="12"/>
      <c r="OR33" s="12"/>
      <c r="OS33" s="12"/>
      <c r="OT33" s="12"/>
      <c r="OU33" s="12"/>
      <c r="OV33" s="12"/>
      <c r="OW33" s="12"/>
      <c r="OX33" s="12"/>
      <c r="OY33" s="12"/>
      <c r="OZ33" s="12"/>
      <c r="PA33" s="12"/>
      <c r="PB33" s="12"/>
      <c r="PC33" s="12"/>
      <c r="PD33" s="12"/>
      <c r="PE33" s="12"/>
      <c r="PF33" s="12"/>
      <c r="PG33" s="12"/>
      <c r="PH33" s="12"/>
      <c r="PI33" s="12"/>
      <c r="PJ33" s="12"/>
      <c r="PK33" s="12"/>
      <c r="PL33" s="12"/>
      <c r="PM33" s="12"/>
      <c r="PN33" s="12"/>
      <c r="PO33" s="12"/>
      <c r="PP33" s="12"/>
      <c r="PQ33" s="12"/>
      <c r="PR33" s="12"/>
      <c r="PS33" s="12"/>
      <c r="PT33" s="12"/>
      <c r="PU33" s="12"/>
      <c r="PV33" s="12"/>
      <c r="PW33" s="12"/>
      <c r="PX33" s="12"/>
      <c r="PY33" s="12"/>
      <c r="PZ33" s="12"/>
      <c r="QA33" s="12"/>
      <c r="QB33" s="12"/>
      <c r="QC33" s="12"/>
      <c r="QD33" s="12"/>
      <c r="QE33" s="12"/>
      <c r="QF33" s="12"/>
      <c r="QG33" s="12"/>
      <c r="QH33" s="12"/>
      <c r="QI33" s="12"/>
      <c r="QJ33" s="12"/>
      <c r="QK33" s="12"/>
      <c r="QL33" s="12"/>
      <c r="QM33" s="12"/>
      <c r="QN33" s="12"/>
      <c r="QO33" s="12"/>
      <c r="QP33" s="12"/>
      <c r="QQ33" s="12"/>
      <c r="QR33" s="12"/>
      <c r="QS33" s="12"/>
      <c r="QT33" s="12"/>
      <c r="QU33" s="12"/>
      <c r="QV33" s="12"/>
      <c r="QW33" s="12"/>
      <c r="QX33" s="12"/>
      <c r="QY33" s="12"/>
      <c r="QZ33" s="12"/>
      <c r="RA33" s="12"/>
      <c r="RB33" s="12"/>
      <c r="RC33" s="12"/>
      <c r="RD33" s="12"/>
      <c r="RE33" s="12"/>
      <c r="RF33" s="12"/>
      <c r="RG33" s="12"/>
      <c r="RH33" s="12"/>
      <c r="RI33" s="12"/>
      <c r="RJ33" s="12"/>
      <c r="RK33" s="12"/>
      <c r="RL33" s="12"/>
      <c r="RM33" s="12"/>
      <c r="RN33" s="12"/>
      <c r="RO33" s="12"/>
      <c r="RP33" s="12"/>
      <c r="RQ33" s="12"/>
      <c r="RR33" s="12"/>
      <c r="RS33" s="12"/>
      <c r="RT33" s="12"/>
      <c r="RU33" s="12"/>
      <c r="RV33" s="12"/>
      <c r="RW33" s="12"/>
      <c r="RX33" s="12"/>
      <c r="RY33" s="12"/>
      <c r="RZ33" s="12"/>
      <c r="SA33" s="12"/>
      <c r="SB33" s="12"/>
      <c r="SC33" s="12"/>
      <c r="SD33" s="12"/>
      <c r="SE33" s="12"/>
      <c r="SF33" s="12"/>
      <c r="SG33" s="12"/>
      <c r="SH33" s="12"/>
      <c r="SI33" s="12"/>
      <c r="SJ33" s="12"/>
      <c r="SK33" s="12"/>
      <c r="SL33" s="12"/>
      <c r="SM33" s="12"/>
      <c r="SN33" s="12"/>
      <c r="SO33" s="12"/>
      <c r="SP33" s="12"/>
      <c r="SQ33" s="12"/>
      <c r="SR33" s="12"/>
      <c r="SS33" s="12"/>
      <c r="ST33" s="12"/>
      <c r="SU33" s="12"/>
      <c r="SV33" s="12"/>
      <c r="SW33" s="12"/>
      <c r="SX33" s="12"/>
      <c r="SY33" s="12"/>
      <c r="SZ33" s="12"/>
      <c r="TA33" s="12"/>
      <c r="TB33" s="12"/>
      <c r="TC33" s="12"/>
      <c r="TD33" s="12"/>
      <c r="TE33" s="12"/>
      <c r="TF33" s="12"/>
      <c r="TG33" s="12"/>
      <c r="TH33" s="12"/>
      <c r="TI33" s="12"/>
      <c r="TJ33" s="12"/>
      <c r="TK33" s="12"/>
      <c r="TL33" s="12"/>
      <c r="TM33" s="12"/>
      <c r="TN33" s="12"/>
      <c r="TO33" s="12"/>
      <c r="TP33" s="12"/>
      <c r="TQ33" s="12"/>
      <c r="TR33" s="12"/>
      <c r="TS33" s="12"/>
      <c r="TT33" s="12"/>
      <c r="TU33" s="12"/>
      <c r="TV33" s="12"/>
      <c r="TW33" s="12"/>
      <c r="TX33" s="12"/>
      <c r="TY33" s="12"/>
      <c r="TZ33" s="12"/>
      <c r="UA33" s="12"/>
      <c r="UB33" s="12"/>
      <c r="UC33" s="12"/>
      <c r="UD33" s="12"/>
      <c r="UE33" s="12"/>
      <c r="UF33" s="12"/>
      <c r="UG33" s="12"/>
      <c r="UH33" s="12"/>
      <c r="UI33" s="12"/>
      <c r="UJ33" s="12"/>
      <c r="UK33" s="12"/>
      <c r="UL33" s="12"/>
      <c r="UM33" s="12"/>
      <c r="UN33" s="12"/>
      <c r="UO33" s="12"/>
      <c r="UP33" s="12"/>
      <c r="UQ33" s="12"/>
      <c r="UR33" s="12"/>
      <c r="US33" s="12"/>
      <c r="UT33" s="12"/>
      <c r="UU33" s="12"/>
      <c r="UV33" s="12"/>
      <c r="UW33" s="12"/>
      <c r="UX33" s="12"/>
      <c r="UY33" s="12"/>
      <c r="UZ33" s="12"/>
      <c r="VA33" s="12"/>
      <c r="VB33" s="12"/>
      <c r="VC33" s="12"/>
      <c r="VD33" s="12"/>
      <c r="VE33" s="12"/>
      <c r="VF33" s="12"/>
      <c r="VG33" s="12"/>
      <c r="VH33" s="12"/>
      <c r="VI33" s="12"/>
      <c r="VJ33" s="12"/>
      <c r="VK33" s="12"/>
      <c r="VL33" s="12"/>
      <c r="VM33" s="12"/>
      <c r="VN33" s="12"/>
      <c r="VO33" s="12"/>
      <c r="VP33" s="12"/>
      <c r="VQ33" s="12"/>
      <c r="VR33" s="12"/>
      <c r="VS33" s="12"/>
      <c r="VT33" s="12"/>
      <c r="VU33" s="12"/>
      <c r="VV33" s="12"/>
      <c r="VW33" s="12"/>
      <c r="VX33" s="12"/>
      <c r="VY33" s="12"/>
      <c r="VZ33" s="12"/>
      <c r="WA33" s="12"/>
      <c r="WB33" s="12"/>
      <c r="WC33" s="12"/>
      <c r="WD33" s="12"/>
      <c r="WE33" s="12"/>
      <c r="WF33" s="12"/>
      <c r="WG33" s="12"/>
      <c r="WH33" s="12"/>
      <c r="WI33" s="12"/>
      <c r="WJ33" s="12"/>
      <c r="WK33" s="12"/>
      <c r="WL33" s="12"/>
      <c r="WM33" s="12"/>
      <c r="WN33" s="12"/>
      <c r="WO33" s="12"/>
      <c r="WP33" s="12"/>
      <c r="WQ33" s="12"/>
      <c r="WR33" s="12"/>
      <c r="WS33" s="12"/>
      <c r="WT33" s="12"/>
      <c r="WU33" s="12"/>
      <c r="WV33" s="12"/>
      <c r="WW33" s="12"/>
      <c r="WX33" s="12"/>
      <c r="WY33" s="12"/>
      <c r="WZ33" s="12"/>
      <c r="XA33" s="12"/>
      <c r="XB33" s="12"/>
      <c r="XC33" s="12"/>
      <c r="XD33" s="12"/>
      <c r="XE33" s="12"/>
      <c r="XF33" s="12"/>
      <c r="XG33" s="12"/>
      <c r="XH33" s="12"/>
      <c r="XI33" s="12"/>
      <c r="XJ33" s="12"/>
      <c r="XK33" s="12"/>
      <c r="XL33" s="12"/>
      <c r="XM33" s="12"/>
      <c r="XN33" s="12"/>
      <c r="XO33" s="12"/>
      <c r="XP33" s="12"/>
      <c r="XQ33" s="12"/>
      <c r="XR33" s="12"/>
      <c r="XS33" s="12"/>
      <c r="XT33" s="12"/>
      <c r="XU33" s="12"/>
      <c r="XV33" s="12"/>
      <c r="XW33" s="12"/>
      <c r="XX33" s="12"/>
      <c r="XY33" s="12"/>
      <c r="XZ33" s="12"/>
      <c r="YA33" s="12"/>
      <c r="YB33" s="12"/>
      <c r="YC33" s="12"/>
      <c r="YD33" s="12"/>
      <c r="YE33" s="12"/>
      <c r="YF33" s="12"/>
      <c r="YG33" s="12"/>
      <c r="YH33" s="12"/>
      <c r="YI33" s="12"/>
      <c r="YJ33" s="12"/>
      <c r="YK33" s="12"/>
      <c r="YL33" s="12"/>
      <c r="YM33" s="12"/>
      <c r="YN33" s="12"/>
      <c r="YO33" s="12"/>
      <c r="YP33" s="12"/>
      <c r="YQ33" s="12"/>
      <c r="YR33" s="12"/>
      <c r="YS33" s="12"/>
      <c r="YT33" s="12"/>
      <c r="YU33" s="12"/>
      <c r="YV33" s="12"/>
      <c r="YW33" s="12"/>
      <c r="YX33" s="12"/>
      <c r="YY33" s="12"/>
      <c r="YZ33" s="12"/>
      <c r="ZA33" s="12"/>
      <c r="ZB33" s="12"/>
      <c r="ZC33" s="12"/>
      <c r="ZD33" s="12"/>
      <c r="ZE33" s="12"/>
      <c r="ZF33" s="12"/>
      <c r="ZG33" s="12"/>
      <c r="ZH33" s="12"/>
      <c r="ZI33" s="12"/>
      <c r="ZJ33" s="12"/>
      <c r="ZK33" s="12"/>
      <c r="ZL33" s="12"/>
      <c r="ZM33" s="12"/>
      <c r="ZN33" s="12"/>
      <c r="ZO33" s="12"/>
      <c r="ZP33" s="12"/>
      <c r="ZQ33" s="12"/>
      <c r="ZR33" s="12"/>
      <c r="ZS33" s="12"/>
      <c r="ZT33" s="12"/>
      <c r="ZU33" s="12"/>
      <c r="ZV33" s="12"/>
      <c r="ZW33" s="12"/>
      <c r="ZX33" s="12"/>
      <c r="ZY33" s="12"/>
      <c r="ZZ33" s="12"/>
      <c r="AAA33" s="12"/>
      <c r="AAB33" s="12"/>
      <c r="AAC33" s="12"/>
      <c r="AAD33" s="12"/>
      <c r="AAE33" s="12"/>
      <c r="AAF33" s="12"/>
      <c r="AAG33" s="12"/>
      <c r="AAH33" s="12"/>
      <c r="AAI33" s="12"/>
      <c r="AAJ33" s="12"/>
      <c r="AAK33" s="12"/>
      <c r="AAL33" s="12"/>
      <c r="AAM33" s="12"/>
      <c r="AAN33" s="12"/>
      <c r="AAO33" s="12"/>
      <c r="AAP33" s="12"/>
      <c r="AAQ33" s="12"/>
      <c r="AAR33" s="12"/>
      <c r="AAS33" s="12"/>
      <c r="AAT33" s="12"/>
      <c r="AAU33" s="12"/>
      <c r="AAV33" s="12"/>
      <c r="AAW33" s="12"/>
      <c r="AAX33" s="12"/>
      <c r="AAY33" s="12"/>
      <c r="AAZ33" s="12"/>
      <c r="ABA33" s="12"/>
      <c r="ABB33" s="12"/>
      <c r="ABC33" s="12"/>
      <c r="ABD33" s="12"/>
      <c r="ABE33" s="12"/>
      <c r="ABF33" s="12"/>
      <c r="ABG33" s="12"/>
      <c r="ABH33" s="12"/>
      <c r="ABI33" s="12"/>
      <c r="ABJ33" s="12"/>
      <c r="ABK33" s="12"/>
      <c r="ABL33" s="12"/>
      <c r="ABM33" s="12"/>
      <c r="ABN33" s="12"/>
      <c r="ABO33" s="12"/>
      <c r="ABP33" s="12"/>
      <c r="ABQ33" s="12"/>
      <c r="ABR33" s="12"/>
      <c r="ABS33" s="12"/>
      <c r="ABT33" s="12"/>
      <c r="ABU33" s="12"/>
      <c r="ABV33" s="12"/>
      <c r="ABW33" s="12"/>
      <c r="ABX33" s="12"/>
      <c r="ABY33" s="12"/>
      <c r="ABZ33" s="12"/>
      <c r="ACA33" s="12"/>
      <c r="ACB33" s="12"/>
      <c r="ACC33" s="12"/>
      <c r="ACD33" s="12"/>
      <c r="ACE33" s="12"/>
      <c r="ACF33" s="12"/>
      <c r="ACG33" s="12"/>
      <c r="ACH33" s="12"/>
      <c r="ACI33" s="12"/>
      <c r="ACJ33" s="12"/>
      <c r="ACK33" s="12"/>
      <c r="ACL33" s="12"/>
    </row>
    <row r="34" spans="1:766" x14ac:dyDescent="0.2">
      <c r="C34" s="12" t="s">
        <v>481</v>
      </c>
      <c r="D34" s="12" t="s">
        <v>482</v>
      </c>
      <c r="E34" s="307">
        <v>97181</v>
      </c>
      <c r="F34" s="250" t="s">
        <v>141</v>
      </c>
      <c r="G34" s="20">
        <v>2.5000000000000001E-2</v>
      </c>
      <c r="H34" s="17">
        <v>2430</v>
      </c>
      <c r="J34" s="12" t="s">
        <v>1047</v>
      </c>
    </row>
    <row r="35" spans="1:766" x14ac:dyDescent="0.2">
      <c r="C35" s="12" t="s">
        <v>577</v>
      </c>
      <c r="D35" s="12" t="s">
        <v>578</v>
      </c>
      <c r="E35" s="307">
        <v>35276</v>
      </c>
      <c r="F35" s="250" t="s">
        <v>141</v>
      </c>
      <c r="G35" s="20">
        <v>2.5000000000000001E-2</v>
      </c>
      <c r="H35" s="17">
        <v>882</v>
      </c>
      <c r="J35" s="12" t="s">
        <v>1047</v>
      </c>
    </row>
    <row r="36" spans="1:766" x14ac:dyDescent="0.2">
      <c r="C36" s="12" t="s">
        <v>687</v>
      </c>
      <c r="D36" s="12" t="s">
        <v>688</v>
      </c>
      <c r="E36" s="307">
        <v>8314</v>
      </c>
      <c r="F36" s="250" t="s">
        <v>141</v>
      </c>
      <c r="G36" s="20">
        <v>2.5000000000000001E-2</v>
      </c>
      <c r="H36" s="17">
        <v>208</v>
      </c>
      <c r="J36" s="12" t="s">
        <v>1047</v>
      </c>
    </row>
    <row r="37" spans="1:766" x14ac:dyDescent="0.2">
      <c r="C37" s="12" t="s">
        <v>757</v>
      </c>
      <c r="D37" s="12" t="s">
        <v>758</v>
      </c>
      <c r="E37" s="307">
        <v>114972</v>
      </c>
      <c r="F37" s="250" t="s">
        <v>141</v>
      </c>
      <c r="G37" s="20">
        <v>2.5000000000000001E-2</v>
      </c>
      <c r="H37" s="17">
        <v>2874</v>
      </c>
      <c r="J37" s="12" t="s">
        <v>1047</v>
      </c>
    </row>
    <row r="38" spans="1:766" x14ac:dyDescent="0.2">
      <c r="C38" s="12" t="s">
        <v>829</v>
      </c>
      <c r="D38" s="12" t="s">
        <v>1143</v>
      </c>
      <c r="E38" s="307">
        <v>11508</v>
      </c>
      <c r="F38" s="250" t="s">
        <v>141</v>
      </c>
      <c r="G38" s="20">
        <v>2.5000000000000001E-2</v>
      </c>
      <c r="H38" s="17">
        <v>288</v>
      </c>
      <c r="J38" s="12" t="s">
        <v>1047</v>
      </c>
    </row>
    <row r="39" spans="1:766" x14ac:dyDescent="0.2">
      <c r="C39" s="12" t="s">
        <v>581</v>
      </c>
      <c r="D39" s="12" t="s">
        <v>1321</v>
      </c>
      <c r="E39" s="307">
        <v>114190</v>
      </c>
      <c r="F39" s="250" t="s">
        <v>141</v>
      </c>
      <c r="G39" s="20">
        <v>2.5000000000000001E-2</v>
      </c>
      <c r="H39" s="17">
        <v>2855</v>
      </c>
      <c r="J39" s="12" t="s">
        <v>1047</v>
      </c>
    </row>
    <row r="40" spans="1:766" s="156" customFormat="1" x14ac:dyDescent="0.2">
      <c r="A40" s="310" t="s">
        <v>980</v>
      </c>
      <c r="B40" s="308" t="str">
        <f>LEFT(A40,3)</f>
        <v>378</v>
      </c>
      <c r="C40" s="153"/>
      <c r="D40" s="153"/>
      <c r="E40" s="154">
        <v>437169</v>
      </c>
      <c r="F40" s="154">
        <v>0</v>
      </c>
      <c r="G40" s="154"/>
      <c r="H40" s="154">
        <v>10930</v>
      </c>
      <c r="I40" s="155"/>
      <c r="J40" s="12"/>
    </row>
    <row r="41" spans="1:766" s="21" customFormat="1" x14ac:dyDescent="0.2">
      <c r="A41" s="297" t="s">
        <v>960</v>
      </c>
      <c r="B41" s="297"/>
      <c r="C41" s="12" t="s">
        <v>759</v>
      </c>
      <c r="D41" s="12" t="s">
        <v>1328</v>
      </c>
      <c r="E41" s="307">
        <v>2904</v>
      </c>
      <c r="F41" s="249" t="s">
        <v>1061</v>
      </c>
      <c r="G41" s="20">
        <v>2.1000000000000001E-2</v>
      </c>
      <c r="H41" s="17">
        <v>61</v>
      </c>
      <c r="I41" s="127"/>
      <c r="J41" s="12" t="s">
        <v>1047</v>
      </c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  <c r="EG41" s="12"/>
      <c r="EH41" s="12"/>
      <c r="EI41" s="12"/>
      <c r="EJ41" s="12"/>
      <c r="EK41" s="12"/>
      <c r="EL41" s="12"/>
      <c r="EM41" s="12"/>
      <c r="EN41" s="12"/>
      <c r="EO41" s="12"/>
      <c r="EP41" s="12"/>
      <c r="EQ41" s="12"/>
      <c r="ER41" s="12"/>
      <c r="ES41" s="12"/>
      <c r="ET41" s="12"/>
      <c r="EU41" s="12"/>
      <c r="EV41" s="12"/>
      <c r="EW41" s="12"/>
      <c r="EX41" s="12"/>
      <c r="EY41" s="12"/>
      <c r="EZ41" s="12"/>
      <c r="FA41" s="12"/>
      <c r="FB41" s="12"/>
      <c r="FC41" s="12"/>
      <c r="FD41" s="12"/>
      <c r="FE41" s="12"/>
      <c r="FF41" s="12"/>
      <c r="FG41" s="12"/>
      <c r="FH41" s="12"/>
      <c r="FI41" s="12"/>
      <c r="FJ41" s="12"/>
      <c r="FK41" s="12"/>
      <c r="FL41" s="12"/>
      <c r="FM41" s="12"/>
      <c r="FN41" s="12"/>
      <c r="FO41" s="12"/>
      <c r="FP41" s="12"/>
      <c r="FQ41" s="12"/>
      <c r="FR41" s="12"/>
      <c r="FS41" s="12"/>
      <c r="FT41" s="12"/>
      <c r="FU41" s="12"/>
      <c r="FV41" s="12"/>
      <c r="FW41" s="12"/>
      <c r="FX41" s="12"/>
      <c r="FY41" s="12"/>
      <c r="FZ41" s="12"/>
      <c r="GA41" s="12"/>
      <c r="GB41" s="12"/>
      <c r="GC41" s="12"/>
      <c r="GD41" s="12"/>
      <c r="GE41" s="12"/>
      <c r="GF41" s="12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  <c r="GW41" s="12"/>
      <c r="GX41" s="12"/>
      <c r="GY41" s="12"/>
      <c r="GZ41" s="12"/>
      <c r="HA41" s="12"/>
      <c r="HB41" s="12"/>
      <c r="HC41" s="12"/>
      <c r="HD41" s="12"/>
      <c r="HE41" s="12"/>
      <c r="HF41" s="12"/>
      <c r="HG41" s="12"/>
      <c r="HH41" s="12"/>
      <c r="HI41" s="12"/>
      <c r="HJ41" s="12"/>
      <c r="HK41" s="12"/>
      <c r="HL41" s="12"/>
      <c r="HM41" s="12"/>
      <c r="HN41" s="12"/>
      <c r="HO41" s="12"/>
      <c r="HP41" s="12"/>
      <c r="HQ41" s="12"/>
      <c r="HR41" s="12"/>
      <c r="HS41" s="12"/>
      <c r="HT41" s="12"/>
      <c r="HU41" s="12"/>
      <c r="HV41" s="12"/>
      <c r="HW41" s="12"/>
      <c r="HX41" s="12"/>
      <c r="HY41" s="12"/>
      <c r="HZ41" s="12"/>
      <c r="IA41" s="12"/>
      <c r="IB41" s="12"/>
      <c r="IC41" s="12"/>
      <c r="ID41" s="12"/>
      <c r="IE41" s="12"/>
      <c r="IF41" s="12"/>
      <c r="IG41" s="12"/>
      <c r="IH41" s="12"/>
      <c r="II41" s="12"/>
      <c r="IJ41" s="12"/>
      <c r="IK41" s="12"/>
      <c r="IL41" s="12"/>
      <c r="IM41" s="12"/>
      <c r="IN41" s="12"/>
      <c r="IO41" s="12"/>
      <c r="IP41" s="12"/>
      <c r="IQ41" s="12"/>
      <c r="IR41" s="12"/>
      <c r="IS41" s="12"/>
      <c r="IT41" s="12"/>
      <c r="IU41" s="12"/>
      <c r="IV41" s="12"/>
      <c r="IW41" s="12"/>
      <c r="IX41" s="12"/>
      <c r="IY41" s="12"/>
      <c r="IZ41" s="12"/>
      <c r="JA41" s="12"/>
      <c r="JB41" s="12"/>
      <c r="JC41" s="12"/>
      <c r="JD41" s="12"/>
      <c r="JE41" s="12"/>
      <c r="JF41" s="12"/>
      <c r="JG41" s="12"/>
      <c r="JH41" s="12"/>
      <c r="JI41" s="12"/>
      <c r="JJ41" s="12"/>
      <c r="JK41" s="12"/>
      <c r="JL41" s="12"/>
      <c r="JM41" s="12"/>
      <c r="JN41" s="12"/>
      <c r="JO41" s="12"/>
      <c r="JP41" s="12"/>
      <c r="JQ41" s="12"/>
      <c r="JR41" s="12"/>
      <c r="JS41" s="12"/>
      <c r="JT41" s="12"/>
      <c r="JU41" s="12"/>
      <c r="JV41" s="12"/>
      <c r="JW41" s="12"/>
      <c r="JX41" s="12"/>
      <c r="JY41" s="12"/>
      <c r="JZ41" s="12"/>
      <c r="KA41" s="12"/>
      <c r="KB41" s="12"/>
      <c r="KC41" s="12"/>
      <c r="KD41" s="12"/>
      <c r="KE41" s="12"/>
      <c r="KF41" s="12"/>
      <c r="KG41" s="12"/>
      <c r="KH41" s="12"/>
      <c r="KI41" s="12"/>
      <c r="KJ41" s="12"/>
      <c r="KK41" s="12"/>
      <c r="KL41" s="12"/>
      <c r="KM41" s="12"/>
      <c r="KN41" s="12"/>
      <c r="KO41" s="12"/>
      <c r="KP41" s="12"/>
      <c r="KQ41" s="12"/>
      <c r="KR41" s="12"/>
      <c r="KS41" s="12"/>
      <c r="KT41" s="12"/>
      <c r="KU41" s="12"/>
      <c r="KV41" s="12"/>
      <c r="KW41" s="12"/>
      <c r="KX41" s="12"/>
      <c r="KY41" s="12"/>
      <c r="KZ41" s="12"/>
      <c r="LA41" s="12"/>
      <c r="LB41" s="12"/>
      <c r="LC41" s="12"/>
      <c r="LD41" s="12"/>
      <c r="LE41" s="12"/>
      <c r="LF41" s="12"/>
      <c r="LG41" s="12"/>
      <c r="LH41" s="12"/>
      <c r="LI41" s="12"/>
      <c r="LJ41" s="12"/>
      <c r="LK41" s="12"/>
      <c r="LL41" s="12"/>
      <c r="LM41" s="12"/>
      <c r="LN41" s="12"/>
      <c r="LO41" s="12"/>
      <c r="LP41" s="12"/>
      <c r="LQ41" s="12"/>
      <c r="LR41" s="12"/>
      <c r="LS41" s="12"/>
      <c r="LT41" s="12"/>
      <c r="LU41" s="12"/>
      <c r="LV41" s="12"/>
      <c r="LW41" s="12"/>
      <c r="LX41" s="12"/>
      <c r="LY41" s="12"/>
      <c r="LZ41" s="12"/>
      <c r="MA41" s="12"/>
      <c r="MB41" s="12"/>
      <c r="MC41" s="12"/>
      <c r="MD41" s="12"/>
      <c r="ME41" s="12"/>
      <c r="MF41" s="12"/>
      <c r="MG41" s="12"/>
      <c r="MH41" s="12"/>
      <c r="MI41" s="12"/>
      <c r="MJ41" s="12"/>
      <c r="MK41" s="12"/>
      <c r="ML41" s="12"/>
      <c r="MM41" s="12"/>
      <c r="MN41" s="12"/>
      <c r="MO41" s="12"/>
      <c r="MP41" s="12"/>
      <c r="MQ41" s="12"/>
      <c r="MR41" s="12"/>
      <c r="MS41" s="12"/>
      <c r="MT41" s="12"/>
      <c r="MU41" s="12"/>
      <c r="MV41" s="12"/>
      <c r="MW41" s="12"/>
      <c r="MX41" s="12"/>
      <c r="MY41" s="12"/>
      <c r="MZ41" s="12"/>
      <c r="NA41" s="12"/>
      <c r="NB41" s="12"/>
      <c r="NC41" s="12"/>
      <c r="ND41" s="12"/>
      <c r="NE41" s="12"/>
      <c r="NF41" s="12"/>
      <c r="NG41" s="12"/>
      <c r="NH41" s="12"/>
      <c r="NI41" s="12"/>
      <c r="NJ41" s="12"/>
      <c r="NK41" s="12"/>
      <c r="NL41" s="12"/>
      <c r="NM41" s="12"/>
      <c r="NN41" s="12"/>
      <c r="NO41" s="12"/>
      <c r="NP41" s="12"/>
      <c r="NQ41" s="12"/>
      <c r="NR41" s="12"/>
      <c r="NS41" s="12"/>
      <c r="NT41" s="12"/>
      <c r="NU41" s="12"/>
      <c r="NV41" s="12"/>
      <c r="NW41" s="12"/>
      <c r="NX41" s="12"/>
      <c r="NY41" s="12"/>
      <c r="NZ41" s="12"/>
      <c r="OA41" s="12"/>
      <c r="OB41" s="12"/>
      <c r="OC41" s="12"/>
      <c r="OD41" s="12"/>
      <c r="OE41" s="12"/>
      <c r="OF41" s="12"/>
      <c r="OG41" s="12"/>
      <c r="OH41" s="12"/>
      <c r="OI41" s="12"/>
      <c r="OJ41" s="12"/>
      <c r="OK41" s="12"/>
      <c r="OL41" s="12"/>
      <c r="OM41" s="12"/>
      <c r="ON41" s="12"/>
      <c r="OO41" s="12"/>
      <c r="OP41" s="12"/>
      <c r="OQ41" s="12"/>
      <c r="OR41" s="12"/>
      <c r="OS41" s="12"/>
      <c r="OT41" s="12"/>
      <c r="OU41" s="12"/>
      <c r="OV41" s="12"/>
      <c r="OW41" s="12"/>
      <c r="OX41" s="12"/>
      <c r="OY41" s="12"/>
      <c r="OZ41" s="12"/>
      <c r="PA41" s="12"/>
      <c r="PB41" s="12"/>
      <c r="PC41" s="12"/>
      <c r="PD41" s="12"/>
      <c r="PE41" s="12"/>
      <c r="PF41" s="12"/>
      <c r="PG41" s="12"/>
      <c r="PH41" s="12"/>
      <c r="PI41" s="12"/>
      <c r="PJ41" s="12"/>
      <c r="PK41" s="12"/>
      <c r="PL41" s="12"/>
      <c r="PM41" s="12"/>
      <c r="PN41" s="12"/>
      <c r="PO41" s="12"/>
      <c r="PP41" s="12"/>
      <c r="PQ41" s="12"/>
      <c r="PR41" s="12"/>
      <c r="PS41" s="12"/>
      <c r="PT41" s="12"/>
      <c r="PU41" s="12"/>
      <c r="PV41" s="12"/>
      <c r="PW41" s="12"/>
      <c r="PX41" s="12"/>
      <c r="PY41" s="12"/>
      <c r="PZ41" s="12"/>
      <c r="QA41" s="12"/>
      <c r="QB41" s="12"/>
      <c r="QC41" s="12"/>
      <c r="QD41" s="12"/>
      <c r="QE41" s="12"/>
      <c r="QF41" s="12"/>
      <c r="QG41" s="12"/>
      <c r="QH41" s="12"/>
      <c r="QI41" s="12"/>
      <c r="QJ41" s="12"/>
      <c r="QK41" s="12"/>
      <c r="QL41" s="12"/>
      <c r="QM41" s="12"/>
      <c r="QN41" s="12"/>
      <c r="QO41" s="12"/>
      <c r="QP41" s="12"/>
      <c r="QQ41" s="12"/>
      <c r="QR41" s="12"/>
      <c r="QS41" s="12"/>
      <c r="QT41" s="12"/>
      <c r="QU41" s="12"/>
      <c r="QV41" s="12"/>
      <c r="QW41" s="12"/>
      <c r="QX41" s="12"/>
      <c r="QY41" s="12"/>
      <c r="QZ41" s="12"/>
      <c r="RA41" s="12"/>
      <c r="RB41" s="12"/>
      <c r="RC41" s="12"/>
      <c r="RD41" s="12"/>
      <c r="RE41" s="12"/>
      <c r="RF41" s="12"/>
      <c r="RG41" s="12"/>
      <c r="RH41" s="12"/>
      <c r="RI41" s="12"/>
      <c r="RJ41" s="12"/>
      <c r="RK41" s="12"/>
      <c r="RL41" s="12"/>
      <c r="RM41" s="12"/>
      <c r="RN41" s="12"/>
      <c r="RO41" s="12"/>
      <c r="RP41" s="12"/>
      <c r="RQ41" s="12"/>
      <c r="RR41" s="12"/>
      <c r="RS41" s="12"/>
      <c r="RT41" s="12"/>
      <c r="RU41" s="12"/>
      <c r="RV41" s="12"/>
      <c r="RW41" s="12"/>
      <c r="RX41" s="12"/>
      <c r="RY41" s="12"/>
      <c r="RZ41" s="12"/>
      <c r="SA41" s="12"/>
      <c r="SB41" s="12"/>
      <c r="SC41" s="12"/>
      <c r="SD41" s="12"/>
      <c r="SE41" s="12"/>
      <c r="SF41" s="12"/>
      <c r="SG41" s="12"/>
      <c r="SH41" s="12"/>
      <c r="SI41" s="12"/>
      <c r="SJ41" s="12"/>
      <c r="SK41" s="12"/>
      <c r="SL41" s="12"/>
      <c r="SM41" s="12"/>
      <c r="SN41" s="12"/>
      <c r="SO41" s="12"/>
      <c r="SP41" s="12"/>
      <c r="SQ41" s="12"/>
      <c r="SR41" s="12"/>
      <c r="SS41" s="12"/>
      <c r="ST41" s="12"/>
      <c r="SU41" s="12"/>
      <c r="SV41" s="12"/>
      <c r="SW41" s="12"/>
      <c r="SX41" s="12"/>
      <c r="SY41" s="12"/>
      <c r="SZ41" s="12"/>
      <c r="TA41" s="12"/>
      <c r="TB41" s="12"/>
      <c r="TC41" s="12"/>
      <c r="TD41" s="12"/>
      <c r="TE41" s="12"/>
      <c r="TF41" s="12"/>
      <c r="TG41" s="12"/>
      <c r="TH41" s="12"/>
      <c r="TI41" s="12"/>
      <c r="TJ41" s="12"/>
      <c r="TK41" s="12"/>
      <c r="TL41" s="12"/>
      <c r="TM41" s="12"/>
      <c r="TN41" s="12"/>
      <c r="TO41" s="12"/>
      <c r="TP41" s="12"/>
      <c r="TQ41" s="12"/>
      <c r="TR41" s="12"/>
      <c r="TS41" s="12"/>
      <c r="TT41" s="12"/>
      <c r="TU41" s="12"/>
      <c r="TV41" s="12"/>
      <c r="TW41" s="12"/>
      <c r="TX41" s="12"/>
      <c r="TY41" s="12"/>
      <c r="TZ41" s="12"/>
      <c r="UA41" s="12"/>
      <c r="UB41" s="12"/>
      <c r="UC41" s="12"/>
      <c r="UD41" s="12"/>
      <c r="UE41" s="12"/>
      <c r="UF41" s="12"/>
      <c r="UG41" s="12"/>
      <c r="UH41" s="12"/>
      <c r="UI41" s="12"/>
      <c r="UJ41" s="12"/>
      <c r="UK41" s="12"/>
      <c r="UL41" s="12"/>
      <c r="UM41" s="12"/>
      <c r="UN41" s="12"/>
      <c r="UO41" s="12"/>
      <c r="UP41" s="12"/>
      <c r="UQ41" s="12"/>
      <c r="UR41" s="12"/>
      <c r="US41" s="12"/>
      <c r="UT41" s="12"/>
      <c r="UU41" s="12"/>
      <c r="UV41" s="12"/>
      <c r="UW41" s="12"/>
      <c r="UX41" s="12"/>
      <c r="UY41" s="12"/>
      <c r="UZ41" s="12"/>
      <c r="VA41" s="12"/>
      <c r="VB41" s="12"/>
      <c r="VC41" s="12"/>
      <c r="VD41" s="12"/>
      <c r="VE41" s="12"/>
      <c r="VF41" s="12"/>
      <c r="VG41" s="12"/>
      <c r="VH41" s="12"/>
      <c r="VI41" s="12"/>
      <c r="VJ41" s="12"/>
      <c r="VK41" s="12"/>
      <c r="VL41" s="12"/>
      <c r="VM41" s="12"/>
      <c r="VN41" s="12"/>
      <c r="VO41" s="12"/>
      <c r="VP41" s="12"/>
      <c r="VQ41" s="12"/>
      <c r="VR41" s="12"/>
      <c r="VS41" s="12"/>
      <c r="VT41" s="12"/>
      <c r="VU41" s="12"/>
      <c r="VV41" s="12"/>
      <c r="VW41" s="12"/>
      <c r="VX41" s="12"/>
      <c r="VY41" s="12"/>
      <c r="VZ41" s="12"/>
      <c r="WA41" s="12"/>
      <c r="WB41" s="12"/>
      <c r="WC41" s="12"/>
      <c r="WD41" s="12"/>
      <c r="WE41" s="12"/>
      <c r="WF41" s="12"/>
      <c r="WG41" s="12"/>
      <c r="WH41" s="12"/>
      <c r="WI41" s="12"/>
      <c r="WJ41" s="12"/>
      <c r="WK41" s="12"/>
      <c r="WL41" s="12"/>
      <c r="WM41" s="12"/>
      <c r="WN41" s="12"/>
      <c r="WO41" s="12"/>
      <c r="WP41" s="12"/>
      <c r="WQ41" s="12"/>
      <c r="WR41" s="12"/>
      <c r="WS41" s="12"/>
      <c r="WT41" s="12"/>
      <c r="WU41" s="12"/>
      <c r="WV41" s="12"/>
      <c r="WW41" s="12"/>
      <c r="WX41" s="12"/>
      <c r="WY41" s="12"/>
      <c r="WZ41" s="12"/>
      <c r="XA41" s="12"/>
      <c r="XB41" s="12"/>
      <c r="XC41" s="12"/>
      <c r="XD41" s="12"/>
      <c r="XE41" s="12"/>
      <c r="XF41" s="12"/>
      <c r="XG41" s="12"/>
      <c r="XH41" s="12"/>
      <c r="XI41" s="12"/>
      <c r="XJ41" s="12"/>
      <c r="XK41" s="12"/>
      <c r="XL41" s="12"/>
      <c r="XM41" s="12"/>
      <c r="XN41" s="12"/>
      <c r="XO41" s="12"/>
      <c r="XP41" s="12"/>
      <c r="XQ41" s="12"/>
      <c r="XR41" s="12"/>
      <c r="XS41" s="12"/>
      <c r="XT41" s="12"/>
      <c r="XU41" s="12"/>
      <c r="XV41" s="12"/>
      <c r="XW41" s="12"/>
      <c r="XX41" s="12"/>
      <c r="XY41" s="12"/>
      <c r="XZ41" s="12"/>
      <c r="YA41" s="12"/>
      <c r="YB41" s="12"/>
      <c r="YC41" s="12"/>
      <c r="YD41" s="12"/>
      <c r="YE41" s="12"/>
      <c r="YF41" s="12"/>
      <c r="YG41" s="12"/>
      <c r="YH41" s="12"/>
      <c r="YI41" s="12"/>
      <c r="YJ41" s="12"/>
      <c r="YK41" s="12"/>
      <c r="YL41" s="12"/>
      <c r="YM41" s="12"/>
      <c r="YN41" s="12"/>
      <c r="YO41" s="12"/>
      <c r="YP41" s="12"/>
      <c r="YQ41" s="12"/>
      <c r="YR41" s="12"/>
      <c r="YS41" s="12"/>
      <c r="YT41" s="12"/>
      <c r="YU41" s="12"/>
      <c r="YV41" s="12"/>
      <c r="YW41" s="12"/>
      <c r="YX41" s="12"/>
      <c r="YY41" s="12"/>
      <c r="YZ41" s="12"/>
      <c r="ZA41" s="12"/>
      <c r="ZB41" s="12"/>
      <c r="ZC41" s="12"/>
      <c r="ZD41" s="12"/>
      <c r="ZE41" s="12"/>
      <c r="ZF41" s="12"/>
      <c r="ZG41" s="12"/>
      <c r="ZH41" s="12"/>
      <c r="ZI41" s="12"/>
      <c r="ZJ41" s="12"/>
      <c r="ZK41" s="12"/>
      <c r="ZL41" s="12"/>
      <c r="ZM41" s="12"/>
      <c r="ZN41" s="12"/>
      <c r="ZO41" s="12"/>
      <c r="ZP41" s="12"/>
      <c r="ZQ41" s="12"/>
      <c r="ZR41" s="12"/>
      <c r="ZS41" s="12"/>
      <c r="ZT41" s="12"/>
      <c r="ZU41" s="12"/>
      <c r="ZV41" s="12"/>
      <c r="ZW41" s="12"/>
      <c r="ZX41" s="12"/>
      <c r="ZY41" s="12"/>
      <c r="ZZ41" s="12"/>
      <c r="AAA41" s="12"/>
      <c r="AAB41" s="12"/>
      <c r="AAC41" s="12"/>
      <c r="AAD41" s="12"/>
      <c r="AAE41" s="12"/>
      <c r="AAF41" s="12"/>
      <c r="AAG41" s="12"/>
      <c r="AAH41" s="12"/>
      <c r="AAI41" s="12"/>
      <c r="AAJ41" s="12"/>
      <c r="AAK41" s="12"/>
      <c r="AAL41" s="12"/>
      <c r="AAM41" s="12"/>
      <c r="AAN41" s="12"/>
      <c r="AAO41" s="12"/>
      <c r="AAP41" s="12"/>
      <c r="AAQ41" s="12"/>
      <c r="AAR41" s="12"/>
      <c r="AAS41" s="12"/>
      <c r="AAT41" s="12"/>
      <c r="AAU41" s="12"/>
      <c r="AAV41" s="12"/>
      <c r="AAW41" s="12"/>
      <c r="AAX41" s="12"/>
      <c r="AAY41" s="12"/>
      <c r="AAZ41" s="12"/>
      <c r="ABA41" s="12"/>
      <c r="ABB41" s="12"/>
      <c r="ABC41" s="12"/>
      <c r="ABD41" s="12"/>
      <c r="ABE41" s="12"/>
      <c r="ABF41" s="12"/>
      <c r="ABG41" s="12"/>
      <c r="ABH41" s="12"/>
      <c r="ABI41" s="12"/>
      <c r="ABJ41" s="12"/>
      <c r="ABK41" s="12"/>
      <c r="ABL41" s="12"/>
      <c r="ABM41" s="12"/>
      <c r="ABN41" s="12"/>
      <c r="ABO41" s="12"/>
      <c r="ABP41" s="12"/>
      <c r="ABQ41" s="12"/>
      <c r="ABR41" s="12"/>
      <c r="ABS41" s="12"/>
      <c r="ABT41" s="12"/>
      <c r="ABU41" s="12"/>
      <c r="ABV41" s="12"/>
      <c r="ABW41" s="12"/>
      <c r="ABX41" s="12"/>
      <c r="ABY41" s="12"/>
      <c r="ABZ41" s="12"/>
      <c r="ACA41" s="12"/>
      <c r="ACB41" s="12"/>
      <c r="ACC41" s="12"/>
      <c r="ACD41" s="12"/>
      <c r="ACE41" s="12"/>
      <c r="ACF41" s="12"/>
      <c r="ACG41" s="12"/>
      <c r="ACH41" s="12"/>
      <c r="ACI41" s="12"/>
      <c r="ACJ41" s="12"/>
      <c r="ACK41" s="12"/>
      <c r="ACL41" s="12"/>
    </row>
    <row r="42" spans="1:766" s="21" customFormat="1" x14ac:dyDescent="0.2">
      <c r="A42" s="297"/>
      <c r="B42" s="297"/>
      <c r="C42" s="12" t="s">
        <v>831</v>
      </c>
      <c r="D42" s="12" t="s">
        <v>1329</v>
      </c>
      <c r="E42" s="307">
        <v>44813</v>
      </c>
      <c r="F42" s="249" t="s">
        <v>1061</v>
      </c>
      <c r="G42" s="20">
        <v>2.1000000000000001E-2</v>
      </c>
      <c r="H42" s="17">
        <v>941</v>
      </c>
      <c r="I42" s="127"/>
      <c r="J42" s="12" t="s">
        <v>1047</v>
      </c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  <c r="FH42" s="12"/>
      <c r="FI42" s="12"/>
      <c r="FJ42" s="12"/>
      <c r="FK42" s="12"/>
      <c r="FL42" s="12"/>
      <c r="FM42" s="12"/>
      <c r="FN42" s="12"/>
      <c r="FO42" s="12"/>
      <c r="FP42" s="12"/>
      <c r="FQ42" s="12"/>
      <c r="FR42" s="12"/>
      <c r="FS42" s="12"/>
      <c r="FT42" s="12"/>
      <c r="FU42" s="12"/>
      <c r="FV42" s="12"/>
      <c r="FW42" s="12"/>
      <c r="FX42" s="12"/>
      <c r="FY42" s="12"/>
      <c r="FZ42" s="12"/>
      <c r="GA42" s="12"/>
      <c r="GB42" s="12"/>
      <c r="GC42" s="12"/>
      <c r="GD42" s="12"/>
      <c r="GE42" s="12"/>
      <c r="GF42" s="12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  <c r="GW42" s="12"/>
      <c r="GX42" s="12"/>
      <c r="GY42" s="12"/>
      <c r="GZ42" s="12"/>
      <c r="HA42" s="12"/>
      <c r="HB42" s="12"/>
      <c r="HC42" s="12"/>
      <c r="HD42" s="12"/>
      <c r="HE42" s="12"/>
      <c r="HF42" s="12"/>
      <c r="HG42" s="12"/>
      <c r="HH42" s="12"/>
      <c r="HI42" s="12"/>
      <c r="HJ42" s="12"/>
      <c r="HK42" s="12"/>
      <c r="HL42" s="12"/>
      <c r="HM42" s="12"/>
      <c r="HN42" s="12"/>
      <c r="HO42" s="12"/>
      <c r="HP42" s="12"/>
      <c r="HQ42" s="12"/>
      <c r="HR42" s="12"/>
      <c r="HS42" s="12"/>
      <c r="HT42" s="12"/>
      <c r="HU42" s="12"/>
      <c r="HV42" s="12"/>
      <c r="HW42" s="12"/>
      <c r="HX42" s="12"/>
      <c r="HY42" s="12"/>
      <c r="HZ42" s="12"/>
      <c r="IA42" s="12"/>
      <c r="IB42" s="12"/>
      <c r="IC42" s="12"/>
      <c r="ID42" s="12"/>
      <c r="IE42" s="12"/>
      <c r="IF42" s="12"/>
      <c r="IG42" s="12"/>
      <c r="IH42" s="12"/>
      <c r="II42" s="12"/>
      <c r="IJ42" s="12"/>
      <c r="IK42" s="12"/>
      <c r="IL42" s="12"/>
      <c r="IM42" s="12"/>
      <c r="IN42" s="12"/>
      <c r="IO42" s="12"/>
      <c r="IP42" s="12"/>
      <c r="IQ42" s="12"/>
      <c r="IR42" s="12"/>
      <c r="IS42" s="12"/>
      <c r="IT42" s="12"/>
      <c r="IU42" s="12"/>
      <c r="IV42" s="12"/>
      <c r="IW42" s="12"/>
      <c r="IX42" s="12"/>
      <c r="IY42" s="12"/>
      <c r="IZ42" s="12"/>
      <c r="JA42" s="12"/>
      <c r="JB42" s="12"/>
      <c r="JC42" s="12"/>
      <c r="JD42" s="12"/>
      <c r="JE42" s="12"/>
      <c r="JF42" s="12"/>
      <c r="JG42" s="12"/>
      <c r="JH42" s="12"/>
      <c r="JI42" s="12"/>
      <c r="JJ42" s="12"/>
      <c r="JK42" s="12"/>
      <c r="JL42" s="12"/>
      <c r="JM42" s="12"/>
      <c r="JN42" s="12"/>
      <c r="JO42" s="12"/>
      <c r="JP42" s="12"/>
      <c r="JQ42" s="12"/>
      <c r="JR42" s="12"/>
      <c r="JS42" s="12"/>
      <c r="JT42" s="12"/>
      <c r="JU42" s="12"/>
      <c r="JV42" s="12"/>
      <c r="JW42" s="12"/>
      <c r="JX42" s="12"/>
      <c r="JY42" s="12"/>
      <c r="JZ42" s="12"/>
      <c r="KA42" s="12"/>
      <c r="KB42" s="12"/>
      <c r="KC42" s="12"/>
      <c r="KD42" s="12"/>
      <c r="KE42" s="12"/>
      <c r="KF42" s="12"/>
      <c r="KG42" s="12"/>
      <c r="KH42" s="12"/>
      <c r="KI42" s="12"/>
      <c r="KJ42" s="12"/>
      <c r="KK42" s="12"/>
      <c r="KL42" s="12"/>
      <c r="KM42" s="12"/>
      <c r="KN42" s="12"/>
      <c r="KO42" s="12"/>
      <c r="KP42" s="12"/>
      <c r="KQ42" s="12"/>
      <c r="KR42" s="12"/>
      <c r="KS42" s="12"/>
      <c r="KT42" s="12"/>
      <c r="KU42" s="12"/>
      <c r="KV42" s="12"/>
      <c r="KW42" s="12"/>
      <c r="KX42" s="12"/>
      <c r="KY42" s="12"/>
      <c r="KZ42" s="12"/>
      <c r="LA42" s="12"/>
      <c r="LB42" s="12"/>
      <c r="LC42" s="12"/>
      <c r="LD42" s="12"/>
      <c r="LE42" s="12"/>
      <c r="LF42" s="12"/>
      <c r="LG42" s="12"/>
      <c r="LH42" s="12"/>
      <c r="LI42" s="12"/>
      <c r="LJ42" s="12"/>
      <c r="LK42" s="12"/>
      <c r="LL42" s="12"/>
      <c r="LM42" s="12"/>
      <c r="LN42" s="12"/>
      <c r="LO42" s="12"/>
      <c r="LP42" s="12"/>
      <c r="LQ42" s="12"/>
      <c r="LR42" s="12"/>
      <c r="LS42" s="12"/>
      <c r="LT42" s="12"/>
      <c r="LU42" s="12"/>
      <c r="LV42" s="12"/>
      <c r="LW42" s="12"/>
      <c r="LX42" s="12"/>
      <c r="LY42" s="12"/>
      <c r="LZ42" s="12"/>
      <c r="MA42" s="12"/>
      <c r="MB42" s="12"/>
      <c r="MC42" s="12"/>
      <c r="MD42" s="12"/>
      <c r="ME42" s="12"/>
      <c r="MF42" s="12"/>
      <c r="MG42" s="12"/>
      <c r="MH42" s="12"/>
      <c r="MI42" s="12"/>
      <c r="MJ42" s="12"/>
      <c r="MK42" s="12"/>
      <c r="ML42" s="12"/>
      <c r="MM42" s="12"/>
      <c r="MN42" s="12"/>
      <c r="MO42" s="12"/>
      <c r="MP42" s="12"/>
      <c r="MQ42" s="12"/>
      <c r="MR42" s="12"/>
      <c r="MS42" s="12"/>
      <c r="MT42" s="12"/>
      <c r="MU42" s="12"/>
      <c r="MV42" s="12"/>
      <c r="MW42" s="12"/>
      <c r="MX42" s="12"/>
      <c r="MY42" s="12"/>
      <c r="MZ42" s="12"/>
      <c r="NA42" s="12"/>
      <c r="NB42" s="12"/>
      <c r="NC42" s="12"/>
      <c r="ND42" s="12"/>
      <c r="NE42" s="12"/>
      <c r="NF42" s="12"/>
      <c r="NG42" s="12"/>
      <c r="NH42" s="12"/>
      <c r="NI42" s="12"/>
      <c r="NJ42" s="12"/>
      <c r="NK42" s="12"/>
      <c r="NL42" s="12"/>
      <c r="NM42" s="12"/>
      <c r="NN42" s="12"/>
      <c r="NO42" s="12"/>
      <c r="NP42" s="12"/>
      <c r="NQ42" s="12"/>
      <c r="NR42" s="12"/>
      <c r="NS42" s="12"/>
      <c r="NT42" s="12"/>
      <c r="NU42" s="12"/>
      <c r="NV42" s="12"/>
      <c r="NW42" s="12"/>
      <c r="NX42" s="12"/>
      <c r="NY42" s="12"/>
      <c r="NZ42" s="12"/>
      <c r="OA42" s="12"/>
      <c r="OB42" s="12"/>
      <c r="OC42" s="12"/>
      <c r="OD42" s="12"/>
      <c r="OE42" s="12"/>
      <c r="OF42" s="12"/>
      <c r="OG42" s="12"/>
      <c r="OH42" s="12"/>
      <c r="OI42" s="12"/>
      <c r="OJ42" s="12"/>
      <c r="OK42" s="12"/>
      <c r="OL42" s="12"/>
      <c r="OM42" s="12"/>
      <c r="ON42" s="12"/>
      <c r="OO42" s="12"/>
      <c r="OP42" s="12"/>
      <c r="OQ42" s="12"/>
      <c r="OR42" s="12"/>
      <c r="OS42" s="12"/>
      <c r="OT42" s="12"/>
      <c r="OU42" s="12"/>
      <c r="OV42" s="12"/>
      <c r="OW42" s="12"/>
      <c r="OX42" s="12"/>
      <c r="OY42" s="12"/>
      <c r="OZ42" s="12"/>
      <c r="PA42" s="12"/>
      <c r="PB42" s="12"/>
      <c r="PC42" s="12"/>
      <c r="PD42" s="12"/>
      <c r="PE42" s="12"/>
      <c r="PF42" s="12"/>
      <c r="PG42" s="12"/>
      <c r="PH42" s="12"/>
      <c r="PI42" s="12"/>
      <c r="PJ42" s="12"/>
      <c r="PK42" s="12"/>
      <c r="PL42" s="12"/>
      <c r="PM42" s="12"/>
      <c r="PN42" s="12"/>
      <c r="PO42" s="12"/>
      <c r="PP42" s="12"/>
      <c r="PQ42" s="12"/>
      <c r="PR42" s="12"/>
      <c r="PS42" s="12"/>
      <c r="PT42" s="12"/>
      <c r="PU42" s="12"/>
      <c r="PV42" s="12"/>
      <c r="PW42" s="12"/>
      <c r="PX42" s="12"/>
      <c r="PY42" s="12"/>
      <c r="PZ42" s="12"/>
      <c r="QA42" s="12"/>
      <c r="QB42" s="12"/>
      <c r="QC42" s="12"/>
      <c r="QD42" s="12"/>
      <c r="QE42" s="12"/>
      <c r="QF42" s="12"/>
      <c r="QG42" s="12"/>
      <c r="QH42" s="12"/>
      <c r="QI42" s="12"/>
      <c r="QJ42" s="12"/>
      <c r="QK42" s="12"/>
      <c r="QL42" s="12"/>
      <c r="QM42" s="12"/>
      <c r="QN42" s="12"/>
      <c r="QO42" s="12"/>
      <c r="QP42" s="12"/>
      <c r="QQ42" s="12"/>
      <c r="QR42" s="12"/>
      <c r="QS42" s="12"/>
      <c r="QT42" s="12"/>
      <c r="QU42" s="12"/>
      <c r="QV42" s="12"/>
      <c r="QW42" s="12"/>
      <c r="QX42" s="12"/>
      <c r="QY42" s="12"/>
      <c r="QZ42" s="12"/>
      <c r="RA42" s="12"/>
      <c r="RB42" s="12"/>
      <c r="RC42" s="12"/>
      <c r="RD42" s="12"/>
      <c r="RE42" s="12"/>
      <c r="RF42" s="12"/>
      <c r="RG42" s="12"/>
      <c r="RH42" s="12"/>
      <c r="RI42" s="12"/>
      <c r="RJ42" s="12"/>
      <c r="RK42" s="12"/>
      <c r="RL42" s="12"/>
      <c r="RM42" s="12"/>
      <c r="RN42" s="12"/>
      <c r="RO42" s="12"/>
      <c r="RP42" s="12"/>
      <c r="RQ42" s="12"/>
      <c r="RR42" s="12"/>
      <c r="RS42" s="12"/>
      <c r="RT42" s="12"/>
      <c r="RU42" s="12"/>
      <c r="RV42" s="12"/>
      <c r="RW42" s="12"/>
      <c r="RX42" s="12"/>
      <c r="RY42" s="12"/>
      <c r="RZ42" s="12"/>
      <c r="SA42" s="12"/>
      <c r="SB42" s="12"/>
      <c r="SC42" s="12"/>
      <c r="SD42" s="12"/>
      <c r="SE42" s="12"/>
      <c r="SF42" s="12"/>
      <c r="SG42" s="12"/>
      <c r="SH42" s="12"/>
      <c r="SI42" s="12"/>
      <c r="SJ42" s="12"/>
      <c r="SK42" s="12"/>
      <c r="SL42" s="12"/>
      <c r="SM42" s="12"/>
      <c r="SN42" s="12"/>
      <c r="SO42" s="12"/>
      <c r="SP42" s="12"/>
      <c r="SQ42" s="12"/>
      <c r="SR42" s="12"/>
      <c r="SS42" s="12"/>
      <c r="ST42" s="12"/>
      <c r="SU42" s="12"/>
      <c r="SV42" s="12"/>
      <c r="SW42" s="12"/>
      <c r="SX42" s="12"/>
      <c r="SY42" s="12"/>
      <c r="SZ42" s="12"/>
      <c r="TA42" s="12"/>
      <c r="TB42" s="12"/>
      <c r="TC42" s="12"/>
      <c r="TD42" s="12"/>
      <c r="TE42" s="12"/>
      <c r="TF42" s="12"/>
      <c r="TG42" s="12"/>
      <c r="TH42" s="12"/>
      <c r="TI42" s="12"/>
      <c r="TJ42" s="12"/>
      <c r="TK42" s="12"/>
      <c r="TL42" s="12"/>
      <c r="TM42" s="12"/>
      <c r="TN42" s="12"/>
      <c r="TO42" s="12"/>
      <c r="TP42" s="12"/>
      <c r="TQ42" s="12"/>
      <c r="TR42" s="12"/>
      <c r="TS42" s="12"/>
      <c r="TT42" s="12"/>
      <c r="TU42" s="12"/>
      <c r="TV42" s="12"/>
      <c r="TW42" s="12"/>
      <c r="TX42" s="12"/>
      <c r="TY42" s="12"/>
      <c r="TZ42" s="12"/>
      <c r="UA42" s="12"/>
      <c r="UB42" s="12"/>
      <c r="UC42" s="12"/>
      <c r="UD42" s="12"/>
      <c r="UE42" s="12"/>
      <c r="UF42" s="12"/>
      <c r="UG42" s="12"/>
      <c r="UH42" s="12"/>
      <c r="UI42" s="12"/>
      <c r="UJ42" s="12"/>
      <c r="UK42" s="12"/>
      <c r="UL42" s="12"/>
      <c r="UM42" s="12"/>
      <c r="UN42" s="12"/>
      <c r="UO42" s="12"/>
      <c r="UP42" s="12"/>
      <c r="UQ42" s="12"/>
      <c r="UR42" s="12"/>
      <c r="US42" s="12"/>
      <c r="UT42" s="12"/>
      <c r="UU42" s="12"/>
      <c r="UV42" s="12"/>
      <c r="UW42" s="12"/>
      <c r="UX42" s="12"/>
      <c r="UY42" s="12"/>
      <c r="UZ42" s="12"/>
      <c r="VA42" s="12"/>
      <c r="VB42" s="12"/>
      <c r="VC42" s="12"/>
      <c r="VD42" s="12"/>
      <c r="VE42" s="12"/>
      <c r="VF42" s="12"/>
      <c r="VG42" s="12"/>
      <c r="VH42" s="12"/>
      <c r="VI42" s="12"/>
      <c r="VJ42" s="12"/>
      <c r="VK42" s="12"/>
      <c r="VL42" s="12"/>
      <c r="VM42" s="12"/>
      <c r="VN42" s="12"/>
      <c r="VO42" s="12"/>
      <c r="VP42" s="12"/>
      <c r="VQ42" s="12"/>
      <c r="VR42" s="12"/>
      <c r="VS42" s="12"/>
      <c r="VT42" s="12"/>
      <c r="VU42" s="12"/>
      <c r="VV42" s="12"/>
      <c r="VW42" s="12"/>
      <c r="VX42" s="12"/>
      <c r="VY42" s="12"/>
      <c r="VZ42" s="12"/>
      <c r="WA42" s="12"/>
      <c r="WB42" s="12"/>
      <c r="WC42" s="12"/>
      <c r="WD42" s="12"/>
      <c r="WE42" s="12"/>
      <c r="WF42" s="12"/>
      <c r="WG42" s="12"/>
      <c r="WH42" s="12"/>
      <c r="WI42" s="12"/>
      <c r="WJ42" s="12"/>
      <c r="WK42" s="12"/>
      <c r="WL42" s="12"/>
      <c r="WM42" s="12"/>
      <c r="WN42" s="12"/>
      <c r="WO42" s="12"/>
      <c r="WP42" s="12"/>
      <c r="WQ42" s="12"/>
      <c r="WR42" s="12"/>
      <c r="WS42" s="12"/>
      <c r="WT42" s="12"/>
      <c r="WU42" s="12"/>
      <c r="WV42" s="12"/>
      <c r="WW42" s="12"/>
      <c r="WX42" s="12"/>
      <c r="WY42" s="12"/>
      <c r="WZ42" s="12"/>
      <c r="XA42" s="12"/>
      <c r="XB42" s="12"/>
      <c r="XC42" s="12"/>
      <c r="XD42" s="12"/>
      <c r="XE42" s="12"/>
      <c r="XF42" s="12"/>
      <c r="XG42" s="12"/>
      <c r="XH42" s="12"/>
      <c r="XI42" s="12"/>
      <c r="XJ42" s="12"/>
      <c r="XK42" s="12"/>
      <c r="XL42" s="12"/>
      <c r="XM42" s="12"/>
      <c r="XN42" s="12"/>
      <c r="XO42" s="12"/>
      <c r="XP42" s="12"/>
      <c r="XQ42" s="12"/>
      <c r="XR42" s="12"/>
      <c r="XS42" s="12"/>
      <c r="XT42" s="12"/>
      <c r="XU42" s="12"/>
      <c r="XV42" s="12"/>
      <c r="XW42" s="12"/>
      <c r="XX42" s="12"/>
      <c r="XY42" s="12"/>
      <c r="XZ42" s="12"/>
      <c r="YA42" s="12"/>
      <c r="YB42" s="12"/>
      <c r="YC42" s="12"/>
      <c r="YD42" s="12"/>
      <c r="YE42" s="12"/>
      <c r="YF42" s="12"/>
      <c r="YG42" s="12"/>
      <c r="YH42" s="12"/>
      <c r="YI42" s="12"/>
      <c r="YJ42" s="12"/>
      <c r="YK42" s="12"/>
      <c r="YL42" s="12"/>
      <c r="YM42" s="12"/>
      <c r="YN42" s="12"/>
      <c r="YO42" s="12"/>
      <c r="YP42" s="12"/>
      <c r="YQ42" s="12"/>
      <c r="YR42" s="12"/>
      <c r="YS42" s="12"/>
      <c r="YT42" s="12"/>
      <c r="YU42" s="12"/>
      <c r="YV42" s="12"/>
      <c r="YW42" s="12"/>
      <c r="YX42" s="12"/>
      <c r="YY42" s="12"/>
      <c r="YZ42" s="12"/>
      <c r="ZA42" s="12"/>
      <c r="ZB42" s="12"/>
      <c r="ZC42" s="12"/>
      <c r="ZD42" s="12"/>
      <c r="ZE42" s="12"/>
      <c r="ZF42" s="12"/>
      <c r="ZG42" s="12"/>
      <c r="ZH42" s="12"/>
      <c r="ZI42" s="12"/>
      <c r="ZJ42" s="12"/>
      <c r="ZK42" s="12"/>
      <c r="ZL42" s="12"/>
      <c r="ZM42" s="12"/>
      <c r="ZN42" s="12"/>
      <c r="ZO42" s="12"/>
      <c r="ZP42" s="12"/>
      <c r="ZQ42" s="12"/>
      <c r="ZR42" s="12"/>
      <c r="ZS42" s="12"/>
      <c r="ZT42" s="12"/>
      <c r="ZU42" s="12"/>
      <c r="ZV42" s="12"/>
      <c r="ZW42" s="12"/>
      <c r="ZX42" s="12"/>
      <c r="ZY42" s="12"/>
      <c r="ZZ42" s="12"/>
      <c r="AAA42" s="12"/>
      <c r="AAB42" s="12"/>
      <c r="AAC42" s="12"/>
      <c r="AAD42" s="12"/>
      <c r="AAE42" s="12"/>
      <c r="AAF42" s="12"/>
      <c r="AAG42" s="12"/>
      <c r="AAH42" s="12"/>
      <c r="AAI42" s="12"/>
      <c r="AAJ42" s="12"/>
      <c r="AAK42" s="12"/>
      <c r="AAL42" s="12"/>
      <c r="AAM42" s="12"/>
      <c r="AAN42" s="12"/>
      <c r="AAO42" s="12"/>
      <c r="AAP42" s="12"/>
      <c r="AAQ42" s="12"/>
      <c r="AAR42" s="12"/>
      <c r="AAS42" s="12"/>
      <c r="AAT42" s="12"/>
      <c r="AAU42" s="12"/>
      <c r="AAV42" s="12"/>
      <c r="AAW42" s="12"/>
      <c r="AAX42" s="12"/>
      <c r="AAY42" s="12"/>
      <c r="AAZ42" s="12"/>
      <c r="ABA42" s="12"/>
      <c r="ABB42" s="12"/>
      <c r="ABC42" s="12"/>
      <c r="ABD42" s="12"/>
      <c r="ABE42" s="12"/>
      <c r="ABF42" s="12"/>
      <c r="ABG42" s="12"/>
      <c r="ABH42" s="12"/>
      <c r="ABI42" s="12"/>
      <c r="ABJ42" s="12"/>
      <c r="ABK42" s="12"/>
      <c r="ABL42" s="12"/>
      <c r="ABM42" s="12"/>
      <c r="ABN42" s="12"/>
      <c r="ABO42" s="12"/>
      <c r="ABP42" s="12"/>
      <c r="ABQ42" s="12"/>
      <c r="ABR42" s="12"/>
      <c r="ABS42" s="12"/>
      <c r="ABT42" s="12"/>
      <c r="ABU42" s="12"/>
      <c r="ABV42" s="12"/>
      <c r="ABW42" s="12"/>
      <c r="ABX42" s="12"/>
      <c r="ABY42" s="12"/>
      <c r="ABZ42" s="12"/>
      <c r="ACA42" s="12"/>
      <c r="ACB42" s="12"/>
      <c r="ACC42" s="12"/>
      <c r="ACD42" s="12"/>
      <c r="ACE42" s="12"/>
      <c r="ACF42" s="12"/>
      <c r="ACG42" s="12"/>
      <c r="ACH42" s="12"/>
      <c r="ACI42" s="12"/>
      <c r="ACJ42" s="12"/>
      <c r="ACK42" s="12"/>
      <c r="ACL42" s="12"/>
    </row>
    <row r="43" spans="1:766" x14ac:dyDescent="0.2">
      <c r="A43" s="308" t="s">
        <v>979</v>
      </c>
      <c r="B43" s="308" t="str">
        <f>LEFT(A43,3)</f>
        <v>379</v>
      </c>
      <c r="C43" s="19"/>
      <c r="D43" s="19"/>
      <c r="E43" s="309">
        <v>47717</v>
      </c>
      <c r="F43" s="309">
        <v>0</v>
      </c>
      <c r="G43" s="309"/>
      <c r="H43" s="309">
        <v>1002</v>
      </c>
      <c r="I43" s="128"/>
    </row>
    <row r="44" spans="1:766" x14ac:dyDescent="0.2">
      <c r="A44" s="297" t="s">
        <v>961</v>
      </c>
      <c r="C44" s="12" t="s">
        <v>404</v>
      </c>
      <c r="D44" s="12" t="s">
        <v>405</v>
      </c>
      <c r="E44" s="307">
        <v>28627</v>
      </c>
      <c r="F44" s="251" t="s">
        <v>144</v>
      </c>
      <c r="G44" s="20">
        <v>2.3E-2</v>
      </c>
      <c r="H44" s="17">
        <v>658</v>
      </c>
      <c r="J44" s="12" t="s">
        <v>1043</v>
      </c>
    </row>
    <row r="45" spans="1:766" x14ac:dyDescent="0.2">
      <c r="C45" s="12" t="s">
        <v>491</v>
      </c>
      <c r="D45" s="12" t="s">
        <v>492</v>
      </c>
      <c r="E45" s="307">
        <v>57114</v>
      </c>
      <c r="F45" s="251" t="s">
        <v>144</v>
      </c>
      <c r="G45" s="20">
        <v>2.3E-2</v>
      </c>
      <c r="H45" s="17">
        <v>1314</v>
      </c>
      <c r="J45" s="12" t="s">
        <v>1043</v>
      </c>
    </row>
    <row r="46" spans="1:766" x14ac:dyDescent="0.2">
      <c r="C46" s="12" t="s">
        <v>512</v>
      </c>
      <c r="D46" s="12" t="s">
        <v>513</v>
      </c>
      <c r="E46" s="307">
        <v>753232</v>
      </c>
      <c r="F46" s="251" t="s">
        <v>144</v>
      </c>
      <c r="G46" s="20">
        <v>2.3E-2</v>
      </c>
      <c r="H46" s="17">
        <v>17324</v>
      </c>
      <c r="J46" s="12" t="s">
        <v>1043</v>
      </c>
    </row>
    <row r="47" spans="1:766" x14ac:dyDescent="0.2">
      <c r="C47" s="12" t="s">
        <v>587</v>
      </c>
      <c r="D47" s="12" t="s">
        <v>588</v>
      </c>
      <c r="E47" s="307">
        <v>6306</v>
      </c>
      <c r="F47" s="251" t="s">
        <v>144</v>
      </c>
      <c r="G47" s="20">
        <v>2.3E-2</v>
      </c>
      <c r="H47" s="17">
        <v>145</v>
      </c>
      <c r="J47" s="12" t="s">
        <v>1043</v>
      </c>
    </row>
    <row r="48" spans="1:766" x14ac:dyDescent="0.2">
      <c r="C48" s="12" t="s">
        <v>589</v>
      </c>
      <c r="D48" s="12" t="s">
        <v>590</v>
      </c>
      <c r="E48" s="307">
        <v>1598</v>
      </c>
      <c r="F48" s="251" t="s">
        <v>144</v>
      </c>
      <c r="G48" s="20">
        <v>2.3E-2</v>
      </c>
      <c r="H48" s="17">
        <v>37</v>
      </c>
      <c r="J48" s="12" t="s">
        <v>1043</v>
      </c>
    </row>
    <row r="49" spans="1:766" x14ac:dyDescent="0.2">
      <c r="C49" s="12" t="s">
        <v>591</v>
      </c>
      <c r="D49" s="12" t="s">
        <v>592</v>
      </c>
      <c r="E49" s="307">
        <v>102081</v>
      </c>
      <c r="F49" s="251" t="s">
        <v>144</v>
      </c>
      <c r="G49" s="20">
        <v>2.3E-2</v>
      </c>
      <c r="H49" s="17">
        <v>2348</v>
      </c>
      <c r="J49" s="12" t="s">
        <v>1043</v>
      </c>
    </row>
    <row r="50" spans="1:766" x14ac:dyDescent="0.2">
      <c r="C50" s="12" t="s">
        <v>693</v>
      </c>
      <c r="D50" s="12" t="s">
        <v>694</v>
      </c>
      <c r="E50" s="307">
        <v>16173</v>
      </c>
      <c r="F50" s="251" t="s">
        <v>144</v>
      </c>
      <c r="G50" s="20">
        <v>2.3E-2</v>
      </c>
      <c r="H50" s="17">
        <v>372</v>
      </c>
      <c r="J50" s="12" t="s">
        <v>1043</v>
      </c>
    </row>
    <row r="51" spans="1:766" x14ac:dyDescent="0.2">
      <c r="C51" s="12" t="s">
        <v>765</v>
      </c>
      <c r="D51" s="12" t="s">
        <v>766</v>
      </c>
      <c r="E51" s="307">
        <v>26414</v>
      </c>
      <c r="F51" s="251" t="s">
        <v>144</v>
      </c>
      <c r="G51" s="20">
        <v>2.3E-2</v>
      </c>
      <c r="H51" s="17">
        <v>608</v>
      </c>
      <c r="J51" s="12" t="s">
        <v>1043</v>
      </c>
    </row>
    <row r="52" spans="1:766" x14ac:dyDescent="0.2">
      <c r="C52" s="12" t="s">
        <v>835</v>
      </c>
      <c r="D52" s="12" t="s">
        <v>836</v>
      </c>
      <c r="E52" s="307">
        <v>33779</v>
      </c>
      <c r="F52" s="251" t="s">
        <v>144</v>
      </c>
      <c r="G52" s="20">
        <v>2.3E-2</v>
      </c>
      <c r="H52" s="17">
        <v>777</v>
      </c>
      <c r="J52" s="12" t="s">
        <v>1043</v>
      </c>
    </row>
    <row r="53" spans="1:766" x14ac:dyDescent="0.2">
      <c r="A53" s="308" t="s">
        <v>978</v>
      </c>
      <c r="B53" s="308" t="str">
        <f>LEFT(A53,3)</f>
        <v>380</v>
      </c>
      <c r="C53" s="19"/>
      <c r="D53" s="19"/>
      <c r="E53" s="309">
        <v>1025324</v>
      </c>
      <c r="F53" s="309">
        <v>0</v>
      </c>
      <c r="G53" s="309"/>
      <c r="H53" s="309">
        <v>23583</v>
      </c>
      <c r="I53" s="128"/>
    </row>
    <row r="54" spans="1:766" x14ac:dyDescent="0.2">
      <c r="A54" s="297" t="s">
        <v>962</v>
      </c>
      <c r="C54" s="12" t="s">
        <v>406</v>
      </c>
      <c r="D54" s="12" t="s">
        <v>407</v>
      </c>
      <c r="E54" s="307">
        <v>21652</v>
      </c>
      <c r="F54" s="251" t="s">
        <v>146</v>
      </c>
      <c r="G54" s="20">
        <v>3.5400000000000001E-2</v>
      </c>
      <c r="H54" s="17">
        <v>766</v>
      </c>
      <c r="J54" s="12" t="s">
        <v>1044</v>
      </c>
    </row>
    <row r="55" spans="1:766" x14ac:dyDescent="0.2">
      <c r="C55" s="12" t="s">
        <v>493</v>
      </c>
      <c r="D55" s="12" t="s">
        <v>494</v>
      </c>
      <c r="E55" s="307">
        <v>32220</v>
      </c>
      <c r="F55" s="251" t="s">
        <v>146</v>
      </c>
      <c r="G55" s="20">
        <v>3.5400000000000001E-2</v>
      </c>
      <c r="H55" s="17">
        <v>1141</v>
      </c>
      <c r="J55" s="12" t="s">
        <v>1044</v>
      </c>
    </row>
    <row r="56" spans="1:766" x14ac:dyDescent="0.2">
      <c r="C56" s="12" t="s">
        <v>593</v>
      </c>
      <c r="D56" s="12" t="s">
        <v>594</v>
      </c>
      <c r="E56" s="307">
        <v>1477947</v>
      </c>
      <c r="F56" s="251" t="s">
        <v>146</v>
      </c>
      <c r="G56" s="20">
        <v>3.5400000000000001E-2</v>
      </c>
      <c r="H56" s="17">
        <v>52319</v>
      </c>
      <c r="J56" s="12" t="s">
        <v>1044</v>
      </c>
    </row>
    <row r="57" spans="1:766" x14ac:dyDescent="0.2">
      <c r="C57" s="12" t="s">
        <v>695</v>
      </c>
      <c r="D57" s="12" t="s">
        <v>696</v>
      </c>
      <c r="E57" s="307">
        <v>13601</v>
      </c>
      <c r="F57" s="251" t="s">
        <v>146</v>
      </c>
      <c r="G57" s="20">
        <v>3.5400000000000001E-2</v>
      </c>
      <c r="H57" s="17">
        <v>481</v>
      </c>
      <c r="J57" s="12" t="s">
        <v>1044</v>
      </c>
    </row>
    <row r="58" spans="1:766" x14ac:dyDescent="0.2">
      <c r="C58" s="12" t="s">
        <v>767</v>
      </c>
      <c r="D58" s="12" t="s">
        <v>768</v>
      </c>
      <c r="E58" s="307">
        <v>7326</v>
      </c>
      <c r="F58" s="251" t="s">
        <v>146</v>
      </c>
      <c r="G58" s="20">
        <v>3.5400000000000001E-2</v>
      </c>
      <c r="H58" s="17">
        <v>259</v>
      </c>
      <c r="J58" s="12" t="s">
        <v>1044</v>
      </c>
    </row>
    <row r="59" spans="1:766" x14ac:dyDescent="0.2">
      <c r="C59" s="12" t="s">
        <v>837</v>
      </c>
      <c r="D59" s="12" t="s">
        <v>838</v>
      </c>
      <c r="E59" s="307">
        <v>14778</v>
      </c>
      <c r="F59" s="251" t="s">
        <v>146</v>
      </c>
      <c r="G59" s="20">
        <v>3.5400000000000001E-2</v>
      </c>
      <c r="H59" s="17">
        <v>523</v>
      </c>
      <c r="J59" s="12" t="s">
        <v>1044</v>
      </c>
    </row>
    <row r="60" spans="1:766" x14ac:dyDescent="0.2">
      <c r="A60" s="308" t="s">
        <v>977</v>
      </c>
      <c r="B60" s="308" t="str">
        <f>LEFT(A60,3)</f>
        <v>381</v>
      </c>
      <c r="C60" s="19"/>
      <c r="D60" s="19"/>
      <c r="E60" s="309">
        <v>1567524</v>
      </c>
      <c r="F60" s="309">
        <v>0</v>
      </c>
      <c r="G60" s="309"/>
      <c r="H60" s="309">
        <v>55489</v>
      </c>
      <c r="I60" s="128"/>
    </row>
    <row r="61" spans="1:766" s="19" customFormat="1" x14ac:dyDescent="0.2">
      <c r="A61" s="297" t="s">
        <v>963</v>
      </c>
      <c r="B61" s="297"/>
      <c r="C61" s="12" t="s">
        <v>409</v>
      </c>
      <c r="D61" s="12" t="s">
        <v>410</v>
      </c>
      <c r="E61" s="307">
        <v>101867</v>
      </c>
      <c r="F61" s="251" t="s">
        <v>148</v>
      </c>
      <c r="G61" s="20">
        <v>3.5400000000000001E-2</v>
      </c>
      <c r="H61" s="17">
        <v>3606</v>
      </c>
      <c r="I61" s="127"/>
      <c r="J61" s="12" t="s">
        <v>1045</v>
      </c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E61" s="12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  <c r="GW61" s="12"/>
      <c r="GX61" s="12"/>
      <c r="GY61" s="12"/>
      <c r="GZ61" s="12"/>
      <c r="HA61" s="12"/>
      <c r="HB61" s="12"/>
      <c r="HC61" s="12"/>
      <c r="HD61" s="12"/>
      <c r="HE61" s="12"/>
      <c r="HF61" s="12"/>
      <c r="HG61" s="12"/>
      <c r="HH61" s="12"/>
      <c r="HI61" s="12"/>
      <c r="HJ61" s="12"/>
      <c r="HK61" s="12"/>
      <c r="HL61" s="12"/>
      <c r="HM61" s="12"/>
      <c r="HN61" s="12"/>
      <c r="HO61" s="12"/>
      <c r="HP61" s="12"/>
      <c r="HQ61" s="12"/>
      <c r="HR61" s="12"/>
      <c r="HS61" s="12"/>
      <c r="HT61" s="12"/>
      <c r="HU61" s="12"/>
      <c r="HV61" s="12"/>
      <c r="HW61" s="12"/>
      <c r="HX61" s="12"/>
      <c r="HY61" s="12"/>
      <c r="HZ61" s="12"/>
      <c r="IA61" s="12"/>
      <c r="IB61" s="12"/>
      <c r="IC61" s="12"/>
      <c r="ID61" s="12"/>
      <c r="IE61" s="12"/>
      <c r="IF61" s="12"/>
      <c r="IG61" s="12"/>
      <c r="IH61" s="12"/>
      <c r="II61" s="12"/>
      <c r="IJ61" s="12"/>
      <c r="IK61" s="12"/>
      <c r="IL61" s="12"/>
      <c r="IM61" s="12"/>
      <c r="IN61" s="12"/>
      <c r="IO61" s="12"/>
      <c r="IP61" s="12"/>
      <c r="IQ61" s="12"/>
      <c r="IR61" s="12"/>
      <c r="IS61" s="12"/>
      <c r="IT61" s="12"/>
      <c r="IU61" s="12"/>
      <c r="IV61" s="12"/>
      <c r="IW61" s="12"/>
      <c r="IX61" s="12"/>
      <c r="IY61" s="12"/>
      <c r="IZ61" s="12"/>
      <c r="JA61" s="12"/>
      <c r="JB61" s="12"/>
      <c r="JC61" s="12"/>
      <c r="JD61" s="12"/>
      <c r="JE61" s="12"/>
      <c r="JF61" s="12"/>
      <c r="JG61" s="12"/>
      <c r="JH61" s="12"/>
      <c r="JI61" s="12"/>
      <c r="JJ61" s="12"/>
      <c r="JK61" s="12"/>
      <c r="JL61" s="12"/>
      <c r="JM61" s="12"/>
      <c r="JN61" s="12"/>
      <c r="JO61" s="12"/>
      <c r="JP61" s="12"/>
      <c r="JQ61" s="12"/>
      <c r="JR61" s="12"/>
      <c r="JS61" s="12"/>
      <c r="JT61" s="12"/>
      <c r="JU61" s="12"/>
      <c r="JV61" s="12"/>
      <c r="JW61" s="12"/>
      <c r="JX61" s="12"/>
      <c r="JY61" s="12"/>
      <c r="JZ61" s="12"/>
      <c r="KA61" s="12"/>
      <c r="KB61" s="12"/>
      <c r="KC61" s="12"/>
      <c r="KD61" s="12"/>
      <c r="KE61" s="12"/>
      <c r="KF61" s="12"/>
      <c r="KG61" s="12"/>
      <c r="KH61" s="12"/>
      <c r="KI61" s="12"/>
      <c r="KJ61" s="12"/>
      <c r="KK61" s="12"/>
      <c r="KL61" s="12"/>
      <c r="KM61" s="12"/>
      <c r="KN61" s="12"/>
      <c r="KO61" s="12"/>
      <c r="KP61" s="12"/>
      <c r="KQ61" s="12"/>
      <c r="KR61" s="12"/>
      <c r="KS61" s="12"/>
      <c r="KT61" s="12"/>
      <c r="KU61" s="12"/>
      <c r="KV61" s="12"/>
      <c r="KW61" s="12"/>
      <c r="KX61" s="12"/>
      <c r="KY61" s="12"/>
      <c r="KZ61" s="12"/>
      <c r="LA61" s="12"/>
      <c r="LB61" s="12"/>
      <c r="LC61" s="12"/>
      <c r="LD61" s="12"/>
      <c r="LE61" s="12"/>
      <c r="LF61" s="12"/>
      <c r="LG61" s="12"/>
      <c r="LH61" s="12"/>
      <c r="LI61" s="12"/>
      <c r="LJ61" s="12"/>
      <c r="LK61" s="12"/>
      <c r="LL61" s="12"/>
      <c r="LM61" s="12"/>
      <c r="LN61" s="12"/>
      <c r="LO61" s="12"/>
      <c r="LP61" s="12"/>
      <c r="LQ61" s="12"/>
      <c r="LR61" s="12"/>
      <c r="LS61" s="12"/>
      <c r="LT61" s="12"/>
      <c r="LU61" s="12"/>
      <c r="LV61" s="12"/>
      <c r="LW61" s="12"/>
      <c r="LX61" s="12"/>
      <c r="LY61" s="12"/>
      <c r="LZ61" s="12"/>
      <c r="MA61" s="12"/>
      <c r="MB61" s="12"/>
      <c r="MC61" s="12"/>
      <c r="MD61" s="12"/>
      <c r="ME61" s="12"/>
      <c r="MF61" s="12"/>
      <c r="MG61" s="12"/>
      <c r="MH61" s="12"/>
      <c r="MI61" s="12"/>
      <c r="MJ61" s="12"/>
      <c r="MK61" s="12"/>
      <c r="ML61" s="12"/>
      <c r="MM61" s="12"/>
      <c r="MN61" s="12"/>
      <c r="MO61" s="12"/>
      <c r="MP61" s="12"/>
      <c r="MQ61" s="12"/>
      <c r="MR61" s="12"/>
      <c r="MS61" s="12"/>
      <c r="MT61" s="12"/>
      <c r="MU61" s="12"/>
      <c r="MV61" s="12"/>
      <c r="MW61" s="12"/>
      <c r="MX61" s="12"/>
      <c r="MY61" s="12"/>
      <c r="MZ61" s="12"/>
      <c r="NA61" s="12"/>
      <c r="NB61" s="12"/>
      <c r="NC61" s="12"/>
      <c r="ND61" s="12"/>
      <c r="NE61" s="12"/>
      <c r="NF61" s="12"/>
      <c r="NG61" s="12"/>
      <c r="NH61" s="12"/>
      <c r="NI61" s="12"/>
      <c r="NJ61" s="12"/>
      <c r="NK61" s="12"/>
      <c r="NL61" s="12"/>
      <c r="NM61" s="12"/>
      <c r="NN61" s="12"/>
      <c r="NO61" s="12"/>
      <c r="NP61" s="12"/>
      <c r="NQ61" s="12"/>
      <c r="NR61" s="12"/>
      <c r="NS61" s="12"/>
      <c r="NT61" s="12"/>
      <c r="NU61" s="12"/>
      <c r="NV61" s="12"/>
      <c r="NW61" s="12"/>
      <c r="NX61" s="12"/>
      <c r="NY61" s="12"/>
      <c r="NZ61" s="12"/>
      <c r="OA61" s="12"/>
      <c r="OB61" s="12"/>
      <c r="OC61" s="12"/>
      <c r="OD61" s="12"/>
      <c r="OE61" s="12"/>
      <c r="OF61" s="12"/>
      <c r="OG61" s="12"/>
      <c r="OH61" s="12"/>
      <c r="OI61" s="12"/>
      <c r="OJ61" s="12"/>
      <c r="OK61" s="12"/>
      <c r="OL61" s="12"/>
      <c r="OM61" s="12"/>
      <c r="ON61" s="12"/>
      <c r="OO61" s="12"/>
      <c r="OP61" s="12"/>
      <c r="OQ61" s="12"/>
      <c r="OR61" s="12"/>
      <c r="OS61" s="12"/>
      <c r="OT61" s="12"/>
      <c r="OU61" s="12"/>
      <c r="OV61" s="12"/>
      <c r="OW61" s="12"/>
      <c r="OX61" s="12"/>
      <c r="OY61" s="12"/>
      <c r="OZ61" s="12"/>
      <c r="PA61" s="12"/>
      <c r="PB61" s="12"/>
      <c r="PC61" s="12"/>
      <c r="PD61" s="12"/>
      <c r="PE61" s="12"/>
      <c r="PF61" s="12"/>
      <c r="PG61" s="12"/>
      <c r="PH61" s="12"/>
      <c r="PI61" s="12"/>
      <c r="PJ61" s="12"/>
      <c r="PK61" s="12"/>
      <c r="PL61" s="12"/>
      <c r="PM61" s="12"/>
      <c r="PN61" s="12"/>
      <c r="PO61" s="12"/>
      <c r="PP61" s="12"/>
      <c r="PQ61" s="12"/>
      <c r="PR61" s="12"/>
      <c r="PS61" s="12"/>
      <c r="PT61" s="12"/>
      <c r="PU61" s="12"/>
      <c r="PV61" s="12"/>
      <c r="PW61" s="12"/>
      <c r="PX61" s="12"/>
      <c r="PY61" s="12"/>
      <c r="PZ61" s="12"/>
      <c r="QA61" s="12"/>
      <c r="QB61" s="12"/>
      <c r="QC61" s="12"/>
      <c r="QD61" s="12"/>
      <c r="QE61" s="12"/>
      <c r="QF61" s="12"/>
      <c r="QG61" s="12"/>
      <c r="QH61" s="12"/>
      <c r="QI61" s="12"/>
      <c r="QJ61" s="12"/>
      <c r="QK61" s="12"/>
      <c r="QL61" s="12"/>
      <c r="QM61" s="12"/>
      <c r="QN61" s="12"/>
      <c r="QO61" s="12"/>
      <c r="QP61" s="12"/>
      <c r="QQ61" s="12"/>
      <c r="QR61" s="12"/>
      <c r="QS61" s="12"/>
      <c r="QT61" s="12"/>
      <c r="QU61" s="12"/>
      <c r="QV61" s="12"/>
      <c r="QW61" s="12"/>
      <c r="QX61" s="12"/>
      <c r="QY61" s="12"/>
      <c r="QZ61" s="12"/>
      <c r="RA61" s="12"/>
      <c r="RB61" s="12"/>
      <c r="RC61" s="12"/>
      <c r="RD61" s="12"/>
      <c r="RE61" s="12"/>
      <c r="RF61" s="12"/>
      <c r="RG61" s="12"/>
      <c r="RH61" s="12"/>
      <c r="RI61" s="12"/>
      <c r="RJ61" s="12"/>
      <c r="RK61" s="12"/>
      <c r="RL61" s="12"/>
      <c r="RM61" s="12"/>
      <c r="RN61" s="12"/>
      <c r="RO61" s="12"/>
      <c r="RP61" s="12"/>
      <c r="RQ61" s="12"/>
      <c r="RR61" s="12"/>
      <c r="RS61" s="12"/>
      <c r="RT61" s="12"/>
      <c r="RU61" s="12"/>
      <c r="RV61" s="12"/>
      <c r="RW61" s="12"/>
      <c r="RX61" s="12"/>
      <c r="RY61" s="12"/>
      <c r="RZ61" s="12"/>
      <c r="SA61" s="12"/>
      <c r="SB61" s="12"/>
      <c r="SC61" s="12"/>
      <c r="SD61" s="12"/>
      <c r="SE61" s="12"/>
      <c r="SF61" s="12"/>
      <c r="SG61" s="12"/>
      <c r="SH61" s="12"/>
      <c r="SI61" s="12"/>
      <c r="SJ61" s="12"/>
      <c r="SK61" s="12"/>
      <c r="SL61" s="12"/>
      <c r="SM61" s="12"/>
      <c r="SN61" s="12"/>
      <c r="SO61" s="12"/>
      <c r="SP61" s="12"/>
      <c r="SQ61" s="12"/>
      <c r="SR61" s="12"/>
      <c r="SS61" s="12"/>
      <c r="ST61" s="12"/>
      <c r="SU61" s="12"/>
      <c r="SV61" s="12"/>
      <c r="SW61" s="12"/>
      <c r="SX61" s="12"/>
      <c r="SY61" s="12"/>
      <c r="SZ61" s="12"/>
      <c r="TA61" s="12"/>
      <c r="TB61" s="12"/>
      <c r="TC61" s="12"/>
      <c r="TD61" s="12"/>
      <c r="TE61" s="12"/>
      <c r="TF61" s="12"/>
      <c r="TG61" s="12"/>
      <c r="TH61" s="12"/>
      <c r="TI61" s="12"/>
      <c r="TJ61" s="12"/>
      <c r="TK61" s="12"/>
      <c r="TL61" s="12"/>
      <c r="TM61" s="12"/>
      <c r="TN61" s="12"/>
      <c r="TO61" s="12"/>
      <c r="TP61" s="12"/>
      <c r="TQ61" s="12"/>
      <c r="TR61" s="12"/>
      <c r="TS61" s="12"/>
      <c r="TT61" s="12"/>
      <c r="TU61" s="12"/>
      <c r="TV61" s="12"/>
      <c r="TW61" s="12"/>
      <c r="TX61" s="12"/>
      <c r="TY61" s="12"/>
      <c r="TZ61" s="12"/>
      <c r="UA61" s="12"/>
      <c r="UB61" s="12"/>
      <c r="UC61" s="12"/>
      <c r="UD61" s="12"/>
      <c r="UE61" s="12"/>
      <c r="UF61" s="12"/>
      <c r="UG61" s="12"/>
      <c r="UH61" s="12"/>
      <c r="UI61" s="12"/>
      <c r="UJ61" s="12"/>
      <c r="UK61" s="12"/>
      <c r="UL61" s="12"/>
      <c r="UM61" s="12"/>
      <c r="UN61" s="12"/>
      <c r="UO61" s="12"/>
      <c r="UP61" s="12"/>
      <c r="UQ61" s="12"/>
      <c r="UR61" s="12"/>
      <c r="US61" s="12"/>
      <c r="UT61" s="12"/>
      <c r="UU61" s="12"/>
      <c r="UV61" s="12"/>
      <c r="UW61" s="12"/>
      <c r="UX61" s="12"/>
      <c r="UY61" s="12"/>
      <c r="UZ61" s="12"/>
      <c r="VA61" s="12"/>
      <c r="VB61" s="12"/>
      <c r="VC61" s="12"/>
      <c r="VD61" s="12"/>
      <c r="VE61" s="12"/>
      <c r="VF61" s="12"/>
      <c r="VG61" s="12"/>
      <c r="VH61" s="12"/>
      <c r="VI61" s="12"/>
      <c r="VJ61" s="12"/>
      <c r="VK61" s="12"/>
      <c r="VL61" s="12"/>
      <c r="VM61" s="12"/>
      <c r="VN61" s="12"/>
      <c r="VO61" s="12"/>
      <c r="VP61" s="12"/>
      <c r="VQ61" s="12"/>
      <c r="VR61" s="12"/>
      <c r="VS61" s="12"/>
      <c r="VT61" s="12"/>
      <c r="VU61" s="12"/>
      <c r="VV61" s="12"/>
      <c r="VW61" s="12"/>
      <c r="VX61" s="12"/>
      <c r="VY61" s="12"/>
      <c r="VZ61" s="12"/>
      <c r="WA61" s="12"/>
      <c r="WB61" s="12"/>
      <c r="WC61" s="12"/>
      <c r="WD61" s="12"/>
      <c r="WE61" s="12"/>
      <c r="WF61" s="12"/>
      <c r="WG61" s="12"/>
      <c r="WH61" s="12"/>
      <c r="WI61" s="12"/>
      <c r="WJ61" s="12"/>
      <c r="WK61" s="12"/>
      <c r="WL61" s="12"/>
      <c r="WM61" s="12"/>
      <c r="WN61" s="12"/>
      <c r="WO61" s="12"/>
      <c r="WP61" s="12"/>
      <c r="WQ61" s="12"/>
      <c r="WR61" s="12"/>
      <c r="WS61" s="12"/>
      <c r="WT61" s="12"/>
      <c r="WU61" s="12"/>
      <c r="WV61" s="12"/>
      <c r="WW61" s="12"/>
      <c r="WX61" s="12"/>
      <c r="WY61" s="12"/>
      <c r="WZ61" s="12"/>
      <c r="XA61" s="12"/>
      <c r="XB61" s="12"/>
      <c r="XC61" s="12"/>
      <c r="XD61" s="12"/>
      <c r="XE61" s="12"/>
      <c r="XF61" s="12"/>
      <c r="XG61" s="12"/>
      <c r="XH61" s="12"/>
      <c r="XI61" s="12"/>
      <c r="XJ61" s="12"/>
      <c r="XK61" s="12"/>
      <c r="XL61" s="12"/>
      <c r="XM61" s="12"/>
      <c r="XN61" s="12"/>
      <c r="XO61" s="12"/>
      <c r="XP61" s="12"/>
      <c r="XQ61" s="12"/>
      <c r="XR61" s="12"/>
      <c r="XS61" s="12"/>
      <c r="XT61" s="12"/>
      <c r="XU61" s="12"/>
      <c r="XV61" s="12"/>
      <c r="XW61" s="12"/>
      <c r="XX61" s="12"/>
      <c r="XY61" s="12"/>
      <c r="XZ61" s="12"/>
      <c r="YA61" s="12"/>
      <c r="YB61" s="12"/>
      <c r="YC61" s="12"/>
      <c r="YD61" s="12"/>
      <c r="YE61" s="12"/>
      <c r="YF61" s="12"/>
      <c r="YG61" s="12"/>
      <c r="YH61" s="12"/>
      <c r="YI61" s="12"/>
      <c r="YJ61" s="12"/>
      <c r="YK61" s="12"/>
      <c r="YL61" s="12"/>
      <c r="YM61" s="12"/>
      <c r="YN61" s="12"/>
      <c r="YO61" s="12"/>
      <c r="YP61" s="12"/>
      <c r="YQ61" s="12"/>
      <c r="YR61" s="12"/>
      <c r="YS61" s="12"/>
      <c r="YT61" s="12"/>
      <c r="YU61" s="12"/>
      <c r="YV61" s="12"/>
      <c r="YW61" s="12"/>
      <c r="YX61" s="12"/>
      <c r="YY61" s="12"/>
      <c r="YZ61" s="12"/>
      <c r="ZA61" s="12"/>
      <c r="ZB61" s="12"/>
      <c r="ZC61" s="12"/>
      <c r="ZD61" s="12"/>
      <c r="ZE61" s="12"/>
      <c r="ZF61" s="12"/>
      <c r="ZG61" s="12"/>
      <c r="ZH61" s="12"/>
      <c r="ZI61" s="12"/>
      <c r="ZJ61" s="12"/>
      <c r="ZK61" s="12"/>
      <c r="ZL61" s="12"/>
      <c r="ZM61" s="12"/>
      <c r="ZN61" s="12"/>
      <c r="ZO61" s="12"/>
      <c r="ZP61" s="12"/>
      <c r="ZQ61" s="12"/>
      <c r="ZR61" s="12"/>
      <c r="ZS61" s="12"/>
      <c r="ZT61" s="12"/>
      <c r="ZU61" s="12"/>
      <c r="ZV61" s="12"/>
      <c r="ZW61" s="12"/>
      <c r="ZX61" s="12"/>
      <c r="ZY61" s="12"/>
      <c r="ZZ61" s="12"/>
      <c r="AAA61" s="12"/>
      <c r="AAB61" s="12"/>
      <c r="AAC61" s="12"/>
      <c r="AAD61" s="12"/>
      <c r="AAE61" s="12"/>
      <c r="AAF61" s="12"/>
      <c r="AAG61" s="12"/>
      <c r="AAH61" s="12"/>
      <c r="AAI61" s="12"/>
      <c r="AAJ61" s="12"/>
      <c r="AAK61" s="12"/>
      <c r="AAL61" s="12"/>
      <c r="AAM61" s="12"/>
      <c r="AAN61" s="12"/>
      <c r="AAO61" s="12"/>
      <c r="AAP61" s="12"/>
      <c r="AAQ61" s="12"/>
      <c r="AAR61" s="12"/>
      <c r="AAS61" s="12"/>
      <c r="AAT61" s="12"/>
      <c r="AAU61" s="12"/>
      <c r="AAV61" s="12"/>
      <c r="AAW61" s="12"/>
      <c r="AAX61" s="12"/>
      <c r="AAY61" s="12"/>
      <c r="AAZ61" s="12"/>
      <c r="ABA61" s="12"/>
      <c r="ABB61" s="12"/>
      <c r="ABC61" s="12"/>
      <c r="ABD61" s="12"/>
      <c r="ABE61" s="12"/>
      <c r="ABF61" s="12"/>
      <c r="ABG61" s="12"/>
      <c r="ABH61" s="12"/>
      <c r="ABI61" s="12"/>
      <c r="ABJ61" s="12"/>
      <c r="ABK61" s="12"/>
      <c r="ABL61" s="12"/>
      <c r="ABM61" s="12"/>
      <c r="ABN61" s="12"/>
      <c r="ABO61" s="12"/>
      <c r="ABP61" s="12"/>
      <c r="ABQ61" s="12"/>
      <c r="ABR61" s="12"/>
      <c r="ABS61" s="12"/>
      <c r="ABT61" s="12"/>
      <c r="ABU61" s="12"/>
      <c r="ABV61" s="12"/>
      <c r="ABW61" s="12"/>
      <c r="ABX61" s="12"/>
      <c r="ABY61" s="12"/>
      <c r="ABZ61" s="12"/>
      <c r="ACA61" s="12"/>
      <c r="ACB61" s="12"/>
      <c r="ACC61" s="12"/>
      <c r="ACD61" s="12"/>
      <c r="ACE61" s="12"/>
      <c r="ACF61" s="12"/>
      <c r="ACG61" s="12"/>
      <c r="ACH61" s="12"/>
      <c r="ACI61" s="12"/>
      <c r="ACJ61" s="12"/>
      <c r="ACK61" s="12"/>
      <c r="ACL61" s="12"/>
    </row>
    <row r="62" spans="1:766" x14ac:dyDescent="0.2">
      <c r="C62" s="12" t="s">
        <v>495</v>
      </c>
      <c r="D62" s="12" t="s">
        <v>496</v>
      </c>
      <c r="E62" s="307">
        <v>92392</v>
      </c>
      <c r="F62" s="251" t="s">
        <v>148</v>
      </c>
      <c r="G62" s="20">
        <v>3.5400000000000001E-2</v>
      </c>
      <c r="H62" s="17">
        <v>3271</v>
      </c>
      <c r="J62" s="12" t="s">
        <v>1045</v>
      </c>
    </row>
    <row r="63" spans="1:766" x14ac:dyDescent="0.2">
      <c r="C63" s="12" t="s">
        <v>595</v>
      </c>
      <c r="D63" s="12" t="s">
        <v>596</v>
      </c>
      <c r="E63" s="307">
        <v>134184</v>
      </c>
      <c r="F63" s="251" t="s">
        <v>148</v>
      </c>
      <c r="G63" s="20">
        <v>3.5400000000000001E-2</v>
      </c>
      <c r="H63" s="17">
        <v>4750</v>
      </c>
      <c r="J63" s="12" t="s">
        <v>1045</v>
      </c>
    </row>
    <row r="64" spans="1:766" x14ac:dyDescent="0.2">
      <c r="C64" s="12" t="s">
        <v>697</v>
      </c>
      <c r="D64" s="12" t="s">
        <v>698</v>
      </c>
      <c r="E64" s="307">
        <v>52363</v>
      </c>
      <c r="F64" s="251" t="s">
        <v>148</v>
      </c>
      <c r="G64" s="20">
        <v>3.5400000000000001E-2</v>
      </c>
      <c r="H64" s="17">
        <v>1854</v>
      </c>
      <c r="J64" s="12" t="s">
        <v>1045</v>
      </c>
    </row>
    <row r="65" spans="1:766" x14ac:dyDescent="0.2">
      <c r="C65" s="12" t="s">
        <v>769</v>
      </c>
      <c r="D65" s="12" t="s">
        <v>770</v>
      </c>
      <c r="E65" s="307">
        <v>16540</v>
      </c>
      <c r="F65" s="251" t="s">
        <v>148</v>
      </c>
      <c r="G65" s="20">
        <v>3.5400000000000001E-2</v>
      </c>
      <c r="H65" s="17">
        <v>586</v>
      </c>
      <c r="J65" s="12" t="s">
        <v>1045</v>
      </c>
    </row>
    <row r="66" spans="1:766" x14ac:dyDescent="0.2">
      <c r="C66" s="12" t="s">
        <v>839</v>
      </c>
      <c r="D66" s="12" t="s">
        <v>840</v>
      </c>
      <c r="E66" s="307">
        <v>35066</v>
      </c>
      <c r="F66" s="251" t="s">
        <v>148</v>
      </c>
      <c r="G66" s="20">
        <v>3.5400000000000001E-2</v>
      </c>
      <c r="H66" s="17">
        <v>1241</v>
      </c>
      <c r="J66" s="12" t="s">
        <v>1045</v>
      </c>
    </row>
    <row r="67" spans="1:766" x14ac:dyDescent="0.2">
      <c r="A67" s="308" t="s">
        <v>976</v>
      </c>
      <c r="B67" s="308" t="str">
        <f>LEFT(A67,3)</f>
        <v>382</v>
      </c>
      <c r="C67" s="19"/>
      <c r="D67" s="19"/>
      <c r="E67" s="309">
        <v>432412</v>
      </c>
      <c r="F67" s="309">
        <v>0</v>
      </c>
      <c r="G67" s="309"/>
      <c r="H67" s="309">
        <v>15308</v>
      </c>
      <c r="I67" s="128"/>
    </row>
    <row r="68" spans="1:766" x14ac:dyDescent="0.2">
      <c r="A68" s="297" t="s">
        <v>964</v>
      </c>
      <c r="C68" s="12" t="s">
        <v>412</v>
      </c>
      <c r="D68" s="12" t="s">
        <v>413</v>
      </c>
      <c r="E68" s="307">
        <v>18043</v>
      </c>
      <c r="F68" s="251" t="s">
        <v>150</v>
      </c>
      <c r="G68" s="20">
        <v>2.23E-2</v>
      </c>
      <c r="H68" s="17">
        <v>402</v>
      </c>
      <c r="J68" s="12" t="s">
        <v>1044</v>
      </c>
    </row>
    <row r="69" spans="1:766" x14ac:dyDescent="0.2">
      <c r="C69" s="12" t="s">
        <v>497</v>
      </c>
      <c r="D69" s="12" t="s">
        <v>498</v>
      </c>
      <c r="E69" s="307">
        <v>25776</v>
      </c>
      <c r="F69" s="251" t="s">
        <v>150</v>
      </c>
      <c r="G69" s="20">
        <v>2.23E-2</v>
      </c>
      <c r="H69" s="17">
        <v>575</v>
      </c>
      <c r="J69" s="12" t="s">
        <v>1044</v>
      </c>
    </row>
    <row r="70" spans="1:766" x14ac:dyDescent="0.2">
      <c r="C70" s="12" t="s">
        <v>597</v>
      </c>
      <c r="D70" s="12" t="s">
        <v>598</v>
      </c>
      <c r="E70" s="307">
        <v>35616</v>
      </c>
      <c r="F70" s="251" t="s">
        <v>150</v>
      </c>
      <c r="G70" s="20">
        <v>2.23E-2</v>
      </c>
      <c r="H70" s="17">
        <v>794</v>
      </c>
      <c r="J70" s="12" t="s">
        <v>1044</v>
      </c>
    </row>
    <row r="71" spans="1:766" x14ac:dyDescent="0.2">
      <c r="C71" s="12" t="s">
        <v>699</v>
      </c>
      <c r="D71" s="12" t="s">
        <v>700</v>
      </c>
      <c r="E71" s="307">
        <v>9666</v>
      </c>
      <c r="F71" s="251" t="s">
        <v>150</v>
      </c>
      <c r="G71" s="20">
        <v>2.23E-2</v>
      </c>
      <c r="H71" s="17">
        <v>216</v>
      </c>
      <c r="J71" s="12" t="s">
        <v>1044</v>
      </c>
    </row>
    <row r="72" spans="1:766" x14ac:dyDescent="0.2">
      <c r="C72" s="12" t="s">
        <v>771</v>
      </c>
      <c r="D72" s="12" t="s">
        <v>772</v>
      </c>
      <c r="E72" s="307">
        <v>2236</v>
      </c>
      <c r="F72" s="251" t="s">
        <v>150</v>
      </c>
      <c r="G72" s="20">
        <v>2.23E-2</v>
      </c>
      <c r="H72" s="17">
        <v>50</v>
      </c>
      <c r="J72" s="12" t="s">
        <v>1044</v>
      </c>
    </row>
    <row r="73" spans="1:766" x14ac:dyDescent="0.2">
      <c r="C73" s="12" t="s">
        <v>841</v>
      </c>
      <c r="D73" s="12" t="s">
        <v>842</v>
      </c>
      <c r="E73" s="307">
        <v>6341</v>
      </c>
      <c r="F73" s="251" t="s">
        <v>150</v>
      </c>
      <c r="G73" s="20">
        <v>2.23E-2</v>
      </c>
      <c r="H73" s="17">
        <v>141</v>
      </c>
      <c r="J73" s="12" t="s">
        <v>1044</v>
      </c>
    </row>
    <row r="74" spans="1:766" x14ac:dyDescent="0.2">
      <c r="A74" s="308" t="s">
        <v>975</v>
      </c>
      <c r="B74" s="308" t="str">
        <f>LEFT(A74,3)</f>
        <v>383</v>
      </c>
      <c r="C74" s="19"/>
      <c r="D74" s="19"/>
      <c r="E74" s="309">
        <v>97678</v>
      </c>
      <c r="F74" s="309">
        <v>0</v>
      </c>
      <c r="G74" s="309"/>
      <c r="H74" s="309">
        <v>2178</v>
      </c>
      <c r="I74" s="128"/>
    </row>
    <row r="75" spans="1:766" s="19" customFormat="1" x14ac:dyDescent="0.2">
      <c r="A75" s="297" t="s">
        <v>965</v>
      </c>
      <c r="B75" s="297"/>
      <c r="C75" s="12" t="s">
        <v>415</v>
      </c>
      <c r="D75" s="12" t="s">
        <v>416</v>
      </c>
      <c r="E75" s="307">
        <v>13776</v>
      </c>
      <c r="F75" s="251" t="s">
        <v>152</v>
      </c>
      <c r="G75" s="20">
        <v>2.52E-2</v>
      </c>
      <c r="H75" s="17">
        <v>347</v>
      </c>
      <c r="I75" s="127"/>
      <c r="J75" s="12" t="s">
        <v>1045</v>
      </c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/>
      <c r="DD75" s="12"/>
      <c r="DE75" s="12"/>
      <c r="DF75" s="12"/>
      <c r="DG75" s="12"/>
      <c r="DH75" s="12"/>
      <c r="DI75" s="12"/>
      <c r="DJ75" s="12"/>
      <c r="DK75" s="12"/>
      <c r="DL75" s="12"/>
      <c r="DM75" s="12"/>
      <c r="DN75" s="12"/>
      <c r="DO75" s="12"/>
      <c r="DP75" s="12"/>
      <c r="DQ75" s="12"/>
      <c r="DR75" s="12"/>
      <c r="DS75" s="12"/>
      <c r="DT75" s="12"/>
      <c r="DU75" s="12"/>
      <c r="DV75" s="12"/>
      <c r="DW75" s="12"/>
      <c r="DX75" s="12"/>
      <c r="DY75" s="12"/>
      <c r="DZ75" s="12"/>
      <c r="EA75" s="12"/>
      <c r="EB75" s="12"/>
      <c r="EC75" s="12"/>
      <c r="ED75" s="12"/>
      <c r="EE75" s="12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  <c r="GW75" s="12"/>
      <c r="GX75" s="12"/>
      <c r="GY75" s="12"/>
      <c r="GZ75" s="12"/>
      <c r="HA75" s="12"/>
      <c r="HB75" s="12"/>
      <c r="HC75" s="12"/>
      <c r="HD75" s="12"/>
      <c r="HE75" s="12"/>
      <c r="HF75" s="12"/>
      <c r="HG75" s="12"/>
      <c r="HH75" s="12"/>
      <c r="HI75" s="12"/>
      <c r="HJ75" s="12"/>
      <c r="HK75" s="12"/>
      <c r="HL75" s="12"/>
      <c r="HM75" s="12"/>
      <c r="HN75" s="12"/>
      <c r="HO75" s="12"/>
      <c r="HP75" s="12"/>
      <c r="HQ75" s="12"/>
      <c r="HR75" s="12"/>
      <c r="HS75" s="12"/>
      <c r="HT75" s="12"/>
      <c r="HU75" s="12"/>
      <c r="HV75" s="12"/>
      <c r="HW75" s="12"/>
      <c r="HX75" s="12"/>
      <c r="HY75" s="12"/>
      <c r="HZ75" s="12"/>
      <c r="IA75" s="12"/>
      <c r="IB75" s="12"/>
      <c r="IC75" s="12"/>
      <c r="ID75" s="12"/>
      <c r="IE75" s="12"/>
      <c r="IF75" s="12"/>
      <c r="IG75" s="12"/>
      <c r="IH75" s="12"/>
      <c r="II75" s="12"/>
      <c r="IJ75" s="12"/>
      <c r="IK75" s="12"/>
      <c r="IL75" s="12"/>
      <c r="IM75" s="12"/>
      <c r="IN75" s="12"/>
      <c r="IO75" s="12"/>
      <c r="IP75" s="12"/>
      <c r="IQ75" s="12"/>
      <c r="IR75" s="12"/>
      <c r="IS75" s="12"/>
      <c r="IT75" s="12"/>
      <c r="IU75" s="12"/>
      <c r="IV75" s="12"/>
      <c r="IW75" s="12"/>
      <c r="IX75" s="12"/>
      <c r="IY75" s="12"/>
      <c r="IZ75" s="12"/>
      <c r="JA75" s="12"/>
      <c r="JB75" s="12"/>
      <c r="JC75" s="12"/>
      <c r="JD75" s="12"/>
      <c r="JE75" s="12"/>
      <c r="JF75" s="12"/>
      <c r="JG75" s="12"/>
      <c r="JH75" s="12"/>
      <c r="JI75" s="12"/>
      <c r="JJ75" s="12"/>
      <c r="JK75" s="12"/>
      <c r="JL75" s="12"/>
      <c r="JM75" s="12"/>
      <c r="JN75" s="12"/>
      <c r="JO75" s="12"/>
      <c r="JP75" s="12"/>
      <c r="JQ75" s="12"/>
      <c r="JR75" s="12"/>
      <c r="JS75" s="12"/>
      <c r="JT75" s="12"/>
      <c r="JU75" s="12"/>
      <c r="JV75" s="12"/>
      <c r="JW75" s="12"/>
      <c r="JX75" s="12"/>
      <c r="JY75" s="12"/>
      <c r="JZ75" s="12"/>
      <c r="KA75" s="12"/>
      <c r="KB75" s="12"/>
      <c r="KC75" s="12"/>
      <c r="KD75" s="12"/>
      <c r="KE75" s="12"/>
      <c r="KF75" s="12"/>
      <c r="KG75" s="12"/>
      <c r="KH75" s="12"/>
      <c r="KI75" s="12"/>
      <c r="KJ75" s="12"/>
      <c r="KK75" s="12"/>
      <c r="KL75" s="12"/>
      <c r="KM75" s="12"/>
      <c r="KN75" s="12"/>
      <c r="KO75" s="12"/>
      <c r="KP75" s="12"/>
      <c r="KQ75" s="12"/>
      <c r="KR75" s="12"/>
      <c r="KS75" s="12"/>
      <c r="KT75" s="12"/>
      <c r="KU75" s="12"/>
      <c r="KV75" s="12"/>
      <c r="KW75" s="12"/>
      <c r="KX75" s="12"/>
      <c r="KY75" s="12"/>
      <c r="KZ75" s="12"/>
      <c r="LA75" s="12"/>
      <c r="LB75" s="12"/>
      <c r="LC75" s="12"/>
      <c r="LD75" s="12"/>
      <c r="LE75" s="12"/>
      <c r="LF75" s="12"/>
      <c r="LG75" s="12"/>
      <c r="LH75" s="12"/>
      <c r="LI75" s="12"/>
      <c r="LJ75" s="12"/>
      <c r="LK75" s="12"/>
      <c r="LL75" s="12"/>
      <c r="LM75" s="12"/>
      <c r="LN75" s="12"/>
      <c r="LO75" s="12"/>
      <c r="LP75" s="12"/>
      <c r="LQ75" s="12"/>
      <c r="LR75" s="12"/>
      <c r="LS75" s="12"/>
      <c r="LT75" s="12"/>
      <c r="LU75" s="12"/>
      <c r="LV75" s="12"/>
      <c r="LW75" s="12"/>
      <c r="LX75" s="12"/>
      <c r="LY75" s="12"/>
      <c r="LZ75" s="12"/>
      <c r="MA75" s="12"/>
      <c r="MB75" s="12"/>
      <c r="MC75" s="12"/>
      <c r="MD75" s="12"/>
      <c r="ME75" s="12"/>
      <c r="MF75" s="12"/>
      <c r="MG75" s="12"/>
      <c r="MH75" s="12"/>
      <c r="MI75" s="12"/>
      <c r="MJ75" s="12"/>
      <c r="MK75" s="12"/>
      <c r="ML75" s="12"/>
      <c r="MM75" s="12"/>
      <c r="MN75" s="12"/>
      <c r="MO75" s="12"/>
      <c r="MP75" s="12"/>
      <c r="MQ75" s="12"/>
      <c r="MR75" s="12"/>
      <c r="MS75" s="12"/>
      <c r="MT75" s="12"/>
      <c r="MU75" s="12"/>
      <c r="MV75" s="12"/>
      <c r="MW75" s="12"/>
      <c r="MX75" s="12"/>
      <c r="MY75" s="12"/>
      <c r="MZ75" s="12"/>
      <c r="NA75" s="12"/>
      <c r="NB75" s="12"/>
      <c r="NC75" s="12"/>
      <c r="ND75" s="12"/>
      <c r="NE75" s="12"/>
      <c r="NF75" s="12"/>
      <c r="NG75" s="12"/>
      <c r="NH75" s="12"/>
      <c r="NI75" s="12"/>
      <c r="NJ75" s="12"/>
      <c r="NK75" s="12"/>
      <c r="NL75" s="12"/>
      <c r="NM75" s="12"/>
      <c r="NN75" s="12"/>
      <c r="NO75" s="12"/>
      <c r="NP75" s="12"/>
      <c r="NQ75" s="12"/>
      <c r="NR75" s="12"/>
      <c r="NS75" s="12"/>
      <c r="NT75" s="12"/>
      <c r="NU75" s="12"/>
      <c r="NV75" s="12"/>
      <c r="NW75" s="12"/>
      <c r="NX75" s="12"/>
      <c r="NY75" s="12"/>
      <c r="NZ75" s="12"/>
      <c r="OA75" s="12"/>
      <c r="OB75" s="12"/>
      <c r="OC75" s="12"/>
      <c r="OD75" s="12"/>
      <c r="OE75" s="12"/>
      <c r="OF75" s="12"/>
      <c r="OG75" s="12"/>
      <c r="OH75" s="12"/>
      <c r="OI75" s="12"/>
      <c r="OJ75" s="12"/>
      <c r="OK75" s="12"/>
      <c r="OL75" s="12"/>
      <c r="OM75" s="12"/>
      <c r="ON75" s="12"/>
      <c r="OO75" s="12"/>
      <c r="OP75" s="12"/>
      <c r="OQ75" s="12"/>
      <c r="OR75" s="12"/>
      <c r="OS75" s="12"/>
      <c r="OT75" s="12"/>
      <c r="OU75" s="12"/>
      <c r="OV75" s="12"/>
      <c r="OW75" s="12"/>
      <c r="OX75" s="12"/>
      <c r="OY75" s="12"/>
      <c r="OZ75" s="12"/>
      <c r="PA75" s="12"/>
      <c r="PB75" s="12"/>
      <c r="PC75" s="12"/>
      <c r="PD75" s="12"/>
      <c r="PE75" s="12"/>
      <c r="PF75" s="12"/>
      <c r="PG75" s="12"/>
      <c r="PH75" s="12"/>
      <c r="PI75" s="12"/>
      <c r="PJ75" s="12"/>
      <c r="PK75" s="12"/>
      <c r="PL75" s="12"/>
      <c r="PM75" s="12"/>
      <c r="PN75" s="12"/>
      <c r="PO75" s="12"/>
      <c r="PP75" s="12"/>
      <c r="PQ75" s="12"/>
      <c r="PR75" s="12"/>
      <c r="PS75" s="12"/>
      <c r="PT75" s="12"/>
      <c r="PU75" s="12"/>
      <c r="PV75" s="12"/>
      <c r="PW75" s="12"/>
      <c r="PX75" s="12"/>
      <c r="PY75" s="12"/>
      <c r="PZ75" s="12"/>
      <c r="QA75" s="12"/>
      <c r="QB75" s="12"/>
      <c r="QC75" s="12"/>
      <c r="QD75" s="12"/>
      <c r="QE75" s="12"/>
      <c r="QF75" s="12"/>
      <c r="QG75" s="12"/>
      <c r="QH75" s="12"/>
      <c r="QI75" s="12"/>
      <c r="QJ75" s="12"/>
      <c r="QK75" s="12"/>
      <c r="QL75" s="12"/>
      <c r="QM75" s="12"/>
      <c r="QN75" s="12"/>
      <c r="QO75" s="12"/>
      <c r="QP75" s="12"/>
      <c r="QQ75" s="12"/>
      <c r="QR75" s="12"/>
      <c r="QS75" s="12"/>
      <c r="QT75" s="12"/>
      <c r="QU75" s="12"/>
      <c r="QV75" s="12"/>
      <c r="QW75" s="12"/>
      <c r="QX75" s="12"/>
      <c r="QY75" s="12"/>
      <c r="QZ75" s="12"/>
      <c r="RA75" s="12"/>
      <c r="RB75" s="12"/>
      <c r="RC75" s="12"/>
      <c r="RD75" s="12"/>
      <c r="RE75" s="12"/>
      <c r="RF75" s="12"/>
      <c r="RG75" s="12"/>
      <c r="RH75" s="12"/>
      <c r="RI75" s="12"/>
      <c r="RJ75" s="12"/>
      <c r="RK75" s="12"/>
      <c r="RL75" s="12"/>
      <c r="RM75" s="12"/>
      <c r="RN75" s="12"/>
      <c r="RO75" s="12"/>
      <c r="RP75" s="12"/>
      <c r="RQ75" s="12"/>
      <c r="RR75" s="12"/>
      <c r="RS75" s="12"/>
      <c r="RT75" s="12"/>
      <c r="RU75" s="12"/>
      <c r="RV75" s="12"/>
      <c r="RW75" s="12"/>
      <c r="RX75" s="12"/>
      <c r="RY75" s="12"/>
      <c r="RZ75" s="12"/>
      <c r="SA75" s="12"/>
      <c r="SB75" s="12"/>
      <c r="SC75" s="12"/>
      <c r="SD75" s="12"/>
      <c r="SE75" s="12"/>
      <c r="SF75" s="12"/>
      <c r="SG75" s="12"/>
      <c r="SH75" s="12"/>
      <c r="SI75" s="12"/>
      <c r="SJ75" s="12"/>
      <c r="SK75" s="12"/>
      <c r="SL75" s="12"/>
      <c r="SM75" s="12"/>
      <c r="SN75" s="12"/>
      <c r="SO75" s="12"/>
      <c r="SP75" s="12"/>
      <c r="SQ75" s="12"/>
      <c r="SR75" s="12"/>
      <c r="SS75" s="12"/>
      <c r="ST75" s="12"/>
      <c r="SU75" s="12"/>
      <c r="SV75" s="12"/>
      <c r="SW75" s="12"/>
      <c r="SX75" s="12"/>
      <c r="SY75" s="12"/>
      <c r="SZ75" s="12"/>
      <c r="TA75" s="12"/>
      <c r="TB75" s="12"/>
      <c r="TC75" s="12"/>
      <c r="TD75" s="12"/>
      <c r="TE75" s="12"/>
      <c r="TF75" s="12"/>
      <c r="TG75" s="12"/>
      <c r="TH75" s="12"/>
      <c r="TI75" s="12"/>
      <c r="TJ75" s="12"/>
      <c r="TK75" s="12"/>
      <c r="TL75" s="12"/>
      <c r="TM75" s="12"/>
      <c r="TN75" s="12"/>
      <c r="TO75" s="12"/>
      <c r="TP75" s="12"/>
      <c r="TQ75" s="12"/>
      <c r="TR75" s="12"/>
      <c r="TS75" s="12"/>
      <c r="TT75" s="12"/>
      <c r="TU75" s="12"/>
      <c r="TV75" s="12"/>
      <c r="TW75" s="12"/>
      <c r="TX75" s="12"/>
      <c r="TY75" s="12"/>
      <c r="TZ75" s="12"/>
      <c r="UA75" s="12"/>
      <c r="UB75" s="12"/>
      <c r="UC75" s="12"/>
      <c r="UD75" s="12"/>
      <c r="UE75" s="12"/>
      <c r="UF75" s="12"/>
      <c r="UG75" s="12"/>
      <c r="UH75" s="12"/>
      <c r="UI75" s="12"/>
      <c r="UJ75" s="12"/>
      <c r="UK75" s="12"/>
      <c r="UL75" s="12"/>
      <c r="UM75" s="12"/>
      <c r="UN75" s="12"/>
      <c r="UO75" s="12"/>
      <c r="UP75" s="12"/>
      <c r="UQ75" s="12"/>
      <c r="UR75" s="12"/>
      <c r="US75" s="12"/>
      <c r="UT75" s="12"/>
      <c r="UU75" s="12"/>
      <c r="UV75" s="12"/>
      <c r="UW75" s="12"/>
      <c r="UX75" s="12"/>
      <c r="UY75" s="12"/>
      <c r="UZ75" s="12"/>
      <c r="VA75" s="12"/>
      <c r="VB75" s="12"/>
      <c r="VC75" s="12"/>
      <c r="VD75" s="12"/>
      <c r="VE75" s="12"/>
      <c r="VF75" s="12"/>
      <c r="VG75" s="12"/>
      <c r="VH75" s="12"/>
      <c r="VI75" s="12"/>
      <c r="VJ75" s="12"/>
      <c r="VK75" s="12"/>
      <c r="VL75" s="12"/>
      <c r="VM75" s="12"/>
      <c r="VN75" s="12"/>
      <c r="VO75" s="12"/>
      <c r="VP75" s="12"/>
      <c r="VQ75" s="12"/>
      <c r="VR75" s="12"/>
      <c r="VS75" s="12"/>
      <c r="VT75" s="12"/>
      <c r="VU75" s="12"/>
      <c r="VV75" s="12"/>
      <c r="VW75" s="12"/>
      <c r="VX75" s="12"/>
      <c r="VY75" s="12"/>
      <c r="VZ75" s="12"/>
      <c r="WA75" s="12"/>
      <c r="WB75" s="12"/>
      <c r="WC75" s="12"/>
      <c r="WD75" s="12"/>
      <c r="WE75" s="12"/>
      <c r="WF75" s="12"/>
      <c r="WG75" s="12"/>
      <c r="WH75" s="12"/>
      <c r="WI75" s="12"/>
      <c r="WJ75" s="12"/>
      <c r="WK75" s="12"/>
      <c r="WL75" s="12"/>
      <c r="WM75" s="12"/>
      <c r="WN75" s="12"/>
      <c r="WO75" s="12"/>
      <c r="WP75" s="12"/>
      <c r="WQ75" s="12"/>
      <c r="WR75" s="12"/>
      <c r="WS75" s="12"/>
      <c r="WT75" s="12"/>
      <c r="WU75" s="12"/>
      <c r="WV75" s="12"/>
      <c r="WW75" s="12"/>
      <c r="WX75" s="12"/>
      <c r="WY75" s="12"/>
      <c r="WZ75" s="12"/>
      <c r="XA75" s="12"/>
      <c r="XB75" s="12"/>
      <c r="XC75" s="12"/>
      <c r="XD75" s="12"/>
      <c r="XE75" s="12"/>
      <c r="XF75" s="12"/>
      <c r="XG75" s="12"/>
      <c r="XH75" s="12"/>
      <c r="XI75" s="12"/>
      <c r="XJ75" s="12"/>
      <c r="XK75" s="12"/>
      <c r="XL75" s="12"/>
      <c r="XM75" s="12"/>
      <c r="XN75" s="12"/>
      <c r="XO75" s="12"/>
      <c r="XP75" s="12"/>
      <c r="XQ75" s="12"/>
      <c r="XR75" s="12"/>
      <c r="XS75" s="12"/>
      <c r="XT75" s="12"/>
      <c r="XU75" s="12"/>
      <c r="XV75" s="12"/>
      <c r="XW75" s="12"/>
      <c r="XX75" s="12"/>
      <c r="XY75" s="12"/>
      <c r="XZ75" s="12"/>
      <c r="YA75" s="12"/>
      <c r="YB75" s="12"/>
      <c r="YC75" s="12"/>
      <c r="YD75" s="12"/>
      <c r="YE75" s="12"/>
      <c r="YF75" s="12"/>
      <c r="YG75" s="12"/>
      <c r="YH75" s="12"/>
      <c r="YI75" s="12"/>
      <c r="YJ75" s="12"/>
      <c r="YK75" s="12"/>
      <c r="YL75" s="12"/>
      <c r="YM75" s="12"/>
      <c r="YN75" s="12"/>
      <c r="YO75" s="12"/>
      <c r="YP75" s="12"/>
      <c r="YQ75" s="12"/>
      <c r="YR75" s="12"/>
      <c r="YS75" s="12"/>
      <c r="YT75" s="12"/>
      <c r="YU75" s="12"/>
      <c r="YV75" s="12"/>
      <c r="YW75" s="12"/>
      <c r="YX75" s="12"/>
      <c r="YY75" s="12"/>
      <c r="YZ75" s="12"/>
      <c r="ZA75" s="12"/>
      <c r="ZB75" s="12"/>
      <c r="ZC75" s="12"/>
      <c r="ZD75" s="12"/>
      <c r="ZE75" s="12"/>
      <c r="ZF75" s="12"/>
      <c r="ZG75" s="12"/>
      <c r="ZH75" s="12"/>
      <c r="ZI75" s="12"/>
      <c r="ZJ75" s="12"/>
      <c r="ZK75" s="12"/>
      <c r="ZL75" s="12"/>
      <c r="ZM75" s="12"/>
      <c r="ZN75" s="12"/>
      <c r="ZO75" s="12"/>
      <c r="ZP75" s="12"/>
      <c r="ZQ75" s="12"/>
      <c r="ZR75" s="12"/>
      <c r="ZS75" s="12"/>
      <c r="ZT75" s="12"/>
      <c r="ZU75" s="12"/>
      <c r="ZV75" s="12"/>
      <c r="ZW75" s="12"/>
      <c r="ZX75" s="12"/>
      <c r="ZY75" s="12"/>
      <c r="ZZ75" s="12"/>
      <c r="AAA75" s="12"/>
      <c r="AAB75" s="12"/>
      <c r="AAC75" s="12"/>
      <c r="AAD75" s="12"/>
      <c r="AAE75" s="12"/>
      <c r="AAF75" s="12"/>
      <c r="AAG75" s="12"/>
      <c r="AAH75" s="12"/>
      <c r="AAI75" s="12"/>
      <c r="AAJ75" s="12"/>
      <c r="AAK75" s="12"/>
      <c r="AAL75" s="12"/>
      <c r="AAM75" s="12"/>
      <c r="AAN75" s="12"/>
      <c r="AAO75" s="12"/>
      <c r="AAP75" s="12"/>
      <c r="AAQ75" s="12"/>
      <c r="AAR75" s="12"/>
      <c r="AAS75" s="12"/>
      <c r="AAT75" s="12"/>
      <c r="AAU75" s="12"/>
      <c r="AAV75" s="12"/>
      <c r="AAW75" s="12"/>
      <c r="AAX75" s="12"/>
      <c r="AAY75" s="12"/>
      <c r="AAZ75" s="12"/>
      <c r="ABA75" s="12"/>
      <c r="ABB75" s="12"/>
      <c r="ABC75" s="12"/>
      <c r="ABD75" s="12"/>
      <c r="ABE75" s="12"/>
      <c r="ABF75" s="12"/>
      <c r="ABG75" s="12"/>
      <c r="ABH75" s="12"/>
      <c r="ABI75" s="12"/>
      <c r="ABJ75" s="12"/>
      <c r="ABK75" s="12"/>
      <c r="ABL75" s="12"/>
      <c r="ABM75" s="12"/>
      <c r="ABN75" s="12"/>
      <c r="ABO75" s="12"/>
      <c r="ABP75" s="12"/>
      <c r="ABQ75" s="12"/>
      <c r="ABR75" s="12"/>
      <c r="ABS75" s="12"/>
      <c r="ABT75" s="12"/>
      <c r="ABU75" s="12"/>
      <c r="ABV75" s="12"/>
      <c r="ABW75" s="12"/>
      <c r="ABX75" s="12"/>
      <c r="ABY75" s="12"/>
      <c r="ABZ75" s="12"/>
      <c r="ACA75" s="12"/>
      <c r="ACB75" s="12"/>
      <c r="ACC75" s="12"/>
      <c r="ACD75" s="12"/>
      <c r="ACE75" s="12"/>
      <c r="ACF75" s="12"/>
      <c r="ACG75" s="12"/>
      <c r="ACH75" s="12"/>
      <c r="ACI75" s="12"/>
      <c r="ACJ75" s="12"/>
      <c r="ACK75" s="12"/>
      <c r="ACL75" s="12"/>
    </row>
    <row r="76" spans="1:766" s="21" customFormat="1" x14ac:dyDescent="0.2">
      <c r="A76" s="297"/>
      <c r="B76" s="297"/>
      <c r="C76" s="12" t="s">
        <v>499</v>
      </c>
      <c r="D76" s="12" t="s">
        <v>500</v>
      </c>
      <c r="E76" s="307">
        <v>19525</v>
      </c>
      <c r="F76" s="251" t="s">
        <v>152</v>
      </c>
      <c r="G76" s="20">
        <v>2.52E-2</v>
      </c>
      <c r="H76" s="17">
        <v>492</v>
      </c>
      <c r="I76" s="127"/>
      <c r="J76" s="12" t="s">
        <v>1045</v>
      </c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  <c r="GW76" s="12"/>
      <c r="GX76" s="12"/>
      <c r="GY76" s="12"/>
      <c r="GZ76" s="12"/>
      <c r="HA76" s="12"/>
      <c r="HB76" s="12"/>
      <c r="HC76" s="12"/>
      <c r="HD76" s="12"/>
      <c r="HE76" s="12"/>
      <c r="HF76" s="12"/>
      <c r="HG76" s="12"/>
      <c r="HH76" s="12"/>
      <c r="HI76" s="12"/>
      <c r="HJ76" s="12"/>
      <c r="HK76" s="12"/>
      <c r="HL76" s="12"/>
      <c r="HM76" s="12"/>
      <c r="HN76" s="12"/>
      <c r="HO76" s="12"/>
      <c r="HP76" s="12"/>
      <c r="HQ76" s="12"/>
      <c r="HR76" s="12"/>
      <c r="HS76" s="12"/>
      <c r="HT76" s="12"/>
      <c r="HU76" s="12"/>
      <c r="HV76" s="12"/>
      <c r="HW76" s="12"/>
      <c r="HX76" s="12"/>
      <c r="HY76" s="12"/>
      <c r="HZ76" s="12"/>
      <c r="IA76" s="12"/>
      <c r="IB76" s="12"/>
      <c r="IC76" s="12"/>
      <c r="ID76" s="12"/>
      <c r="IE76" s="12"/>
      <c r="IF76" s="12"/>
      <c r="IG76" s="12"/>
      <c r="IH76" s="12"/>
      <c r="II76" s="12"/>
      <c r="IJ76" s="12"/>
      <c r="IK76" s="12"/>
      <c r="IL76" s="12"/>
      <c r="IM76" s="12"/>
      <c r="IN76" s="12"/>
      <c r="IO76" s="12"/>
      <c r="IP76" s="12"/>
      <c r="IQ76" s="12"/>
      <c r="IR76" s="12"/>
      <c r="IS76" s="12"/>
      <c r="IT76" s="12"/>
      <c r="IU76" s="12"/>
      <c r="IV76" s="12"/>
      <c r="IW76" s="12"/>
      <c r="IX76" s="12"/>
      <c r="IY76" s="12"/>
      <c r="IZ76" s="12"/>
      <c r="JA76" s="12"/>
      <c r="JB76" s="12"/>
      <c r="JC76" s="12"/>
      <c r="JD76" s="12"/>
      <c r="JE76" s="12"/>
      <c r="JF76" s="12"/>
      <c r="JG76" s="12"/>
      <c r="JH76" s="12"/>
      <c r="JI76" s="12"/>
      <c r="JJ76" s="12"/>
      <c r="JK76" s="12"/>
      <c r="JL76" s="12"/>
      <c r="JM76" s="12"/>
      <c r="JN76" s="12"/>
      <c r="JO76" s="12"/>
      <c r="JP76" s="12"/>
      <c r="JQ76" s="12"/>
      <c r="JR76" s="12"/>
      <c r="JS76" s="12"/>
      <c r="JT76" s="12"/>
      <c r="JU76" s="12"/>
      <c r="JV76" s="12"/>
      <c r="JW76" s="12"/>
      <c r="JX76" s="12"/>
      <c r="JY76" s="12"/>
      <c r="JZ76" s="12"/>
      <c r="KA76" s="12"/>
      <c r="KB76" s="12"/>
      <c r="KC76" s="12"/>
      <c r="KD76" s="12"/>
      <c r="KE76" s="12"/>
      <c r="KF76" s="12"/>
      <c r="KG76" s="12"/>
      <c r="KH76" s="12"/>
      <c r="KI76" s="12"/>
      <c r="KJ76" s="12"/>
      <c r="KK76" s="12"/>
      <c r="KL76" s="12"/>
      <c r="KM76" s="12"/>
      <c r="KN76" s="12"/>
      <c r="KO76" s="12"/>
      <c r="KP76" s="12"/>
      <c r="KQ76" s="12"/>
      <c r="KR76" s="12"/>
      <c r="KS76" s="12"/>
      <c r="KT76" s="12"/>
      <c r="KU76" s="12"/>
      <c r="KV76" s="12"/>
      <c r="KW76" s="12"/>
      <c r="KX76" s="12"/>
      <c r="KY76" s="12"/>
      <c r="KZ76" s="12"/>
      <c r="LA76" s="12"/>
      <c r="LB76" s="12"/>
      <c r="LC76" s="12"/>
      <c r="LD76" s="12"/>
      <c r="LE76" s="12"/>
      <c r="LF76" s="12"/>
      <c r="LG76" s="12"/>
      <c r="LH76" s="12"/>
      <c r="LI76" s="12"/>
      <c r="LJ76" s="12"/>
      <c r="LK76" s="12"/>
      <c r="LL76" s="12"/>
      <c r="LM76" s="12"/>
      <c r="LN76" s="12"/>
      <c r="LO76" s="12"/>
      <c r="LP76" s="12"/>
      <c r="LQ76" s="12"/>
      <c r="LR76" s="12"/>
      <c r="LS76" s="12"/>
      <c r="LT76" s="12"/>
      <c r="LU76" s="12"/>
      <c r="LV76" s="12"/>
      <c r="LW76" s="12"/>
      <c r="LX76" s="12"/>
      <c r="LY76" s="12"/>
      <c r="LZ76" s="12"/>
      <c r="MA76" s="12"/>
      <c r="MB76" s="12"/>
      <c r="MC76" s="12"/>
      <c r="MD76" s="12"/>
      <c r="ME76" s="12"/>
      <c r="MF76" s="12"/>
      <c r="MG76" s="12"/>
      <c r="MH76" s="12"/>
      <c r="MI76" s="12"/>
      <c r="MJ76" s="12"/>
      <c r="MK76" s="12"/>
      <c r="ML76" s="12"/>
      <c r="MM76" s="12"/>
      <c r="MN76" s="12"/>
      <c r="MO76" s="12"/>
      <c r="MP76" s="12"/>
      <c r="MQ76" s="12"/>
      <c r="MR76" s="12"/>
      <c r="MS76" s="12"/>
      <c r="MT76" s="12"/>
      <c r="MU76" s="12"/>
      <c r="MV76" s="12"/>
      <c r="MW76" s="12"/>
      <c r="MX76" s="12"/>
      <c r="MY76" s="12"/>
      <c r="MZ76" s="12"/>
      <c r="NA76" s="12"/>
      <c r="NB76" s="12"/>
      <c r="NC76" s="12"/>
      <c r="ND76" s="12"/>
      <c r="NE76" s="12"/>
      <c r="NF76" s="12"/>
      <c r="NG76" s="12"/>
      <c r="NH76" s="12"/>
      <c r="NI76" s="12"/>
      <c r="NJ76" s="12"/>
      <c r="NK76" s="12"/>
      <c r="NL76" s="12"/>
      <c r="NM76" s="12"/>
      <c r="NN76" s="12"/>
      <c r="NO76" s="12"/>
      <c r="NP76" s="12"/>
      <c r="NQ76" s="12"/>
      <c r="NR76" s="12"/>
      <c r="NS76" s="12"/>
      <c r="NT76" s="12"/>
      <c r="NU76" s="12"/>
      <c r="NV76" s="12"/>
      <c r="NW76" s="12"/>
      <c r="NX76" s="12"/>
      <c r="NY76" s="12"/>
      <c r="NZ76" s="12"/>
      <c r="OA76" s="12"/>
      <c r="OB76" s="12"/>
      <c r="OC76" s="12"/>
      <c r="OD76" s="12"/>
      <c r="OE76" s="12"/>
      <c r="OF76" s="12"/>
      <c r="OG76" s="12"/>
      <c r="OH76" s="12"/>
      <c r="OI76" s="12"/>
      <c r="OJ76" s="12"/>
      <c r="OK76" s="12"/>
      <c r="OL76" s="12"/>
      <c r="OM76" s="12"/>
      <c r="ON76" s="12"/>
      <c r="OO76" s="12"/>
      <c r="OP76" s="12"/>
      <c r="OQ76" s="12"/>
      <c r="OR76" s="12"/>
      <c r="OS76" s="12"/>
      <c r="OT76" s="12"/>
      <c r="OU76" s="12"/>
      <c r="OV76" s="12"/>
      <c r="OW76" s="12"/>
      <c r="OX76" s="12"/>
      <c r="OY76" s="12"/>
      <c r="OZ76" s="12"/>
      <c r="PA76" s="12"/>
      <c r="PB76" s="12"/>
      <c r="PC76" s="12"/>
      <c r="PD76" s="12"/>
      <c r="PE76" s="12"/>
      <c r="PF76" s="12"/>
      <c r="PG76" s="12"/>
      <c r="PH76" s="12"/>
      <c r="PI76" s="12"/>
      <c r="PJ76" s="12"/>
      <c r="PK76" s="12"/>
      <c r="PL76" s="12"/>
      <c r="PM76" s="12"/>
      <c r="PN76" s="12"/>
      <c r="PO76" s="12"/>
      <c r="PP76" s="12"/>
      <c r="PQ76" s="12"/>
      <c r="PR76" s="12"/>
      <c r="PS76" s="12"/>
      <c r="PT76" s="12"/>
      <c r="PU76" s="12"/>
      <c r="PV76" s="12"/>
      <c r="PW76" s="12"/>
      <c r="PX76" s="12"/>
      <c r="PY76" s="12"/>
      <c r="PZ76" s="12"/>
      <c r="QA76" s="12"/>
      <c r="QB76" s="12"/>
      <c r="QC76" s="12"/>
      <c r="QD76" s="12"/>
      <c r="QE76" s="12"/>
      <c r="QF76" s="12"/>
      <c r="QG76" s="12"/>
      <c r="QH76" s="12"/>
      <c r="QI76" s="12"/>
      <c r="QJ76" s="12"/>
      <c r="QK76" s="12"/>
      <c r="QL76" s="12"/>
      <c r="QM76" s="12"/>
      <c r="QN76" s="12"/>
      <c r="QO76" s="12"/>
      <c r="QP76" s="12"/>
      <c r="QQ76" s="12"/>
      <c r="QR76" s="12"/>
      <c r="QS76" s="12"/>
      <c r="QT76" s="12"/>
      <c r="QU76" s="12"/>
      <c r="QV76" s="12"/>
      <c r="QW76" s="12"/>
      <c r="QX76" s="12"/>
      <c r="QY76" s="12"/>
      <c r="QZ76" s="12"/>
      <c r="RA76" s="12"/>
      <c r="RB76" s="12"/>
      <c r="RC76" s="12"/>
      <c r="RD76" s="12"/>
      <c r="RE76" s="12"/>
      <c r="RF76" s="12"/>
      <c r="RG76" s="12"/>
      <c r="RH76" s="12"/>
      <c r="RI76" s="12"/>
      <c r="RJ76" s="12"/>
      <c r="RK76" s="12"/>
      <c r="RL76" s="12"/>
      <c r="RM76" s="12"/>
      <c r="RN76" s="12"/>
      <c r="RO76" s="12"/>
      <c r="RP76" s="12"/>
      <c r="RQ76" s="12"/>
      <c r="RR76" s="12"/>
      <c r="RS76" s="12"/>
      <c r="RT76" s="12"/>
      <c r="RU76" s="12"/>
      <c r="RV76" s="12"/>
      <c r="RW76" s="12"/>
      <c r="RX76" s="12"/>
      <c r="RY76" s="12"/>
      <c r="RZ76" s="12"/>
      <c r="SA76" s="12"/>
      <c r="SB76" s="12"/>
      <c r="SC76" s="12"/>
      <c r="SD76" s="12"/>
      <c r="SE76" s="12"/>
      <c r="SF76" s="12"/>
      <c r="SG76" s="12"/>
      <c r="SH76" s="12"/>
      <c r="SI76" s="12"/>
      <c r="SJ76" s="12"/>
      <c r="SK76" s="12"/>
      <c r="SL76" s="12"/>
      <c r="SM76" s="12"/>
      <c r="SN76" s="12"/>
      <c r="SO76" s="12"/>
      <c r="SP76" s="12"/>
      <c r="SQ76" s="12"/>
      <c r="SR76" s="12"/>
      <c r="SS76" s="12"/>
      <c r="ST76" s="12"/>
      <c r="SU76" s="12"/>
      <c r="SV76" s="12"/>
      <c r="SW76" s="12"/>
      <c r="SX76" s="12"/>
      <c r="SY76" s="12"/>
      <c r="SZ76" s="12"/>
      <c r="TA76" s="12"/>
      <c r="TB76" s="12"/>
      <c r="TC76" s="12"/>
      <c r="TD76" s="12"/>
      <c r="TE76" s="12"/>
      <c r="TF76" s="12"/>
      <c r="TG76" s="12"/>
      <c r="TH76" s="12"/>
      <c r="TI76" s="12"/>
      <c r="TJ76" s="12"/>
      <c r="TK76" s="12"/>
      <c r="TL76" s="12"/>
      <c r="TM76" s="12"/>
      <c r="TN76" s="12"/>
      <c r="TO76" s="12"/>
      <c r="TP76" s="12"/>
      <c r="TQ76" s="12"/>
      <c r="TR76" s="12"/>
      <c r="TS76" s="12"/>
      <c r="TT76" s="12"/>
      <c r="TU76" s="12"/>
      <c r="TV76" s="12"/>
      <c r="TW76" s="12"/>
      <c r="TX76" s="12"/>
      <c r="TY76" s="12"/>
      <c r="TZ76" s="12"/>
      <c r="UA76" s="12"/>
      <c r="UB76" s="12"/>
      <c r="UC76" s="12"/>
      <c r="UD76" s="12"/>
      <c r="UE76" s="12"/>
      <c r="UF76" s="12"/>
      <c r="UG76" s="12"/>
      <c r="UH76" s="12"/>
      <c r="UI76" s="12"/>
      <c r="UJ76" s="12"/>
      <c r="UK76" s="12"/>
      <c r="UL76" s="12"/>
      <c r="UM76" s="12"/>
      <c r="UN76" s="12"/>
      <c r="UO76" s="12"/>
      <c r="UP76" s="12"/>
      <c r="UQ76" s="12"/>
      <c r="UR76" s="12"/>
      <c r="US76" s="12"/>
      <c r="UT76" s="12"/>
      <c r="UU76" s="12"/>
      <c r="UV76" s="12"/>
      <c r="UW76" s="12"/>
      <c r="UX76" s="12"/>
      <c r="UY76" s="12"/>
      <c r="UZ76" s="12"/>
      <c r="VA76" s="12"/>
      <c r="VB76" s="12"/>
      <c r="VC76" s="12"/>
      <c r="VD76" s="12"/>
      <c r="VE76" s="12"/>
      <c r="VF76" s="12"/>
      <c r="VG76" s="12"/>
      <c r="VH76" s="12"/>
      <c r="VI76" s="12"/>
      <c r="VJ76" s="12"/>
      <c r="VK76" s="12"/>
      <c r="VL76" s="12"/>
      <c r="VM76" s="12"/>
      <c r="VN76" s="12"/>
      <c r="VO76" s="12"/>
      <c r="VP76" s="12"/>
      <c r="VQ76" s="12"/>
      <c r="VR76" s="12"/>
      <c r="VS76" s="12"/>
      <c r="VT76" s="12"/>
      <c r="VU76" s="12"/>
      <c r="VV76" s="12"/>
      <c r="VW76" s="12"/>
      <c r="VX76" s="12"/>
      <c r="VY76" s="12"/>
      <c r="VZ76" s="12"/>
      <c r="WA76" s="12"/>
      <c r="WB76" s="12"/>
      <c r="WC76" s="12"/>
      <c r="WD76" s="12"/>
      <c r="WE76" s="12"/>
      <c r="WF76" s="12"/>
      <c r="WG76" s="12"/>
      <c r="WH76" s="12"/>
      <c r="WI76" s="12"/>
      <c r="WJ76" s="12"/>
      <c r="WK76" s="12"/>
      <c r="WL76" s="12"/>
      <c r="WM76" s="12"/>
      <c r="WN76" s="12"/>
      <c r="WO76" s="12"/>
      <c r="WP76" s="12"/>
      <c r="WQ76" s="12"/>
      <c r="WR76" s="12"/>
      <c r="WS76" s="12"/>
      <c r="WT76" s="12"/>
      <c r="WU76" s="12"/>
      <c r="WV76" s="12"/>
      <c r="WW76" s="12"/>
      <c r="WX76" s="12"/>
      <c r="WY76" s="12"/>
      <c r="WZ76" s="12"/>
      <c r="XA76" s="12"/>
      <c r="XB76" s="12"/>
      <c r="XC76" s="12"/>
      <c r="XD76" s="12"/>
      <c r="XE76" s="12"/>
      <c r="XF76" s="12"/>
      <c r="XG76" s="12"/>
      <c r="XH76" s="12"/>
      <c r="XI76" s="12"/>
      <c r="XJ76" s="12"/>
      <c r="XK76" s="12"/>
      <c r="XL76" s="12"/>
      <c r="XM76" s="12"/>
      <c r="XN76" s="12"/>
      <c r="XO76" s="12"/>
      <c r="XP76" s="12"/>
      <c r="XQ76" s="12"/>
      <c r="XR76" s="12"/>
      <c r="XS76" s="12"/>
      <c r="XT76" s="12"/>
      <c r="XU76" s="12"/>
      <c r="XV76" s="12"/>
      <c r="XW76" s="12"/>
      <c r="XX76" s="12"/>
      <c r="XY76" s="12"/>
      <c r="XZ76" s="12"/>
      <c r="YA76" s="12"/>
      <c r="YB76" s="12"/>
      <c r="YC76" s="12"/>
      <c r="YD76" s="12"/>
      <c r="YE76" s="12"/>
      <c r="YF76" s="12"/>
      <c r="YG76" s="12"/>
      <c r="YH76" s="12"/>
      <c r="YI76" s="12"/>
      <c r="YJ76" s="12"/>
      <c r="YK76" s="12"/>
      <c r="YL76" s="12"/>
      <c r="YM76" s="12"/>
      <c r="YN76" s="12"/>
      <c r="YO76" s="12"/>
      <c r="YP76" s="12"/>
      <c r="YQ76" s="12"/>
      <c r="YR76" s="12"/>
      <c r="YS76" s="12"/>
      <c r="YT76" s="12"/>
      <c r="YU76" s="12"/>
      <c r="YV76" s="12"/>
      <c r="YW76" s="12"/>
      <c r="YX76" s="12"/>
      <c r="YY76" s="12"/>
      <c r="YZ76" s="12"/>
      <c r="ZA76" s="12"/>
      <c r="ZB76" s="12"/>
      <c r="ZC76" s="12"/>
      <c r="ZD76" s="12"/>
      <c r="ZE76" s="12"/>
      <c r="ZF76" s="12"/>
      <c r="ZG76" s="12"/>
      <c r="ZH76" s="12"/>
      <c r="ZI76" s="12"/>
      <c r="ZJ76" s="12"/>
      <c r="ZK76" s="12"/>
      <c r="ZL76" s="12"/>
      <c r="ZM76" s="12"/>
      <c r="ZN76" s="12"/>
      <c r="ZO76" s="12"/>
      <c r="ZP76" s="12"/>
      <c r="ZQ76" s="12"/>
      <c r="ZR76" s="12"/>
      <c r="ZS76" s="12"/>
      <c r="ZT76" s="12"/>
      <c r="ZU76" s="12"/>
      <c r="ZV76" s="12"/>
      <c r="ZW76" s="12"/>
      <c r="ZX76" s="12"/>
      <c r="ZY76" s="12"/>
      <c r="ZZ76" s="12"/>
      <c r="AAA76" s="12"/>
      <c r="AAB76" s="12"/>
      <c r="AAC76" s="12"/>
      <c r="AAD76" s="12"/>
      <c r="AAE76" s="12"/>
      <c r="AAF76" s="12"/>
      <c r="AAG76" s="12"/>
      <c r="AAH76" s="12"/>
      <c r="AAI76" s="12"/>
      <c r="AAJ76" s="12"/>
      <c r="AAK76" s="12"/>
      <c r="AAL76" s="12"/>
      <c r="AAM76" s="12"/>
      <c r="AAN76" s="12"/>
      <c r="AAO76" s="12"/>
      <c r="AAP76" s="12"/>
      <c r="AAQ76" s="12"/>
      <c r="AAR76" s="12"/>
      <c r="AAS76" s="12"/>
      <c r="AAT76" s="12"/>
      <c r="AAU76" s="12"/>
      <c r="AAV76" s="12"/>
      <c r="AAW76" s="12"/>
      <c r="AAX76" s="12"/>
      <c r="AAY76" s="12"/>
      <c r="AAZ76" s="12"/>
      <c r="ABA76" s="12"/>
      <c r="ABB76" s="12"/>
      <c r="ABC76" s="12"/>
      <c r="ABD76" s="12"/>
      <c r="ABE76" s="12"/>
      <c r="ABF76" s="12"/>
      <c r="ABG76" s="12"/>
      <c r="ABH76" s="12"/>
      <c r="ABI76" s="12"/>
      <c r="ABJ76" s="12"/>
      <c r="ABK76" s="12"/>
      <c r="ABL76" s="12"/>
      <c r="ABM76" s="12"/>
      <c r="ABN76" s="12"/>
      <c r="ABO76" s="12"/>
      <c r="ABP76" s="12"/>
      <c r="ABQ76" s="12"/>
      <c r="ABR76" s="12"/>
      <c r="ABS76" s="12"/>
      <c r="ABT76" s="12"/>
      <c r="ABU76" s="12"/>
      <c r="ABV76" s="12"/>
      <c r="ABW76" s="12"/>
      <c r="ABX76" s="12"/>
      <c r="ABY76" s="12"/>
      <c r="ABZ76" s="12"/>
      <c r="ACA76" s="12"/>
      <c r="ACB76" s="12"/>
      <c r="ACC76" s="12"/>
      <c r="ACD76" s="12"/>
      <c r="ACE76" s="12"/>
      <c r="ACF76" s="12"/>
      <c r="ACG76" s="12"/>
      <c r="ACH76" s="12"/>
      <c r="ACI76" s="12"/>
      <c r="ACJ76" s="12"/>
      <c r="ACK76" s="12"/>
      <c r="ACL76" s="12"/>
    </row>
    <row r="77" spans="1:766" s="21" customFormat="1" x14ac:dyDescent="0.2">
      <c r="A77" s="297"/>
      <c r="B77" s="297"/>
      <c r="C77" s="12" t="s">
        <v>599</v>
      </c>
      <c r="D77" s="12" t="s">
        <v>600</v>
      </c>
      <c r="E77" s="307">
        <v>38835</v>
      </c>
      <c r="F77" s="251" t="s">
        <v>152</v>
      </c>
      <c r="G77" s="20">
        <v>2.52E-2</v>
      </c>
      <c r="H77" s="17">
        <v>979</v>
      </c>
      <c r="I77" s="127"/>
      <c r="J77" s="12" t="s">
        <v>1045</v>
      </c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  <c r="GW77" s="12"/>
      <c r="GX77" s="12"/>
      <c r="GY77" s="12"/>
      <c r="GZ77" s="12"/>
      <c r="HA77" s="12"/>
      <c r="HB77" s="12"/>
      <c r="HC77" s="12"/>
      <c r="HD77" s="12"/>
      <c r="HE77" s="12"/>
      <c r="HF77" s="12"/>
      <c r="HG77" s="12"/>
      <c r="HH77" s="12"/>
      <c r="HI77" s="12"/>
      <c r="HJ77" s="12"/>
      <c r="HK77" s="12"/>
      <c r="HL77" s="12"/>
      <c r="HM77" s="12"/>
      <c r="HN77" s="12"/>
      <c r="HO77" s="12"/>
      <c r="HP77" s="12"/>
      <c r="HQ77" s="12"/>
      <c r="HR77" s="12"/>
      <c r="HS77" s="12"/>
      <c r="HT77" s="12"/>
      <c r="HU77" s="12"/>
      <c r="HV77" s="12"/>
      <c r="HW77" s="12"/>
      <c r="HX77" s="12"/>
      <c r="HY77" s="12"/>
      <c r="HZ77" s="12"/>
      <c r="IA77" s="12"/>
      <c r="IB77" s="12"/>
      <c r="IC77" s="12"/>
      <c r="ID77" s="12"/>
      <c r="IE77" s="12"/>
      <c r="IF77" s="12"/>
      <c r="IG77" s="12"/>
      <c r="IH77" s="12"/>
      <c r="II77" s="12"/>
      <c r="IJ77" s="12"/>
      <c r="IK77" s="12"/>
      <c r="IL77" s="12"/>
      <c r="IM77" s="12"/>
      <c r="IN77" s="12"/>
      <c r="IO77" s="12"/>
      <c r="IP77" s="12"/>
      <c r="IQ77" s="12"/>
      <c r="IR77" s="12"/>
      <c r="IS77" s="12"/>
      <c r="IT77" s="12"/>
      <c r="IU77" s="12"/>
      <c r="IV77" s="12"/>
      <c r="IW77" s="12"/>
      <c r="IX77" s="12"/>
      <c r="IY77" s="12"/>
      <c r="IZ77" s="12"/>
      <c r="JA77" s="12"/>
      <c r="JB77" s="12"/>
      <c r="JC77" s="12"/>
      <c r="JD77" s="12"/>
      <c r="JE77" s="12"/>
      <c r="JF77" s="12"/>
      <c r="JG77" s="12"/>
      <c r="JH77" s="12"/>
      <c r="JI77" s="12"/>
      <c r="JJ77" s="12"/>
      <c r="JK77" s="12"/>
      <c r="JL77" s="12"/>
      <c r="JM77" s="12"/>
      <c r="JN77" s="12"/>
      <c r="JO77" s="12"/>
      <c r="JP77" s="12"/>
      <c r="JQ77" s="12"/>
      <c r="JR77" s="12"/>
      <c r="JS77" s="12"/>
      <c r="JT77" s="12"/>
      <c r="JU77" s="12"/>
      <c r="JV77" s="12"/>
      <c r="JW77" s="12"/>
      <c r="JX77" s="12"/>
      <c r="JY77" s="12"/>
      <c r="JZ77" s="12"/>
      <c r="KA77" s="12"/>
      <c r="KB77" s="12"/>
      <c r="KC77" s="12"/>
      <c r="KD77" s="12"/>
      <c r="KE77" s="12"/>
      <c r="KF77" s="12"/>
      <c r="KG77" s="12"/>
      <c r="KH77" s="12"/>
      <c r="KI77" s="12"/>
      <c r="KJ77" s="12"/>
      <c r="KK77" s="12"/>
      <c r="KL77" s="12"/>
      <c r="KM77" s="12"/>
      <c r="KN77" s="12"/>
      <c r="KO77" s="12"/>
      <c r="KP77" s="12"/>
      <c r="KQ77" s="12"/>
      <c r="KR77" s="12"/>
      <c r="KS77" s="12"/>
      <c r="KT77" s="12"/>
      <c r="KU77" s="12"/>
      <c r="KV77" s="12"/>
      <c r="KW77" s="12"/>
      <c r="KX77" s="12"/>
      <c r="KY77" s="12"/>
      <c r="KZ77" s="12"/>
      <c r="LA77" s="12"/>
      <c r="LB77" s="12"/>
      <c r="LC77" s="12"/>
      <c r="LD77" s="12"/>
      <c r="LE77" s="12"/>
      <c r="LF77" s="12"/>
      <c r="LG77" s="12"/>
      <c r="LH77" s="12"/>
      <c r="LI77" s="12"/>
      <c r="LJ77" s="12"/>
      <c r="LK77" s="12"/>
      <c r="LL77" s="12"/>
      <c r="LM77" s="12"/>
      <c r="LN77" s="12"/>
      <c r="LO77" s="12"/>
      <c r="LP77" s="12"/>
      <c r="LQ77" s="12"/>
      <c r="LR77" s="12"/>
      <c r="LS77" s="12"/>
      <c r="LT77" s="12"/>
      <c r="LU77" s="12"/>
      <c r="LV77" s="12"/>
      <c r="LW77" s="12"/>
      <c r="LX77" s="12"/>
      <c r="LY77" s="12"/>
      <c r="LZ77" s="12"/>
      <c r="MA77" s="12"/>
      <c r="MB77" s="12"/>
      <c r="MC77" s="12"/>
      <c r="MD77" s="12"/>
      <c r="ME77" s="12"/>
      <c r="MF77" s="12"/>
      <c r="MG77" s="12"/>
      <c r="MH77" s="12"/>
      <c r="MI77" s="12"/>
      <c r="MJ77" s="12"/>
      <c r="MK77" s="12"/>
      <c r="ML77" s="12"/>
      <c r="MM77" s="12"/>
      <c r="MN77" s="12"/>
      <c r="MO77" s="12"/>
      <c r="MP77" s="12"/>
      <c r="MQ77" s="12"/>
      <c r="MR77" s="12"/>
      <c r="MS77" s="12"/>
      <c r="MT77" s="12"/>
      <c r="MU77" s="12"/>
      <c r="MV77" s="12"/>
      <c r="MW77" s="12"/>
      <c r="MX77" s="12"/>
      <c r="MY77" s="12"/>
      <c r="MZ77" s="12"/>
      <c r="NA77" s="12"/>
      <c r="NB77" s="12"/>
      <c r="NC77" s="12"/>
      <c r="ND77" s="12"/>
      <c r="NE77" s="12"/>
      <c r="NF77" s="12"/>
      <c r="NG77" s="12"/>
      <c r="NH77" s="12"/>
      <c r="NI77" s="12"/>
      <c r="NJ77" s="12"/>
      <c r="NK77" s="12"/>
      <c r="NL77" s="12"/>
      <c r="NM77" s="12"/>
      <c r="NN77" s="12"/>
      <c r="NO77" s="12"/>
      <c r="NP77" s="12"/>
      <c r="NQ77" s="12"/>
      <c r="NR77" s="12"/>
      <c r="NS77" s="12"/>
      <c r="NT77" s="12"/>
      <c r="NU77" s="12"/>
      <c r="NV77" s="12"/>
      <c r="NW77" s="12"/>
      <c r="NX77" s="12"/>
      <c r="NY77" s="12"/>
      <c r="NZ77" s="12"/>
      <c r="OA77" s="12"/>
      <c r="OB77" s="12"/>
      <c r="OC77" s="12"/>
      <c r="OD77" s="12"/>
      <c r="OE77" s="12"/>
      <c r="OF77" s="12"/>
      <c r="OG77" s="12"/>
      <c r="OH77" s="12"/>
      <c r="OI77" s="12"/>
      <c r="OJ77" s="12"/>
      <c r="OK77" s="12"/>
      <c r="OL77" s="12"/>
      <c r="OM77" s="12"/>
      <c r="ON77" s="12"/>
      <c r="OO77" s="12"/>
      <c r="OP77" s="12"/>
      <c r="OQ77" s="12"/>
      <c r="OR77" s="12"/>
      <c r="OS77" s="12"/>
      <c r="OT77" s="12"/>
      <c r="OU77" s="12"/>
      <c r="OV77" s="12"/>
      <c r="OW77" s="12"/>
      <c r="OX77" s="12"/>
      <c r="OY77" s="12"/>
      <c r="OZ77" s="12"/>
      <c r="PA77" s="12"/>
      <c r="PB77" s="12"/>
      <c r="PC77" s="12"/>
      <c r="PD77" s="12"/>
      <c r="PE77" s="12"/>
      <c r="PF77" s="12"/>
      <c r="PG77" s="12"/>
      <c r="PH77" s="12"/>
      <c r="PI77" s="12"/>
      <c r="PJ77" s="12"/>
      <c r="PK77" s="12"/>
      <c r="PL77" s="12"/>
      <c r="PM77" s="12"/>
      <c r="PN77" s="12"/>
      <c r="PO77" s="12"/>
      <c r="PP77" s="12"/>
      <c r="PQ77" s="12"/>
      <c r="PR77" s="12"/>
      <c r="PS77" s="12"/>
      <c r="PT77" s="12"/>
      <c r="PU77" s="12"/>
      <c r="PV77" s="12"/>
      <c r="PW77" s="12"/>
      <c r="PX77" s="12"/>
      <c r="PY77" s="12"/>
      <c r="PZ77" s="12"/>
      <c r="QA77" s="12"/>
      <c r="QB77" s="12"/>
      <c r="QC77" s="12"/>
      <c r="QD77" s="12"/>
      <c r="QE77" s="12"/>
      <c r="QF77" s="12"/>
      <c r="QG77" s="12"/>
      <c r="QH77" s="12"/>
      <c r="QI77" s="12"/>
      <c r="QJ77" s="12"/>
      <c r="QK77" s="12"/>
      <c r="QL77" s="12"/>
      <c r="QM77" s="12"/>
      <c r="QN77" s="12"/>
      <c r="QO77" s="12"/>
      <c r="QP77" s="12"/>
      <c r="QQ77" s="12"/>
      <c r="QR77" s="12"/>
      <c r="QS77" s="12"/>
      <c r="QT77" s="12"/>
      <c r="QU77" s="12"/>
      <c r="QV77" s="12"/>
      <c r="QW77" s="12"/>
      <c r="QX77" s="12"/>
      <c r="QY77" s="12"/>
      <c r="QZ77" s="12"/>
      <c r="RA77" s="12"/>
      <c r="RB77" s="12"/>
      <c r="RC77" s="12"/>
      <c r="RD77" s="12"/>
      <c r="RE77" s="12"/>
      <c r="RF77" s="12"/>
      <c r="RG77" s="12"/>
      <c r="RH77" s="12"/>
      <c r="RI77" s="12"/>
      <c r="RJ77" s="12"/>
      <c r="RK77" s="12"/>
      <c r="RL77" s="12"/>
      <c r="RM77" s="12"/>
      <c r="RN77" s="12"/>
      <c r="RO77" s="12"/>
      <c r="RP77" s="12"/>
      <c r="RQ77" s="12"/>
      <c r="RR77" s="12"/>
      <c r="RS77" s="12"/>
      <c r="RT77" s="12"/>
      <c r="RU77" s="12"/>
      <c r="RV77" s="12"/>
      <c r="RW77" s="12"/>
      <c r="RX77" s="12"/>
      <c r="RY77" s="12"/>
      <c r="RZ77" s="12"/>
      <c r="SA77" s="12"/>
      <c r="SB77" s="12"/>
      <c r="SC77" s="12"/>
      <c r="SD77" s="12"/>
      <c r="SE77" s="12"/>
      <c r="SF77" s="12"/>
      <c r="SG77" s="12"/>
      <c r="SH77" s="12"/>
      <c r="SI77" s="12"/>
      <c r="SJ77" s="12"/>
      <c r="SK77" s="12"/>
      <c r="SL77" s="12"/>
      <c r="SM77" s="12"/>
      <c r="SN77" s="12"/>
      <c r="SO77" s="12"/>
      <c r="SP77" s="12"/>
      <c r="SQ77" s="12"/>
      <c r="SR77" s="12"/>
      <c r="SS77" s="12"/>
      <c r="ST77" s="12"/>
      <c r="SU77" s="12"/>
      <c r="SV77" s="12"/>
      <c r="SW77" s="12"/>
      <c r="SX77" s="12"/>
      <c r="SY77" s="12"/>
      <c r="SZ77" s="12"/>
      <c r="TA77" s="12"/>
      <c r="TB77" s="12"/>
      <c r="TC77" s="12"/>
      <c r="TD77" s="12"/>
      <c r="TE77" s="12"/>
      <c r="TF77" s="12"/>
      <c r="TG77" s="12"/>
      <c r="TH77" s="12"/>
      <c r="TI77" s="12"/>
      <c r="TJ77" s="12"/>
      <c r="TK77" s="12"/>
      <c r="TL77" s="12"/>
      <c r="TM77" s="12"/>
      <c r="TN77" s="12"/>
      <c r="TO77" s="12"/>
      <c r="TP77" s="12"/>
      <c r="TQ77" s="12"/>
      <c r="TR77" s="12"/>
      <c r="TS77" s="12"/>
      <c r="TT77" s="12"/>
      <c r="TU77" s="12"/>
      <c r="TV77" s="12"/>
      <c r="TW77" s="12"/>
      <c r="TX77" s="12"/>
      <c r="TY77" s="12"/>
      <c r="TZ77" s="12"/>
      <c r="UA77" s="12"/>
      <c r="UB77" s="12"/>
      <c r="UC77" s="12"/>
      <c r="UD77" s="12"/>
      <c r="UE77" s="12"/>
      <c r="UF77" s="12"/>
      <c r="UG77" s="12"/>
      <c r="UH77" s="12"/>
      <c r="UI77" s="12"/>
      <c r="UJ77" s="12"/>
      <c r="UK77" s="12"/>
      <c r="UL77" s="12"/>
      <c r="UM77" s="12"/>
      <c r="UN77" s="12"/>
      <c r="UO77" s="12"/>
      <c r="UP77" s="12"/>
      <c r="UQ77" s="12"/>
      <c r="UR77" s="12"/>
      <c r="US77" s="12"/>
      <c r="UT77" s="12"/>
      <c r="UU77" s="12"/>
      <c r="UV77" s="12"/>
      <c r="UW77" s="12"/>
      <c r="UX77" s="12"/>
      <c r="UY77" s="12"/>
      <c r="UZ77" s="12"/>
      <c r="VA77" s="12"/>
      <c r="VB77" s="12"/>
      <c r="VC77" s="12"/>
      <c r="VD77" s="12"/>
      <c r="VE77" s="12"/>
      <c r="VF77" s="12"/>
      <c r="VG77" s="12"/>
      <c r="VH77" s="12"/>
      <c r="VI77" s="12"/>
      <c r="VJ77" s="12"/>
      <c r="VK77" s="12"/>
      <c r="VL77" s="12"/>
      <c r="VM77" s="12"/>
      <c r="VN77" s="12"/>
      <c r="VO77" s="12"/>
      <c r="VP77" s="12"/>
      <c r="VQ77" s="12"/>
      <c r="VR77" s="12"/>
      <c r="VS77" s="12"/>
      <c r="VT77" s="12"/>
      <c r="VU77" s="12"/>
      <c r="VV77" s="12"/>
      <c r="VW77" s="12"/>
      <c r="VX77" s="12"/>
      <c r="VY77" s="12"/>
      <c r="VZ77" s="12"/>
      <c r="WA77" s="12"/>
      <c r="WB77" s="12"/>
      <c r="WC77" s="12"/>
      <c r="WD77" s="12"/>
      <c r="WE77" s="12"/>
      <c r="WF77" s="12"/>
      <c r="WG77" s="12"/>
      <c r="WH77" s="12"/>
      <c r="WI77" s="12"/>
      <c r="WJ77" s="12"/>
      <c r="WK77" s="12"/>
      <c r="WL77" s="12"/>
      <c r="WM77" s="12"/>
      <c r="WN77" s="12"/>
      <c r="WO77" s="12"/>
      <c r="WP77" s="12"/>
      <c r="WQ77" s="12"/>
      <c r="WR77" s="12"/>
      <c r="WS77" s="12"/>
      <c r="WT77" s="12"/>
      <c r="WU77" s="12"/>
      <c r="WV77" s="12"/>
      <c r="WW77" s="12"/>
      <c r="WX77" s="12"/>
      <c r="WY77" s="12"/>
      <c r="WZ77" s="12"/>
      <c r="XA77" s="12"/>
      <c r="XB77" s="12"/>
      <c r="XC77" s="12"/>
      <c r="XD77" s="12"/>
      <c r="XE77" s="12"/>
      <c r="XF77" s="12"/>
      <c r="XG77" s="12"/>
      <c r="XH77" s="12"/>
      <c r="XI77" s="12"/>
      <c r="XJ77" s="12"/>
      <c r="XK77" s="12"/>
      <c r="XL77" s="12"/>
      <c r="XM77" s="12"/>
      <c r="XN77" s="12"/>
      <c r="XO77" s="12"/>
      <c r="XP77" s="12"/>
      <c r="XQ77" s="12"/>
      <c r="XR77" s="12"/>
      <c r="XS77" s="12"/>
      <c r="XT77" s="12"/>
      <c r="XU77" s="12"/>
      <c r="XV77" s="12"/>
      <c r="XW77" s="12"/>
      <c r="XX77" s="12"/>
      <c r="XY77" s="12"/>
      <c r="XZ77" s="12"/>
      <c r="YA77" s="12"/>
      <c r="YB77" s="12"/>
      <c r="YC77" s="12"/>
      <c r="YD77" s="12"/>
      <c r="YE77" s="12"/>
      <c r="YF77" s="12"/>
      <c r="YG77" s="12"/>
      <c r="YH77" s="12"/>
      <c r="YI77" s="12"/>
      <c r="YJ77" s="12"/>
      <c r="YK77" s="12"/>
      <c r="YL77" s="12"/>
      <c r="YM77" s="12"/>
      <c r="YN77" s="12"/>
      <c r="YO77" s="12"/>
      <c r="YP77" s="12"/>
      <c r="YQ77" s="12"/>
      <c r="YR77" s="12"/>
      <c r="YS77" s="12"/>
      <c r="YT77" s="12"/>
      <c r="YU77" s="12"/>
      <c r="YV77" s="12"/>
      <c r="YW77" s="12"/>
      <c r="YX77" s="12"/>
      <c r="YY77" s="12"/>
      <c r="YZ77" s="12"/>
      <c r="ZA77" s="12"/>
      <c r="ZB77" s="12"/>
      <c r="ZC77" s="12"/>
      <c r="ZD77" s="12"/>
      <c r="ZE77" s="12"/>
      <c r="ZF77" s="12"/>
      <c r="ZG77" s="12"/>
      <c r="ZH77" s="12"/>
      <c r="ZI77" s="12"/>
      <c r="ZJ77" s="12"/>
      <c r="ZK77" s="12"/>
      <c r="ZL77" s="12"/>
      <c r="ZM77" s="12"/>
      <c r="ZN77" s="12"/>
      <c r="ZO77" s="12"/>
      <c r="ZP77" s="12"/>
      <c r="ZQ77" s="12"/>
      <c r="ZR77" s="12"/>
      <c r="ZS77" s="12"/>
      <c r="ZT77" s="12"/>
      <c r="ZU77" s="12"/>
      <c r="ZV77" s="12"/>
      <c r="ZW77" s="12"/>
      <c r="ZX77" s="12"/>
      <c r="ZY77" s="12"/>
      <c r="ZZ77" s="12"/>
      <c r="AAA77" s="12"/>
      <c r="AAB77" s="12"/>
      <c r="AAC77" s="12"/>
      <c r="AAD77" s="12"/>
      <c r="AAE77" s="12"/>
      <c r="AAF77" s="12"/>
      <c r="AAG77" s="12"/>
      <c r="AAH77" s="12"/>
      <c r="AAI77" s="12"/>
      <c r="AAJ77" s="12"/>
      <c r="AAK77" s="12"/>
      <c r="AAL77" s="12"/>
      <c r="AAM77" s="12"/>
      <c r="AAN77" s="12"/>
      <c r="AAO77" s="12"/>
      <c r="AAP77" s="12"/>
      <c r="AAQ77" s="12"/>
      <c r="AAR77" s="12"/>
      <c r="AAS77" s="12"/>
      <c r="AAT77" s="12"/>
      <c r="AAU77" s="12"/>
      <c r="AAV77" s="12"/>
      <c r="AAW77" s="12"/>
      <c r="AAX77" s="12"/>
      <c r="AAY77" s="12"/>
      <c r="AAZ77" s="12"/>
      <c r="ABA77" s="12"/>
      <c r="ABB77" s="12"/>
      <c r="ABC77" s="12"/>
      <c r="ABD77" s="12"/>
      <c r="ABE77" s="12"/>
      <c r="ABF77" s="12"/>
      <c r="ABG77" s="12"/>
      <c r="ABH77" s="12"/>
      <c r="ABI77" s="12"/>
      <c r="ABJ77" s="12"/>
      <c r="ABK77" s="12"/>
      <c r="ABL77" s="12"/>
      <c r="ABM77" s="12"/>
      <c r="ABN77" s="12"/>
      <c r="ABO77" s="12"/>
      <c r="ABP77" s="12"/>
      <c r="ABQ77" s="12"/>
      <c r="ABR77" s="12"/>
      <c r="ABS77" s="12"/>
      <c r="ABT77" s="12"/>
      <c r="ABU77" s="12"/>
      <c r="ABV77" s="12"/>
      <c r="ABW77" s="12"/>
      <c r="ABX77" s="12"/>
      <c r="ABY77" s="12"/>
      <c r="ABZ77" s="12"/>
      <c r="ACA77" s="12"/>
      <c r="ACB77" s="12"/>
      <c r="ACC77" s="12"/>
      <c r="ACD77" s="12"/>
      <c r="ACE77" s="12"/>
      <c r="ACF77" s="12"/>
      <c r="ACG77" s="12"/>
      <c r="ACH77" s="12"/>
      <c r="ACI77" s="12"/>
      <c r="ACJ77" s="12"/>
      <c r="ACK77" s="12"/>
      <c r="ACL77" s="12"/>
    </row>
    <row r="78" spans="1:766" s="21" customFormat="1" x14ac:dyDescent="0.2">
      <c r="A78" s="297"/>
      <c r="B78" s="297"/>
      <c r="C78" s="12" t="s">
        <v>701</v>
      </c>
      <c r="D78" s="12" t="s">
        <v>702</v>
      </c>
      <c r="E78" s="307">
        <v>17981</v>
      </c>
      <c r="F78" s="251" t="s">
        <v>152</v>
      </c>
      <c r="G78" s="20">
        <v>2.52E-2</v>
      </c>
      <c r="H78" s="17">
        <v>453</v>
      </c>
      <c r="I78" s="127"/>
      <c r="J78" s="12" t="s">
        <v>1045</v>
      </c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  <c r="GW78" s="12"/>
      <c r="GX78" s="12"/>
      <c r="GY78" s="12"/>
      <c r="GZ78" s="12"/>
      <c r="HA78" s="12"/>
      <c r="HB78" s="12"/>
      <c r="HC78" s="12"/>
      <c r="HD78" s="12"/>
      <c r="HE78" s="12"/>
      <c r="HF78" s="12"/>
      <c r="HG78" s="12"/>
      <c r="HH78" s="12"/>
      <c r="HI78" s="12"/>
      <c r="HJ78" s="12"/>
      <c r="HK78" s="12"/>
      <c r="HL78" s="12"/>
      <c r="HM78" s="12"/>
      <c r="HN78" s="12"/>
      <c r="HO78" s="12"/>
      <c r="HP78" s="12"/>
      <c r="HQ78" s="12"/>
      <c r="HR78" s="12"/>
      <c r="HS78" s="12"/>
      <c r="HT78" s="12"/>
      <c r="HU78" s="12"/>
      <c r="HV78" s="12"/>
      <c r="HW78" s="12"/>
      <c r="HX78" s="12"/>
      <c r="HY78" s="12"/>
      <c r="HZ78" s="12"/>
      <c r="IA78" s="12"/>
      <c r="IB78" s="12"/>
      <c r="IC78" s="12"/>
      <c r="ID78" s="12"/>
      <c r="IE78" s="12"/>
      <c r="IF78" s="12"/>
      <c r="IG78" s="12"/>
      <c r="IH78" s="12"/>
      <c r="II78" s="12"/>
      <c r="IJ78" s="12"/>
      <c r="IK78" s="12"/>
      <c r="IL78" s="12"/>
      <c r="IM78" s="12"/>
      <c r="IN78" s="12"/>
      <c r="IO78" s="12"/>
      <c r="IP78" s="12"/>
      <c r="IQ78" s="12"/>
      <c r="IR78" s="12"/>
      <c r="IS78" s="12"/>
      <c r="IT78" s="12"/>
      <c r="IU78" s="12"/>
      <c r="IV78" s="12"/>
      <c r="IW78" s="12"/>
      <c r="IX78" s="12"/>
      <c r="IY78" s="12"/>
      <c r="IZ78" s="12"/>
      <c r="JA78" s="12"/>
      <c r="JB78" s="12"/>
      <c r="JC78" s="12"/>
      <c r="JD78" s="12"/>
      <c r="JE78" s="12"/>
      <c r="JF78" s="12"/>
      <c r="JG78" s="12"/>
      <c r="JH78" s="12"/>
      <c r="JI78" s="12"/>
      <c r="JJ78" s="12"/>
      <c r="JK78" s="12"/>
      <c r="JL78" s="12"/>
      <c r="JM78" s="12"/>
      <c r="JN78" s="12"/>
      <c r="JO78" s="12"/>
      <c r="JP78" s="12"/>
      <c r="JQ78" s="12"/>
      <c r="JR78" s="12"/>
      <c r="JS78" s="12"/>
      <c r="JT78" s="12"/>
      <c r="JU78" s="12"/>
      <c r="JV78" s="12"/>
      <c r="JW78" s="12"/>
      <c r="JX78" s="12"/>
      <c r="JY78" s="12"/>
      <c r="JZ78" s="12"/>
      <c r="KA78" s="12"/>
      <c r="KB78" s="12"/>
      <c r="KC78" s="12"/>
      <c r="KD78" s="12"/>
      <c r="KE78" s="12"/>
      <c r="KF78" s="12"/>
      <c r="KG78" s="12"/>
      <c r="KH78" s="12"/>
      <c r="KI78" s="12"/>
      <c r="KJ78" s="12"/>
      <c r="KK78" s="12"/>
      <c r="KL78" s="12"/>
      <c r="KM78" s="12"/>
      <c r="KN78" s="12"/>
      <c r="KO78" s="12"/>
      <c r="KP78" s="12"/>
      <c r="KQ78" s="12"/>
      <c r="KR78" s="12"/>
      <c r="KS78" s="12"/>
      <c r="KT78" s="12"/>
      <c r="KU78" s="12"/>
      <c r="KV78" s="12"/>
      <c r="KW78" s="12"/>
      <c r="KX78" s="12"/>
      <c r="KY78" s="12"/>
      <c r="KZ78" s="12"/>
      <c r="LA78" s="12"/>
      <c r="LB78" s="12"/>
      <c r="LC78" s="12"/>
      <c r="LD78" s="12"/>
      <c r="LE78" s="12"/>
      <c r="LF78" s="12"/>
      <c r="LG78" s="12"/>
      <c r="LH78" s="12"/>
      <c r="LI78" s="12"/>
      <c r="LJ78" s="12"/>
      <c r="LK78" s="12"/>
      <c r="LL78" s="12"/>
      <c r="LM78" s="12"/>
      <c r="LN78" s="12"/>
      <c r="LO78" s="12"/>
      <c r="LP78" s="12"/>
      <c r="LQ78" s="12"/>
      <c r="LR78" s="12"/>
      <c r="LS78" s="12"/>
      <c r="LT78" s="12"/>
      <c r="LU78" s="12"/>
      <c r="LV78" s="12"/>
      <c r="LW78" s="12"/>
      <c r="LX78" s="12"/>
      <c r="LY78" s="12"/>
      <c r="LZ78" s="12"/>
      <c r="MA78" s="12"/>
      <c r="MB78" s="12"/>
      <c r="MC78" s="12"/>
      <c r="MD78" s="12"/>
      <c r="ME78" s="12"/>
      <c r="MF78" s="12"/>
      <c r="MG78" s="12"/>
      <c r="MH78" s="12"/>
      <c r="MI78" s="12"/>
      <c r="MJ78" s="12"/>
      <c r="MK78" s="12"/>
      <c r="ML78" s="12"/>
      <c r="MM78" s="12"/>
      <c r="MN78" s="12"/>
      <c r="MO78" s="12"/>
      <c r="MP78" s="12"/>
      <c r="MQ78" s="12"/>
      <c r="MR78" s="12"/>
      <c r="MS78" s="12"/>
      <c r="MT78" s="12"/>
      <c r="MU78" s="12"/>
      <c r="MV78" s="12"/>
      <c r="MW78" s="12"/>
      <c r="MX78" s="12"/>
      <c r="MY78" s="12"/>
      <c r="MZ78" s="12"/>
      <c r="NA78" s="12"/>
      <c r="NB78" s="12"/>
      <c r="NC78" s="12"/>
      <c r="ND78" s="12"/>
      <c r="NE78" s="12"/>
      <c r="NF78" s="12"/>
      <c r="NG78" s="12"/>
      <c r="NH78" s="12"/>
      <c r="NI78" s="12"/>
      <c r="NJ78" s="12"/>
      <c r="NK78" s="12"/>
      <c r="NL78" s="12"/>
      <c r="NM78" s="12"/>
      <c r="NN78" s="12"/>
      <c r="NO78" s="12"/>
      <c r="NP78" s="12"/>
      <c r="NQ78" s="12"/>
      <c r="NR78" s="12"/>
      <c r="NS78" s="12"/>
      <c r="NT78" s="12"/>
      <c r="NU78" s="12"/>
      <c r="NV78" s="12"/>
      <c r="NW78" s="12"/>
      <c r="NX78" s="12"/>
      <c r="NY78" s="12"/>
      <c r="NZ78" s="12"/>
      <c r="OA78" s="12"/>
      <c r="OB78" s="12"/>
      <c r="OC78" s="12"/>
      <c r="OD78" s="12"/>
      <c r="OE78" s="12"/>
      <c r="OF78" s="12"/>
      <c r="OG78" s="12"/>
      <c r="OH78" s="12"/>
      <c r="OI78" s="12"/>
      <c r="OJ78" s="12"/>
      <c r="OK78" s="12"/>
      <c r="OL78" s="12"/>
      <c r="OM78" s="12"/>
      <c r="ON78" s="12"/>
      <c r="OO78" s="12"/>
      <c r="OP78" s="12"/>
      <c r="OQ78" s="12"/>
      <c r="OR78" s="12"/>
      <c r="OS78" s="12"/>
      <c r="OT78" s="12"/>
      <c r="OU78" s="12"/>
      <c r="OV78" s="12"/>
      <c r="OW78" s="12"/>
      <c r="OX78" s="12"/>
      <c r="OY78" s="12"/>
      <c r="OZ78" s="12"/>
      <c r="PA78" s="12"/>
      <c r="PB78" s="12"/>
      <c r="PC78" s="12"/>
      <c r="PD78" s="12"/>
      <c r="PE78" s="12"/>
      <c r="PF78" s="12"/>
      <c r="PG78" s="12"/>
      <c r="PH78" s="12"/>
      <c r="PI78" s="12"/>
      <c r="PJ78" s="12"/>
      <c r="PK78" s="12"/>
      <c r="PL78" s="12"/>
      <c r="PM78" s="12"/>
      <c r="PN78" s="12"/>
      <c r="PO78" s="12"/>
      <c r="PP78" s="12"/>
      <c r="PQ78" s="12"/>
      <c r="PR78" s="12"/>
      <c r="PS78" s="12"/>
      <c r="PT78" s="12"/>
      <c r="PU78" s="12"/>
      <c r="PV78" s="12"/>
      <c r="PW78" s="12"/>
      <c r="PX78" s="12"/>
      <c r="PY78" s="12"/>
      <c r="PZ78" s="12"/>
      <c r="QA78" s="12"/>
      <c r="QB78" s="12"/>
      <c r="QC78" s="12"/>
      <c r="QD78" s="12"/>
      <c r="QE78" s="12"/>
      <c r="QF78" s="12"/>
      <c r="QG78" s="12"/>
      <c r="QH78" s="12"/>
      <c r="QI78" s="12"/>
      <c r="QJ78" s="12"/>
      <c r="QK78" s="12"/>
      <c r="QL78" s="12"/>
      <c r="QM78" s="12"/>
      <c r="QN78" s="12"/>
      <c r="QO78" s="12"/>
      <c r="QP78" s="12"/>
      <c r="QQ78" s="12"/>
      <c r="QR78" s="12"/>
      <c r="QS78" s="12"/>
      <c r="QT78" s="12"/>
      <c r="QU78" s="12"/>
      <c r="QV78" s="12"/>
      <c r="QW78" s="12"/>
      <c r="QX78" s="12"/>
      <c r="QY78" s="12"/>
      <c r="QZ78" s="12"/>
      <c r="RA78" s="12"/>
      <c r="RB78" s="12"/>
      <c r="RC78" s="12"/>
      <c r="RD78" s="12"/>
      <c r="RE78" s="12"/>
      <c r="RF78" s="12"/>
      <c r="RG78" s="12"/>
      <c r="RH78" s="12"/>
      <c r="RI78" s="12"/>
      <c r="RJ78" s="12"/>
      <c r="RK78" s="12"/>
      <c r="RL78" s="12"/>
      <c r="RM78" s="12"/>
      <c r="RN78" s="12"/>
      <c r="RO78" s="12"/>
      <c r="RP78" s="12"/>
      <c r="RQ78" s="12"/>
      <c r="RR78" s="12"/>
      <c r="RS78" s="12"/>
      <c r="RT78" s="12"/>
      <c r="RU78" s="12"/>
      <c r="RV78" s="12"/>
      <c r="RW78" s="12"/>
      <c r="RX78" s="12"/>
      <c r="RY78" s="12"/>
      <c r="RZ78" s="12"/>
      <c r="SA78" s="12"/>
      <c r="SB78" s="12"/>
      <c r="SC78" s="12"/>
      <c r="SD78" s="12"/>
      <c r="SE78" s="12"/>
      <c r="SF78" s="12"/>
      <c r="SG78" s="12"/>
      <c r="SH78" s="12"/>
      <c r="SI78" s="12"/>
      <c r="SJ78" s="12"/>
      <c r="SK78" s="12"/>
      <c r="SL78" s="12"/>
      <c r="SM78" s="12"/>
      <c r="SN78" s="12"/>
      <c r="SO78" s="12"/>
      <c r="SP78" s="12"/>
      <c r="SQ78" s="12"/>
      <c r="SR78" s="12"/>
      <c r="SS78" s="12"/>
      <c r="ST78" s="12"/>
      <c r="SU78" s="12"/>
      <c r="SV78" s="12"/>
      <c r="SW78" s="12"/>
      <c r="SX78" s="12"/>
      <c r="SY78" s="12"/>
      <c r="SZ78" s="12"/>
      <c r="TA78" s="12"/>
      <c r="TB78" s="12"/>
      <c r="TC78" s="12"/>
      <c r="TD78" s="12"/>
      <c r="TE78" s="12"/>
      <c r="TF78" s="12"/>
      <c r="TG78" s="12"/>
      <c r="TH78" s="12"/>
      <c r="TI78" s="12"/>
      <c r="TJ78" s="12"/>
      <c r="TK78" s="12"/>
      <c r="TL78" s="12"/>
      <c r="TM78" s="12"/>
      <c r="TN78" s="12"/>
      <c r="TO78" s="12"/>
      <c r="TP78" s="12"/>
      <c r="TQ78" s="12"/>
      <c r="TR78" s="12"/>
      <c r="TS78" s="12"/>
      <c r="TT78" s="12"/>
      <c r="TU78" s="12"/>
      <c r="TV78" s="12"/>
      <c r="TW78" s="12"/>
      <c r="TX78" s="12"/>
      <c r="TY78" s="12"/>
      <c r="TZ78" s="12"/>
      <c r="UA78" s="12"/>
      <c r="UB78" s="12"/>
      <c r="UC78" s="12"/>
      <c r="UD78" s="12"/>
      <c r="UE78" s="12"/>
      <c r="UF78" s="12"/>
      <c r="UG78" s="12"/>
      <c r="UH78" s="12"/>
      <c r="UI78" s="12"/>
      <c r="UJ78" s="12"/>
      <c r="UK78" s="12"/>
      <c r="UL78" s="12"/>
      <c r="UM78" s="12"/>
      <c r="UN78" s="12"/>
      <c r="UO78" s="12"/>
      <c r="UP78" s="12"/>
      <c r="UQ78" s="12"/>
      <c r="UR78" s="12"/>
      <c r="US78" s="12"/>
      <c r="UT78" s="12"/>
      <c r="UU78" s="12"/>
      <c r="UV78" s="12"/>
      <c r="UW78" s="12"/>
      <c r="UX78" s="12"/>
      <c r="UY78" s="12"/>
      <c r="UZ78" s="12"/>
      <c r="VA78" s="12"/>
      <c r="VB78" s="12"/>
      <c r="VC78" s="12"/>
      <c r="VD78" s="12"/>
      <c r="VE78" s="12"/>
      <c r="VF78" s="12"/>
      <c r="VG78" s="12"/>
      <c r="VH78" s="12"/>
      <c r="VI78" s="12"/>
      <c r="VJ78" s="12"/>
      <c r="VK78" s="12"/>
      <c r="VL78" s="12"/>
      <c r="VM78" s="12"/>
      <c r="VN78" s="12"/>
      <c r="VO78" s="12"/>
      <c r="VP78" s="12"/>
      <c r="VQ78" s="12"/>
      <c r="VR78" s="12"/>
      <c r="VS78" s="12"/>
      <c r="VT78" s="12"/>
      <c r="VU78" s="12"/>
      <c r="VV78" s="12"/>
      <c r="VW78" s="12"/>
      <c r="VX78" s="12"/>
      <c r="VY78" s="12"/>
      <c r="VZ78" s="12"/>
      <c r="WA78" s="12"/>
      <c r="WB78" s="12"/>
      <c r="WC78" s="12"/>
      <c r="WD78" s="12"/>
      <c r="WE78" s="12"/>
      <c r="WF78" s="12"/>
      <c r="WG78" s="12"/>
      <c r="WH78" s="12"/>
      <c r="WI78" s="12"/>
      <c r="WJ78" s="12"/>
      <c r="WK78" s="12"/>
      <c r="WL78" s="12"/>
      <c r="WM78" s="12"/>
      <c r="WN78" s="12"/>
      <c r="WO78" s="12"/>
      <c r="WP78" s="12"/>
      <c r="WQ78" s="12"/>
      <c r="WR78" s="12"/>
      <c r="WS78" s="12"/>
      <c r="WT78" s="12"/>
      <c r="WU78" s="12"/>
      <c r="WV78" s="12"/>
      <c r="WW78" s="12"/>
      <c r="WX78" s="12"/>
      <c r="WY78" s="12"/>
      <c r="WZ78" s="12"/>
      <c r="XA78" s="12"/>
      <c r="XB78" s="12"/>
      <c r="XC78" s="12"/>
      <c r="XD78" s="12"/>
      <c r="XE78" s="12"/>
      <c r="XF78" s="12"/>
      <c r="XG78" s="12"/>
      <c r="XH78" s="12"/>
      <c r="XI78" s="12"/>
      <c r="XJ78" s="12"/>
      <c r="XK78" s="12"/>
      <c r="XL78" s="12"/>
      <c r="XM78" s="12"/>
      <c r="XN78" s="12"/>
      <c r="XO78" s="12"/>
      <c r="XP78" s="12"/>
      <c r="XQ78" s="12"/>
      <c r="XR78" s="12"/>
      <c r="XS78" s="12"/>
      <c r="XT78" s="12"/>
      <c r="XU78" s="12"/>
      <c r="XV78" s="12"/>
      <c r="XW78" s="12"/>
      <c r="XX78" s="12"/>
      <c r="XY78" s="12"/>
      <c r="XZ78" s="12"/>
      <c r="YA78" s="12"/>
      <c r="YB78" s="12"/>
      <c r="YC78" s="12"/>
      <c r="YD78" s="12"/>
      <c r="YE78" s="12"/>
      <c r="YF78" s="12"/>
      <c r="YG78" s="12"/>
      <c r="YH78" s="12"/>
      <c r="YI78" s="12"/>
      <c r="YJ78" s="12"/>
      <c r="YK78" s="12"/>
      <c r="YL78" s="12"/>
      <c r="YM78" s="12"/>
      <c r="YN78" s="12"/>
      <c r="YO78" s="12"/>
      <c r="YP78" s="12"/>
      <c r="YQ78" s="12"/>
      <c r="YR78" s="12"/>
      <c r="YS78" s="12"/>
      <c r="YT78" s="12"/>
      <c r="YU78" s="12"/>
      <c r="YV78" s="12"/>
      <c r="YW78" s="12"/>
      <c r="YX78" s="12"/>
      <c r="YY78" s="12"/>
      <c r="YZ78" s="12"/>
      <c r="ZA78" s="12"/>
      <c r="ZB78" s="12"/>
      <c r="ZC78" s="12"/>
      <c r="ZD78" s="12"/>
      <c r="ZE78" s="12"/>
      <c r="ZF78" s="12"/>
      <c r="ZG78" s="12"/>
      <c r="ZH78" s="12"/>
      <c r="ZI78" s="12"/>
      <c r="ZJ78" s="12"/>
      <c r="ZK78" s="12"/>
      <c r="ZL78" s="12"/>
      <c r="ZM78" s="12"/>
      <c r="ZN78" s="12"/>
      <c r="ZO78" s="12"/>
      <c r="ZP78" s="12"/>
      <c r="ZQ78" s="12"/>
      <c r="ZR78" s="12"/>
      <c r="ZS78" s="12"/>
      <c r="ZT78" s="12"/>
      <c r="ZU78" s="12"/>
      <c r="ZV78" s="12"/>
      <c r="ZW78" s="12"/>
      <c r="ZX78" s="12"/>
      <c r="ZY78" s="12"/>
      <c r="ZZ78" s="12"/>
      <c r="AAA78" s="12"/>
      <c r="AAB78" s="12"/>
      <c r="AAC78" s="12"/>
      <c r="AAD78" s="12"/>
      <c r="AAE78" s="12"/>
      <c r="AAF78" s="12"/>
      <c r="AAG78" s="12"/>
      <c r="AAH78" s="12"/>
      <c r="AAI78" s="12"/>
      <c r="AAJ78" s="12"/>
      <c r="AAK78" s="12"/>
      <c r="AAL78" s="12"/>
      <c r="AAM78" s="12"/>
      <c r="AAN78" s="12"/>
      <c r="AAO78" s="12"/>
      <c r="AAP78" s="12"/>
      <c r="AAQ78" s="12"/>
      <c r="AAR78" s="12"/>
      <c r="AAS78" s="12"/>
      <c r="AAT78" s="12"/>
      <c r="AAU78" s="12"/>
      <c r="AAV78" s="12"/>
      <c r="AAW78" s="12"/>
      <c r="AAX78" s="12"/>
      <c r="AAY78" s="12"/>
      <c r="AAZ78" s="12"/>
      <c r="ABA78" s="12"/>
      <c r="ABB78" s="12"/>
      <c r="ABC78" s="12"/>
      <c r="ABD78" s="12"/>
      <c r="ABE78" s="12"/>
      <c r="ABF78" s="12"/>
      <c r="ABG78" s="12"/>
      <c r="ABH78" s="12"/>
      <c r="ABI78" s="12"/>
      <c r="ABJ78" s="12"/>
      <c r="ABK78" s="12"/>
      <c r="ABL78" s="12"/>
      <c r="ABM78" s="12"/>
      <c r="ABN78" s="12"/>
      <c r="ABO78" s="12"/>
      <c r="ABP78" s="12"/>
      <c r="ABQ78" s="12"/>
      <c r="ABR78" s="12"/>
      <c r="ABS78" s="12"/>
      <c r="ABT78" s="12"/>
      <c r="ABU78" s="12"/>
      <c r="ABV78" s="12"/>
      <c r="ABW78" s="12"/>
      <c r="ABX78" s="12"/>
      <c r="ABY78" s="12"/>
      <c r="ABZ78" s="12"/>
      <c r="ACA78" s="12"/>
      <c r="ACB78" s="12"/>
      <c r="ACC78" s="12"/>
      <c r="ACD78" s="12"/>
      <c r="ACE78" s="12"/>
      <c r="ACF78" s="12"/>
      <c r="ACG78" s="12"/>
      <c r="ACH78" s="12"/>
      <c r="ACI78" s="12"/>
      <c r="ACJ78" s="12"/>
      <c r="ACK78" s="12"/>
      <c r="ACL78" s="12"/>
    </row>
    <row r="79" spans="1:766" s="21" customFormat="1" x14ac:dyDescent="0.2">
      <c r="A79" s="297"/>
      <c r="B79" s="297"/>
      <c r="C79" s="12" t="s">
        <v>843</v>
      </c>
      <c r="D79" s="12" t="s">
        <v>844</v>
      </c>
      <c r="E79" s="307">
        <v>9528</v>
      </c>
      <c r="F79" s="251" t="s">
        <v>152</v>
      </c>
      <c r="G79" s="20">
        <v>2.52E-2</v>
      </c>
      <c r="H79" s="17">
        <v>240</v>
      </c>
      <c r="I79" s="127"/>
      <c r="J79" s="12" t="s">
        <v>1045</v>
      </c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  <c r="DW79" s="12"/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  <c r="GW79" s="12"/>
      <c r="GX79" s="12"/>
      <c r="GY79" s="12"/>
      <c r="GZ79" s="12"/>
      <c r="HA79" s="12"/>
      <c r="HB79" s="12"/>
      <c r="HC79" s="12"/>
      <c r="HD79" s="12"/>
      <c r="HE79" s="12"/>
      <c r="HF79" s="12"/>
      <c r="HG79" s="12"/>
      <c r="HH79" s="12"/>
      <c r="HI79" s="12"/>
      <c r="HJ79" s="12"/>
      <c r="HK79" s="12"/>
      <c r="HL79" s="12"/>
      <c r="HM79" s="12"/>
      <c r="HN79" s="12"/>
      <c r="HO79" s="12"/>
      <c r="HP79" s="12"/>
      <c r="HQ79" s="12"/>
      <c r="HR79" s="12"/>
      <c r="HS79" s="12"/>
      <c r="HT79" s="12"/>
      <c r="HU79" s="12"/>
      <c r="HV79" s="12"/>
      <c r="HW79" s="12"/>
      <c r="HX79" s="12"/>
      <c r="HY79" s="12"/>
      <c r="HZ79" s="12"/>
      <c r="IA79" s="12"/>
      <c r="IB79" s="12"/>
      <c r="IC79" s="12"/>
      <c r="ID79" s="12"/>
      <c r="IE79" s="12"/>
      <c r="IF79" s="12"/>
      <c r="IG79" s="12"/>
      <c r="IH79" s="12"/>
      <c r="II79" s="12"/>
      <c r="IJ79" s="12"/>
      <c r="IK79" s="12"/>
      <c r="IL79" s="12"/>
      <c r="IM79" s="12"/>
      <c r="IN79" s="12"/>
      <c r="IO79" s="12"/>
      <c r="IP79" s="12"/>
      <c r="IQ79" s="12"/>
      <c r="IR79" s="12"/>
      <c r="IS79" s="12"/>
      <c r="IT79" s="12"/>
      <c r="IU79" s="12"/>
      <c r="IV79" s="12"/>
      <c r="IW79" s="12"/>
      <c r="IX79" s="12"/>
      <c r="IY79" s="12"/>
      <c r="IZ79" s="12"/>
      <c r="JA79" s="12"/>
      <c r="JB79" s="12"/>
      <c r="JC79" s="12"/>
      <c r="JD79" s="12"/>
      <c r="JE79" s="12"/>
      <c r="JF79" s="12"/>
      <c r="JG79" s="12"/>
      <c r="JH79" s="12"/>
      <c r="JI79" s="12"/>
      <c r="JJ79" s="12"/>
      <c r="JK79" s="12"/>
      <c r="JL79" s="12"/>
      <c r="JM79" s="12"/>
      <c r="JN79" s="12"/>
      <c r="JO79" s="12"/>
      <c r="JP79" s="12"/>
      <c r="JQ79" s="12"/>
      <c r="JR79" s="12"/>
      <c r="JS79" s="12"/>
      <c r="JT79" s="12"/>
      <c r="JU79" s="12"/>
      <c r="JV79" s="12"/>
      <c r="JW79" s="12"/>
      <c r="JX79" s="12"/>
      <c r="JY79" s="12"/>
      <c r="JZ79" s="12"/>
      <c r="KA79" s="12"/>
      <c r="KB79" s="12"/>
      <c r="KC79" s="12"/>
      <c r="KD79" s="12"/>
      <c r="KE79" s="12"/>
      <c r="KF79" s="12"/>
      <c r="KG79" s="12"/>
      <c r="KH79" s="12"/>
      <c r="KI79" s="12"/>
      <c r="KJ79" s="12"/>
      <c r="KK79" s="12"/>
      <c r="KL79" s="12"/>
      <c r="KM79" s="12"/>
      <c r="KN79" s="12"/>
      <c r="KO79" s="12"/>
      <c r="KP79" s="12"/>
      <c r="KQ79" s="12"/>
      <c r="KR79" s="12"/>
      <c r="KS79" s="12"/>
      <c r="KT79" s="12"/>
      <c r="KU79" s="12"/>
      <c r="KV79" s="12"/>
      <c r="KW79" s="12"/>
      <c r="KX79" s="12"/>
      <c r="KY79" s="12"/>
      <c r="KZ79" s="12"/>
      <c r="LA79" s="12"/>
      <c r="LB79" s="12"/>
      <c r="LC79" s="12"/>
      <c r="LD79" s="12"/>
      <c r="LE79" s="12"/>
      <c r="LF79" s="12"/>
      <c r="LG79" s="12"/>
      <c r="LH79" s="12"/>
      <c r="LI79" s="12"/>
      <c r="LJ79" s="12"/>
      <c r="LK79" s="12"/>
      <c r="LL79" s="12"/>
      <c r="LM79" s="12"/>
      <c r="LN79" s="12"/>
      <c r="LO79" s="12"/>
      <c r="LP79" s="12"/>
      <c r="LQ79" s="12"/>
      <c r="LR79" s="12"/>
      <c r="LS79" s="12"/>
      <c r="LT79" s="12"/>
      <c r="LU79" s="12"/>
      <c r="LV79" s="12"/>
      <c r="LW79" s="12"/>
      <c r="LX79" s="12"/>
      <c r="LY79" s="12"/>
      <c r="LZ79" s="12"/>
      <c r="MA79" s="12"/>
      <c r="MB79" s="12"/>
      <c r="MC79" s="12"/>
      <c r="MD79" s="12"/>
      <c r="ME79" s="12"/>
      <c r="MF79" s="12"/>
      <c r="MG79" s="12"/>
      <c r="MH79" s="12"/>
      <c r="MI79" s="12"/>
      <c r="MJ79" s="12"/>
      <c r="MK79" s="12"/>
      <c r="ML79" s="12"/>
      <c r="MM79" s="12"/>
      <c r="MN79" s="12"/>
      <c r="MO79" s="12"/>
      <c r="MP79" s="12"/>
      <c r="MQ79" s="12"/>
      <c r="MR79" s="12"/>
      <c r="MS79" s="12"/>
      <c r="MT79" s="12"/>
      <c r="MU79" s="12"/>
      <c r="MV79" s="12"/>
      <c r="MW79" s="12"/>
      <c r="MX79" s="12"/>
      <c r="MY79" s="12"/>
      <c r="MZ79" s="12"/>
      <c r="NA79" s="12"/>
      <c r="NB79" s="12"/>
      <c r="NC79" s="12"/>
      <c r="ND79" s="12"/>
      <c r="NE79" s="12"/>
      <c r="NF79" s="12"/>
      <c r="NG79" s="12"/>
      <c r="NH79" s="12"/>
      <c r="NI79" s="12"/>
      <c r="NJ79" s="12"/>
      <c r="NK79" s="12"/>
      <c r="NL79" s="12"/>
      <c r="NM79" s="12"/>
      <c r="NN79" s="12"/>
      <c r="NO79" s="12"/>
      <c r="NP79" s="12"/>
      <c r="NQ79" s="12"/>
      <c r="NR79" s="12"/>
      <c r="NS79" s="12"/>
      <c r="NT79" s="12"/>
      <c r="NU79" s="12"/>
      <c r="NV79" s="12"/>
      <c r="NW79" s="12"/>
      <c r="NX79" s="12"/>
      <c r="NY79" s="12"/>
      <c r="NZ79" s="12"/>
      <c r="OA79" s="12"/>
      <c r="OB79" s="12"/>
      <c r="OC79" s="12"/>
      <c r="OD79" s="12"/>
      <c r="OE79" s="12"/>
      <c r="OF79" s="12"/>
      <c r="OG79" s="12"/>
      <c r="OH79" s="12"/>
      <c r="OI79" s="12"/>
      <c r="OJ79" s="12"/>
      <c r="OK79" s="12"/>
      <c r="OL79" s="12"/>
      <c r="OM79" s="12"/>
      <c r="ON79" s="12"/>
      <c r="OO79" s="12"/>
      <c r="OP79" s="12"/>
      <c r="OQ79" s="12"/>
      <c r="OR79" s="12"/>
      <c r="OS79" s="12"/>
      <c r="OT79" s="12"/>
      <c r="OU79" s="12"/>
      <c r="OV79" s="12"/>
      <c r="OW79" s="12"/>
      <c r="OX79" s="12"/>
      <c r="OY79" s="12"/>
      <c r="OZ79" s="12"/>
      <c r="PA79" s="12"/>
      <c r="PB79" s="12"/>
      <c r="PC79" s="12"/>
      <c r="PD79" s="12"/>
      <c r="PE79" s="12"/>
      <c r="PF79" s="12"/>
      <c r="PG79" s="12"/>
      <c r="PH79" s="12"/>
      <c r="PI79" s="12"/>
      <c r="PJ79" s="12"/>
      <c r="PK79" s="12"/>
      <c r="PL79" s="12"/>
      <c r="PM79" s="12"/>
      <c r="PN79" s="12"/>
      <c r="PO79" s="12"/>
      <c r="PP79" s="12"/>
      <c r="PQ79" s="12"/>
      <c r="PR79" s="12"/>
      <c r="PS79" s="12"/>
      <c r="PT79" s="12"/>
      <c r="PU79" s="12"/>
      <c r="PV79" s="12"/>
      <c r="PW79" s="12"/>
      <c r="PX79" s="12"/>
      <c r="PY79" s="12"/>
      <c r="PZ79" s="12"/>
      <c r="QA79" s="12"/>
      <c r="QB79" s="12"/>
      <c r="QC79" s="12"/>
      <c r="QD79" s="12"/>
      <c r="QE79" s="12"/>
      <c r="QF79" s="12"/>
      <c r="QG79" s="12"/>
      <c r="QH79" s="12"/>
      <c r="QI79" s="12"/>
      <c r="QJ79" s="12"/>
      <c r="QK79" s="12"/>
      <c r="QL79" s="12"/>
      <c r="QM79" s="12"/>
      <c r="QN79" s="12"/>
      <c r="QO79" s="12"/>
      <c r="QP79" s="12"/>
      <c r="QQ79" s="12"/>
      <c r="QR79" s="12"/>
      <c r="QS79" s="12"/>
      <c r="QT79" s="12"/>
      <c r="QU79" s="12"/>
      <c r="QV79" s="12"/>
      <c r="QW79" s="12"/>
      <c r="QX79" s="12"/>
      <c r="QY79" s="12"/>
      <c r="QZ79" s="12"/>
      <c r="RA79" s="12"/>
      <c r="RB79" s="12"/>
      <c r="RC79" s="12"/>
      <c r="RD79" s="12"/>
      <c r="RE79" s="12"/>
      <c r="RF79" s="12"/>
      <c r="RG79" s="12"/>
      <c r="RH79" s="12"/>
      <c r="RI79" s="12"/>
      <c r="RJ79" s="12"/>
      <c r="RK79" s="12"/>
      <c r="RL79" s="12"/>
      <c r="RM79" s="12"/>
      <c r="RN79" s="12"/>
      <c r="RO79" s="12"/>
      <c r="RP79" s="12"/>
      <c r="RQ79" s="12"/>
      <c r="RR79" s="12"/>
      <c r="RS79" s="12"/>
      <c r="RT79" s="12"/>
      <c r="RU79" s="12"/>
      <c r="RV79" s="12"/>
      <c r="RW79" s="12"/>
      <c r="RX79" s="12"/>
      <c r="RY79" s="12"/>
      <c r="RZ79" s="12"/>
      <c r="SA79" s="12"/>
      <c r="SB79" s="12"/>
      <c r="SC79" s="12"/>
      <c r="SD79" s="12"/>
      <c r="SE79" s="12"/>
      <c r="SF79" s="12"/>
      <c r="SG79" s="12"/>
      <c r="SH79" s="12"/>
      <c r="SI79" s="12"/>
      <c r="SJ79" s="12"/>
      <c r="SK79" s="12"/>
      <c r="SL79" s="12"/>
      <c r="SM79" s="12"/>
      <c r="SN79" s="12"/>
      <c r="SO79" s="12"/>
      <c r="SP79" s="12"/>
      <c r="SQ79" s="12"/>
      <c r="SR79" s="12"/>
      <c r="SS79" s="12"/>
      <c r="ST79" s="12"/>
      <c r="SU79" s="12"/>
      <c r="SV79" s="12"/>
      <c r="SW79" s="12"/>
      <c r="SX79" s="12"/>
      <c r="SY79" s="12"/>
      <c r="SZ79" s="12"/>
      <c r="TA79" s="12"/>
      <c r="TB79" s="12"/>
      <c r="TC79" s="12"/>
      <c r="TD79" s="12"/>
      <c r="TE79" s="12"/>
      <c r="TF79" s="12"/>
      <c r="TG79" s="12"/>
      <c r="TH79" s="12"/>
      <c r="TI79" s="12"/>
      <c r="TJ79" s="12"/>
      <c r="TK79" s="12"/>
      <c r="TL79" s="12"/>
      <c r="TM79" s="12"/>
      <c r="TN79" s="12"/>
      <c r="TO79" s="12"/>
      <c r="TP79" s="12"/>
      <c r="TQ79" s="12"/>
      <c r="TR79" s="12"/>
      <c r="TS79" s="12"/>
      <c r="TT79" s="12"/>
      <c r="TU79" s="12"/>
      <c r="TV79" s="12"/>
      <c r="TW79" s="12"/>
      <c r="TX79" s="12"/>
      <c r="TY79" s="12"/>
      <c r="TZ79" s="12"/>
      <c r="UA79" s="12"/>
      <c r="UB79" s="12"/>
      <c r="UC79" s="12"/>
      <c r="UD79" s="12"/>
      <c r="UE79" s="12"/>
      <c r="UF79" s="12"/>
      <c r="UG79" s="12"/>
      <c r="UH79" s="12"/>
      <c r="UI79" s="12"/>
      <c r="UJ79" s="12"/>
      <c r="UK79" s="12"/>
      <c r="UL79" s="12"/>
      <c r="UM79" s="12"/>
      <c r="UN79" s="12"/>
      <c r="UO79" s="12"/>
      <c r="UP79" s="12"/>
      <c r="UQ79" s="12"/>
      <c r="UR79" s="12"/>
      <c r="US79" s="12"/>
      <c r="UT79" s="12"/>
      <c r="UU79" s="12"/>
      <c r="UV79" s="12"/>
      <c r="UW79" s="12"/>
      <c r="UX79" s="12"/>
      <c r="UY79" s="12"/>
      <c r="UZ79" s="12"/>
      <c r="VA79" s="12"/>
      <c r="VB79" s="12"/>
      <c r="VC79" s="12"/>
      <c r="VD79" s="12"/>
      <c r="VE79" s="12"/>
      <c r="VF79" s="12"/>
      <c r="VG79" s="12"/>
      <c r="VH79" s="12"/>
      <c r="VI79" s="12"/>
      <c r="VJ79" s="12"/>
      <c r="VK79" s="12"/>
      <c r="VL79" s="12"/>
      <c r="VM79" s="12"/>
      <c r="VN79" s="12"/>
      <c r="VO79" s="12"/>
      <c r="VP79" s="12"/>
      <c r="VQ79" s="12"/>
      <c r="VR79" s="12"/>
      <c r="VS79" s="12"/>
      <c r="VT79" s="12"/>
      <c r="VU79" s="12"/>
      <c r="VV79" s="12"/>
      <c r="VW79" s="12"/>
      <c r="VX79" s="12"/>
      <c r="VY79" s="12"/>
      <c r="VZ79" s="12"/>
      <c r="WA79" s="12"/>
      <c r="WB79" s="12"/>
      <c r="WC79" s="12"/>
      <c r="WD79" s="12"/>
      <c r="WE79" s="12"/>
      <c r="WF79" s="12"/>
      <c r="WG79" s="12"/>
      <c r="WH79" s="12"/>
      <c r="WI79" s="12"/>
      <c r="WJ79" s="12"/>
      <c r="WK79" s="12"/>
      <c r="WL79" s="12"/>
      <c r="WM79" s="12"/>
      <c r="WN79" s="12"/>
      <c r="WO79" s="12"/>
      <c r="WP79" s="12"/>
      <c r="WQ79" s="12"/>
      <c r="WR79" s="12"/>
      <c r="WS79" s="12"/>
      <c r="WT79" s="12"/>
      <c r="WU79" s="12"/>
      <c r="WV79" s="12"/>
      <c r="WW79" s="12"/>
      <c r="WX79" s="12"/>
      <c r="WY79" s="12"/>
      <c r="WZ79" s="12"/>
      <c r="XA79" s="12"/>
      <c r="XB79" s="12"/>
      <c r="XC79" s="12"/>
      <c r="XD79" s="12"/>
      <c r="XE79" s="12"/>
      <c r="XF79" s="12"/>
      <c r="XG79" s="12"/>
      <c r="XH79" s="12"/>
      <c r="XI79" s="12"/>
      <c r="XJ79" s="12"/>
      <c r="XK79" s="12"/>
      <c r="XL79" s="12"/>
      <c r="XM79" s="12"/>
      <c r="XN79" s="12"/>
      <c r="XO79" s="12"/>
      <c r="XP79" s="12"/>
      <c r="XQ79" s="12"/>
      <c r="XR79" s="12"/>
      <c r="XS79" s="12"/>
      <c r="XT79" s="12"/>
      <c r="XU79" s="12"/>
      <c r="XV79" s="12"/>
      <c r="XW79" s="12"/>
      <c r="XX79" s="12"/>
      <c r="XY79" s="12"/>
      <c r="XZ79" s="12"/>
      <c r="YA79" s="12"/>
      <c r="YB79" s="12"/>
      <c r="YC79" s="12"/>
      <c r="YD79" s="12"/>
      <c r="YE79" s="12"/>
      <c r="YF79" s="12"/>
      <c r="YG79" s="12"/>
      <c r="YH79" s="12"/>
      <c r="YI79" s="12"/>
      <c r="YJ79" s="12"/>
      <c r="YK79" s="12"/>
      <c r="YL79" s="12"/>
      <c r="YM79" s="12"/>
      <c r="YN79" s="12"/>
      <c r="YO79" s="12"/>
      <c r="YP79" s="12"/>
      <c r="YQ79" s="12"/>
      <c r="YR79" s="12"/>
      <c r="YS79" s="12"/>
      <c r="YT79" s="12"/>
      <c r="YU79" s="12"/>
      <c r="YV79" s="12"/>
      <c r="YW79" s="12"/>
      <c r="YX79" s="12"/>
      <c r="YY79" s="12"/>
      <c r="YZ79" s="12"/>
      <c r="ZA79" s="12"/>
      <c r="ZB79" s="12"/>
      <c r="ZC79" s="12"/>
      <c r="ZD79" s="12"/>
      <c r="ZE79" s="12"/>
      <c r="ZF79" s="12"/>
      <c r="ZG79" s="12"/>
      <c r="ZH79" s="12"/>
      <c r="ZI79" s="12"/>
      <c r="ZJ79" s="12"/>
      <c r="ZK79" s="12"/>
      <c r="ZL79" s="12"/>
      <c r="ZM79" s="12"/>
      <c r="ZN79" s="12"/>
      <c r="ZO79" s="12"/>
      <c r="ZP79" s="12"/>
      <c r="ZQ79" s="12"/>
      <c r="ZR79" s="12"/>
      <c r="ZS79" s="12"/>
      <c r="ZT79" s="12"/>
      <c r="ZU79" s="12"/>
      <c r="ZV79" s="12"/>
      <c r="ZW79" s="12"/>
      <c r="ZX79" s="12"/>
      <c r="ZY79" s="12"/>
      <c r="ZZ79" s="12"/>
      <c r="AAA79" s="12"/>
      <c r="AAB79" s="12"/>
      <c r="AAC79" s="12"/>
      <c r="AAD79" s="12"/>
      <c r="AAE79" s="12"/>
      <c r="AAF79" s="12"/>
      <c r="AAG79" s="12"/>
      <c r="AAH79" s="12"/>
      <c r="AAI79" s="12"/>
      <c r="AAJ79" s="12"/>
      <c r="AAK79" s="12"/>
      <c r="AAL79" s="12"/>
      <c r="AAM79" s="12"/>
      <c r="AAN79" s="12"/>
      <c r="AAO79" s="12"/>
      <c r="AAP79" s="12"/>
      <c r="AAQ79" s="12"/>
      <c r="AAR79" s="12"/>
      <c r="AAS79" s="12"/>
      <c r="AAT79" s="12"/>
      <c r="AAU79" s="12"/>
      <c r="AAV79" s="12"/>
      <c r="AAW79" s="12"/>
      <c r="AAX79" s="12"/>
      <c r="AAY79" s="12"/>
      <c r="AAZ79" s="12"/>
      <c r="ABA79" s="12"/>
      <c r="ABB79" s="12"/>
      <c r="ABC79" s="12"/>
      <c r="ABD79" s="12"/>
      <c r="ABE79" s="12"/>
      <c r="ABF79" s="12"/>
      <c r="ABG79" s="12"/>
      <c r="ABH79" s="12"/>
      <c r="ABI79" s="12"/>
      <c r="ABJ79" s="12"/>
      <c r="ABK79" s="12"/>
      <c r="ABL79" s="12"/>
      <c r="ABM79" s="12"/>
      <c r="ABN79" s="12"/>
      <c r="ABO79" s="12"/>
      <c r="ABP79" s="12"/>
      <c r="ABQ79" s="12"/>
      <c r="ABR79" s="12"/>
      <c r="ABS79" s="12"/>
      <c r="ABT79" s="12"/>
      <c r="ABU79" s="12"/>
      <c r="ABV79" s="12"/>
      <c r="ABW79" s="12"/>
      <c r="ABX79" s="12"/>
      <c r="ABY79" s="12"/>
      <c r="ABZ79" s="12"/>
      <c r="ACA79" s="12"/>
      <c r="ACB79" s="12"/>
      <c r="ACC79" s="12"/>
      <c r="ACD79" s="12"/>
      <c r="ACE79" s="12"/>
      <c r="ACF79" s="12"/>
      <c r="ACG79" s="12"/>
      <c r="ACH79" s="12"/>
      <c r="ACI79" s="12"/>
      <c r="ACJ79" s="12"/>
      <c r="ACK79" s="12"/>
      <c r="ACL79" s="12"/>
    </row>
    <row r="80" spans="1:766" s="21" customFormat="1" x14ac:dyDescent="0.2">
      <c r="A80" s="297"/>
      <c r="B80" s="297"/>
      <c r="C80" s="12" t="s">
        <v>773</v>
      </c>
      <c r="D80" s="12" t="s">
        <v>774</v>
      </c>
      <c r="E80" s="307">
        <v>475</v>
      </c>
      <c r="F80" s="251" t="s">
        <v>152</v>
      </c>
      <c r="G80" s="20">
        <v>2.52E-2</v>
      </c>
      <c r="H80" s="17">
        <v>12</v>
      </c>
      <c r="I80" s="127" t="s">
        <v>1614</v>
      </c>
      <c r="J80" s="12" t="s">
        <v>1045</v>
      </c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/>
      <c r="CJ80" s="12"/>
      <c r="CK80" s="12"/>
      <c r="CL80" s="12"/>
      <c r="CM80" s="12"/>
      <c r="CN80" s="12"/>
      <c r="CO80" s="12"/>
      <c r="CP80" s="12"/>
      <c r="CQ80" s="12"/>
      <c r="CR80" s="12"/>
      <c r="CS80" s="12"/>
      <c r="CT80" s="12"/>
      <c r="CU80" s="12"/>
      <c r="CV80" s="12"/>
      <c r="CW80" s="12"/>
      <c r="CX80" s="12"/>
      <c r="CY80" s="12"/>
      <c r="CZ80" s="12"/>
      <c r="DA80" s="12"/>
      <c r="DB80" s="12"/>
      <c r="DC80" s="12"/>
      <c r="DD80" s="12"/>
      <c r="DE80" s="12"/>
      <c r="DF80" s="12"/>
      <c r="DG80" s="12"/>
      <c r="DH80" s="12"/>
      <c r="DI80" s="12"/>
      <c r="DJ80" s="12"/>
      <c r="DK80" s="12"/>
      <c r="DL80" s="12"/>
      <c r="DM80" s="12"/>
      <c r="DN80" s="12"/>
      <c r="DO80" s="12"/>
      <c r="DP80" s="12"/>
      <c r="DQ80" s="12"/>
      <c r="DR80" s="12"/>
      <c r="DS80" s="12"/>
      <c r="DT80" s="12"/>
      <c r="DU80" s="12"/>
      <c r="DV80" s="12"/>
      <c r="DW80" s="12"/>
      <c r="DX80" s="12"/>
      <c r="DY80" s="12"/>
      <c r="DZ80" s="12"/>
      <c r="EA80" s="12"/>
      <c r="EB80" s="12"/>
      <c r="EC80" s="12"/>
      <c r="ED80" s="12"/>
      <c r="EE80" s="12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  <c r="FX80" s="12"/>
      <c r="FY80" s="12"/>
      <c r="FZ80" s="12"/>
      <c r="GA80" s="12"/>
      <c r="GB80" s="12"/>
      <c r="GC80" s="12"/>
      <c r="GD80" s="12"/>
      <c r="GE80" s="12"/>
      <c r="GF80" s="12"/>
      <c r="GG80" s="12"/>
      <c r="GH80" s="12"/>
      <c r="GI80" s="12"/>
      <c r="GJ80" s="12"/>
      <c r="GK80" s="12"/>
      <c r="GL80" s="12"/>
      <c r="GM80" s="12"/>
      <c r="GN80" s="12"/>
      <c r="GO80" s="12"/>
      <c r="GP80" s="12"/>
      <c r="GQ80" s="12"/>
      <c r="GR80" s="12"/>
      <c r="GS80" s="12"/>
      <c r="GT80" s="12"/>
      <c r="GU80" s="12"/>
      <c r="GV80" s="12"/>
      <c r="GW80" s="12"/>
      <c r="GX80" s="12"/>
      <c r="GY80" s="12"/>
      <c r="GZ80" s="12"/>
      <c r="HA80" s="12"/>
      <c r="HB80" s="12"/>
      <c r="HC80" s="12"/>
      <c r="HD80" s="12"/>
      <c r="HE80" s="12"/>
      <c r="HF80" s="12"/>
      <c r="HG80" s="12"/>
      <c r="HH80" s="12"/>
      <c r="HI80" s="12"/>
      <c r="HJ80" s="12"/>
      <c r="HK80" s="12"/>
      <c r="HL80" s="12"/>
      <c r="HM80" s="12"/>
      <c r="HN80" s="12"/>
      <c r="HO80" s="12"/>
      <c r="HP80" s="12"/>
      <c r="HQ80" s="12"/>
      <c r="HR80" s="12"/>
      <c r="HS80" s="12"/>
      <c r="HT80" s="12"/>
      <c r="HU80" s="12"/>
      <c r="HV80" s="12"/>
      <c r="HW80" s="12"/>
      <c r="HX80" s="12"/>
      <c r="HY80" s="12"/>
      <c r="HZ80" s="12"/>
      <c r="IA80" s="12"/>
      <c r="IB80" s="12"/>
      <c r="IC80" s="12"/>
      <c r="ID80" s="12"/>
      <c r="IE80" s="12"/>
      <c r="IF80" s="12"/>
      <c r="IG80" s="12"/>
      <c r="IH80" s="12"/>
      <c r="II80" s="12"/>
      <c r="IJ80" s="12"/>
      <c r="IK80" s="12"/>
      <c r="IL80" s="12"/>
      <c r="IM80" s="12"/>
      <c r="IN80" s="12"/>
      <c r="IO80" s="12"/>
      <c r="IP80" s="12"/>
      <c r="IQ80" s="12"/>
      <c r="IR80" s="12"/>
      <c r="IS80" s="12"/>
      <c r="IT80" s="12"/>
      <c r="IU80" s="12"/>
      <c r="IV80" s="12"/>
      <c r="IW80" s="12"/>
      <c r="IX80" s="12"/>
      <c r="IY80" s="12"/>
      <c r="IZ80" s="12"/>
      <c r="JA80" s="12"/>
      <c r="JB80" s="12"/>
      <c r="JC80" s="12"/>
      <c r="JD80" s="12"/>
      <c r="JE80" s="12"/>
      <c r="JF80" s="12"/>
      <c r="JG80" s="12"/>
      <c r="JH80" s="12"/>
      <c r="JI80" s="12"/>
      <c r="JJ80" s="12"/>
      <c r="JK80" s="12"/>
      <c r="JL80" s="12"/>
      <c r="JM80" s="12"/>
      <c r="JN80" s="12"/>
      <c r="JO80" s="12"/>
      <c r="JP80" s="12"/>
      <c r="JQ80" s="12"/>
      <c r="JR80" s="12"/>
      <c r="JS80" s="12"/>
      <c r="JT80" s="12"/>
      <c r="JU80" s="12"/>
      <c r="JV80" s="12"/>
      <c r="JW80" s="12"/>
      <c r="JX80" s="12"/>
      <c r="JY80" s="12"/>
      <c r="JZ80" s="12"/>
      <c r="KA80" s="12"/>
      <c r="KB80" s="12"/>
      <c r="KC80" s="12"/>
      <c r="KD80" s="12"/>
      <c r="KE80" s="12"/>
      <c r="KF80" s="12"/>
      <c r="KG80" s="12"/>
      <c r="KH80" s="12"/>
      <c r="KI80" s="12"/>
      <c r="KJ80" s="12"/>
      <c r="KK80" s="12"/>
      <c r="KL80" s="12"/>
      <c r="KM80" s="12"/>
      <c r="KN80" s="12"/>
      <c r="KO80" s="12"/>
      <c r="KP80" s="12"/>
      <c r="KQ80" s="12"/>
      <c r="KR80" s="12"/>
      <c r="KS80" s="12"/>
      <c r="KT80" s="12"/>
      <c r="KU80" s="12"/>
      <c r="KV80" s="12"/>
      <c r="KW80" s="12"/>
      <c r="KX80" s="12"/>
      <c r="KY80" s="12"/>
      <c r="KZ80" s="12"/>
      <c r="LA80" s="12"/>
      <c r="LB80" s="12"/>
      <c r="LC80" s="12"/>
      <c r="LD80" s="12"/>
      <c r="LE80" s="12"/>
      <c r="LF80" s="12"/>
      <c r="LG80" s="12"/>
      <c r="LH80" s="12"/>
      <c r="LI80" s="12"/>
      <c r="LJ80" s="12"/>
      <c r="LK80" s="12"/>
      <c r="LL80" s="12"/>
      <c r="LM80" s="12"/>
      <c r="LN80" s="12"/>
      <c r="LO80" s="12"/>
      <c r="LP80" s="12"/>
      <c r="LQ80" s="12"/>
      <c r="LR80" s="12"/>
      <c r="LS80" s="12"/>
      <c r="LT80" s="12"/>
      <c r="LU80" s="12"/>
      <c r="LV80" s="12"/>
      <c r="LW80" s="12"/>
      <c r="LX80" s="12"/>
      <c r="LY80" s="12"/>
      <c r="LZ80" s="12"/>
      <c r="MA80" s="12"/>
      <c r="MB80" s="12"/>
      <c r="MC80" s="12"/>
      <c r="MD80" s="12"/>
      <c r="ME80" s="12"/>
      <c r="MF80" s="12"/>
      <c r="MG80" s="12"/>
      <c r="MH80" s="12"/>
      <c r="MI80" s="12"/>
      <c r="MJ80" s="12"/>
      <c r="MK80" s="12"/>
      <c r="ML80" s="12"/>
      <c r="MM80" s="12"/>
      <c r="MN80" s="12"/>
      <c r="MO80" s="12"/>
      <c r="MP80" s="12"/>
      <c r="MQ80" s="12"/>
      <c r="MR80" s="12"/>
      <c r="MS80" s="12"/>
      <c r="MT80" s="12"/>
      <c r="MU80" s="12"/>
      <c r="MV80" s="12"/>
      <c r="MW80" s="12"/>
      <c r="MX80" s="12"/>
      <c r="MY80" s="12"/>
      <c r="MZ80" s="12"/>
      <c r="NA80" s="12"/>
      <c r="NB80" s="12"/>
      <c r="NC80" s="12"/>
      <c r="ND80" s="12"/>
      <c r="NE80" s="12"/>
      <c r="NF80" s="12"/>
      <c r="NG80" s="12"/>
      <c r="NH80" s="12"/>
      <c r="NI80" s="12"/>
      <c r="NJ80" s="12"/>
      <c r="NK80" s="12"/>
      <c r="NL80" s="12"/>
      <c r="NM80" s="12"/>
      <c r="NN80" s="12"/>
      <c r="NO80" s="12"/>
      <c r="NP80" s="12"/>
      <c r="NQ80" s="12"/>
      <c r="NR80" s="12"/>
      <c r="NS80" s="12"/>
      <c r="NT80" s="12"/>
      <c r="NU80" s="12"/>
      <c r="NV80" s="12"/>
      <c r="NW80" s="12"/>
      <c r="NX80" s="12"/>
      <c r="NY80" s="12"/>
      <c r="NZ80" s="12"/>
      <c r="OA80" s="12"/>
      <c r="OB80" s="12"/>
      <c r="OC80" s="12"/>
      <c r="OD80" s="12"/>
      <c r="OE80" s="12"/>
      <c r="OF80" s="12"/>
      <c r="OG80" s="12"/>
      <c r="OH80" s="12"/>
      <c r="OI80" s="12"/>
      <c r="OJ80" s="12"/>
      <c r="OK80" s="12"/>
      <c r="OL80" s="12"/>
      <c r="OM80" s="12"/>
      <c r="ON80" s="12"/>
      <c r="OO80" s="12"/>
      <c r="OP80" s="12"/>
      <c r="OQ80" s="12"/>
      <c r="OR80" s="12"/>
      <c r="OS80" s="12"/>
      <c r="OT80" s="12"/>
      <c r="OU80" s="12"/>
      <c r="OV80" s="12"/>
      <c r="OW80" s="12"/>
      <c r="OX80" s="12"/>
      <c r="OY80" s="12"/>
      <c r="OZ80" s="12"/>
      <c r="PA80" s="12"/>
      <c r="PB80" s="12"/>
      <c r="PC80" s="12"/>
      <c r="PD80" s="12"/>
      <c r="PE80" s="12"/>
      <c r="PF80" s="12"/>
      <c r="PG80" s="12"/>
      <c r="PH80" s="12"/>
      <c r="PI80" s="12"/>
      <c r="PJ80" s="12"/>
      <c r="PK80" s="12"/>
      <c r="PL80" s="12"/>
      <c r="PM80" s="12"/>
      <c r="PN80" s="12"/>
      <c r="PO80" s="12"/>
      <c r="PP80" s="12"/>
      <c r="PQ80" s="12"/>
      <c r="PR80" s="12"/>
      <c r="PS80" s="12"/>
      <c r="PT80" s="12"/>
      <c r="PU80" s="12"/>
      <c r="PV80" s="12"/>
      <c r="PW80" s="12"/>
      <c r="PX80" s="12"/>
      <c r="PY80" s="12"/>
      <c r="PZ80" s="12"/>
      <c r="QA80" s="12"/>
      <c r="QB80" s="12"/>
      <c r="QC80" s="12"/>
      <c r="QD80" s="12"/>
      <c r="QE80" s="12"/>
      <c r="QF80" s="12"/>
      <c r="QG80" s="12"/>
      <c r="QH80" s="12"/>
      <c r="QI80" s="12"/>
      <c r="QJ80" s="12"/>
      <c r="QK80" s="12"/>
      <c r="QL80" s="12"/>
      <c r="QM80" s="12"/>
      <c r="QN80" s="12"/>
      <c r="QO80" s="12"/>
      <c r="QP80" s="12"/>
      <c r="QQ80" s="12"/>
      <c r="QR80" s="12"/>
      <c r="QS80" s="12"/>
      <c r="QT80" s="12"/>
      <c r="QU80" s="12"/>
      <c r="QV80" s="12"/>
      <c r="QW80" s="12"/>
      <c r="QX80" s="12"/>
      <c r="QY80" s="12"/>
      <c r="QZ80" s="12"/>
      <c r="RA80" s="12"/>
      <c r="RB80" s="12"/>
      <c r="RC80" s="12"/>
      <c r="RD80" s="12"/>
      <c r="RE80" s="12"/>
      <c r="RF80" s="12"/>
      <c r="RG80" s="12"/>
      <c r="RH80" s="12"/>
      <c r="RI80" s="12"/>
      <c r="RJ80" s="12"/>
      <c r="RK80" s="12"/>
      <c r="RL80" s="12"/>
      <c r="RM80" s="12"/>
      <c r="RN80" s="12"/>
      <c r="RO80" s="12"/>
      <c r="RP80" s="12"/>
      <c r="RQ80" s="12"/>
      <c r="RR80" s="12"/>
      <c r="RS80" s="12"/>
      <c r="RT80" s="12"/>
      <c r="RU80" s="12"/>
      <c r="RV80" s="12"/>
      <c r="RW80" s="12"/>
      <c r="RX80" s="12"/>
      <c r="RY80" s="12"/>
      <c r="RZ80" s="12"/>
      <c r="SA80" s="12"/>
      <c r="SB80" s="12"/>
      <c r="SC80" s="12"/>
      <c r="SD80" s="12"/>
      <c r="SE80" s="12"/>
      <c r="SF80" s="12"/>
      <c r="SG80" s="12"/>
      <c r="SH80" s="12"/>
      <c r="SI80" s="12"/>
      <c r="SJ80" s="12"/>
      <c r="SK80" s="12"/>
      <c r="SL80" s="12"/>
      <c r="SM80" s="12"/>
      <c r="SN80" s="12"/>
      <c r="SO80" s="12"/>
      <c r="SP80" s="12"/>
      <c r="SQ80" s="12"/>
      <c r="SR80" s="12"/>
      <c r="SS80" s="12"/>
      <c r="ST80" s="12"/>
      <c r="SU80" s="12"/>
      <c r="SV80" s="12"/>
      <c r="SW80" s="12"/>
      <c r="SX80" s="12"/>
      <c r="SY80" s="12"/>
      <c r="SZ80" s="12"/>
      <c r="TA80" s="12"/>
      <c r="TB80" s="12"/>
      <c r="TC80" s="12"/>
      <c r="TD80" s="12"/>
      <c r="TE80" s="12"/>
      <c r="TF80" s="12"/>
      <c r="TG80" s="12"/>
      <c r="TH80" s="12"/>
      <c r="TI80" s="12"/>
      <c r="TJ80" s="12"/>
      <c r="TK80" s="12"/>
      <c r="TL80" s="12"/>
      <c r="TM80" s="12"/>
      <c r="TN80" s="12"/>
      <c r="TO80" s="12"/>
      <c r="TP80" s="12"/>
      <c r="TQ80" s="12"/>
      <c r="TR80" s="12"/>
      <c r="TS80" s="12"/>
      <c r="TT80" s="12"/>
      <c r="TU80" s="12"/>
      <c r="TV80" s="12"/>
      <c r="TW80" s="12"/>
      <c r="TX80" s="12"/>
      <c r="TY80" s="12"/>
      <c r="TZ80" s="12"/>
      <c r="UA80" s="12"/>
      <c r="UB80" s="12"/>
      <c r="UC80" s="12"/>
      <c r="UD80" s="12"/>
      <c r="UE80" s="12"/>
      <c r="UF80" s="12"/>
      <c r="UG80" s="12"/>
      <c r="UH80" s="12"/>
      <c r="UI80" s="12"/>
      <c r="UJ80" s="12"/>
      <c r="UK80" s="12"/>
      <c r="UL80" s="12"/>
      <c r="UM80" s="12"/>
      <c r="UN80" s="12"/>
      <c r="UO80" s="12"/>
      <c r="UP80" s="12"/>
      <c r="UQ80" s="12"/>
      <c r="UR80" s="12"/>
      <c r="US80" s="12"/>
      <c r="UT80" s="12"/>
      <c r="UU80" s="12"/>
      <c r="UV80" s="12"/>
      <c r="UW80" s="12"/>
      <c r="UX80" s="12"/>
      <c r="UY80" s="12"/>
      <c r="UZ80" s="12"/>
      <c r="VA80" s="12"/>
      <c r="VB80" s="12"/>
      <c r="VC80" s="12"/>
      <c r="VD80" s="12"/>
      <c r="VE80" s="12"/>
      <c r="VF80" s="12"/>
      <c r="VG80" s="12"/>
      <c r="VH80" s="12"/>
      <c r="VI80" s="12"/>
      <c r="VJ80" s="12"/>
      <c r="VK80" s="12"/>
      <c r="VL80" s="12"/>
      <c r="VM80" s="12"/>
      <c r="VN80" s="12"/>
      <c r="VO80" s="12"/>
      <c r="VP80" s="12"/>
      <c r="VQ80" s="12"/>
      <c r="VR80" s="12"/>
      <c r="VS80" s="12"/>
      <c r="VT80" s="12"/>
      <c r="VU80" s="12"/>
      <c r="VV80" s="12"/>
      <c r="VW80" s="12"/>
      <c r="VX80" s="12"/>
      <c r="VY80" s="12"/>
      <c r="VZ80" s="12"/>
      <c r="WA80" s="12"/>
      <c r="WB80" s="12"/>
      <c r="WC80" s="12"/>
      <c r="WD80" s="12"/>
      <c r="WE80" s="12"/>
      <c r="WF80" s="12"/>
      <c r="WG80" s="12"/>
      <c r="WH80" s="12"/>
      <c r="WI80" s="12"/>
      <c r="WJ80" s="12"/>
      <c r="WK80" s="12"/>
      <c r="WL80" s="12"/>
      <c r="WM80" s="12"/>
      <c r="WN80" s="12"/>
      <c r="WO80" s="12"/>
      <c r="WP80" s="12"/>
      <c r="WQ80" s="12"/>
      <c r="WR80" s="12"/>
      <c r="WS80" s="12"/>
      <c r="WT80" s="12"/>
      <c r="WU80" s="12"/>
      <c r="WV80" s="12"/>
      <c r="WW80" s="12"/>
      <c r="WX80" s="12"/>
      <c r="WY80" s="12"/>
      <c r="WZ80" s="12"/>
      <c r="XA80" s="12"/>
      <c r="XB80" s="12"/>
      <c r="XC80" s="12"/>
      <c r="XD80" s="12"/>
      <c r="XE80" s="12"/>
      <c r="XF80" s="12"/>
      <c r="XG80" s="12"/>
      <c r="XH80" s="12"/>
      <c r="XI80" s="12"/>
      <c r="XJ80" s="12"/>
      <c r="XK80" s="12"/>
      <c r="XL80" s="12"/>
      <c r="XM80" s="12"/>
      <c r="XN80" s="12"/>
      <c r="XO80" s="12"/>
      <c r="XP80" s="12"/>
      <c r="XQ80" s="12"/>
      <c r="XR80" s="12"/>
      <c r="XS80" s="12"/>
      <c r="XT80" s="12"/>
      <c r="XU80" s="12"/>
      <c r="XV80" s="12"/>
      <c r="XW80" s="12"/>
      <c r="XX80" s="12"/>
      <c r="XY80" s="12"/>
      <c r="XZ80" s="12"/>
      <c r="YA80" s="12"/>
      <c r="YB80" s="12"/>
      <c r="YC80" s="12"/>
      <c r="YD80" s="12"/>
      <c r="YE80" s="12"/>
      <c r="YF80" s="12"/>
      <c r="YG80" s="12"/>
      <c r="YH80" s="12"/>
      <c r="YI80" s="12"/>
      <c r="YJ80" s="12"/>
      <c r="YK80" s="12"/>
      <c r="YL80" s="12"/>
      <c r="YM80" s="12"/>
      <c r="YN80" s="12"/>
      <c r="YO80" s="12"/>
      <c r="YP80" s="12"/>
      <c r="YQ80" s="12"/>
      <c r="YR80" s="12"/>
      <c r="YS80" s="12"/>
      <c r="YT80" s="12"/>
      <c r="YU80" s="12"/>
      <c r="YV80" s="12"/>
      <c r="YW80" s="12"/>
      <c r="YX80" s="12"/>
      <c r="YY80" s="12"/>
      <c r="YZ80" s="12"/>
      <c r="ZA80" s="12"/>
      <c r="ZB80" s="12"/>
      <c r="ZC80" s="12"/>
      <c r="ZD80" s="12"/>
      <c r="ZE80" s="12"/>
      <c r="ZF80" s="12"/>
      <c r="ZG80" s="12"/>
      <c r="ZH80" s="12"/>
      <c r="ZI80" s="12"/>
      <c r="ZJ80" s="12"/>
      <c r="ZK80" s="12"/>
      <c r="ZL80" s="12"/>
      <c r="ZM80" s="12"/>
      <c r="ZN80" s="12"/>
      <c r="ZO80" s="12"/>
      <c r="ZP80" s="12"/>
      <c r="ZQ80" s="12"/>
      <c r="ZR80" s="12"/>
      <c r="ZS80" s="12"/>
      <c r="ZT80" s="12"/>
      <c r="ZU80" s="12"/>
      <c r="ZV80" s="12"/>
      <c r="ZW80" s="12"/>
      <c r="ZX80" s="12"/>
      <c r="ZY80" s="12"/>
      <c r="ZZ80" s="12"/>
      <c r="AAA80" s="12"/>
      <c r="AAB80" s="12"/>
      <c r="AAC80" s="12"/>
      <c r="AAD80" s="12"/>
      <c r="AAE80" s="12"/>
      <c r="AAF80" s="12"/>
      <c r="AAG80" s="12"/>
      <c r="AAH80" s="12"/>
      <c r="AAI80" s="12"/>
      <c r="AAJ80" s="12"/>
      <c r="AAK80" s="12"/>
      <c r="AAL80" s="12"/>
      <c r="AAM80" s="12"/>
      <c r="AAN80" s="12"/>
      <c r="AAO80" s="12"/>
      <c r="AAP80" s="12"/>
      <c r="AAQ80" s="12"/>
      <c r="AAR80" s="12"/>
      <c r="AAS80" s="12"/>
      <c r="AAT80" s="12"/>
      <c r="AAU80" s="12"/>
      <c r="AAV80" s="12"/>
      <c r="AAW80" s="12"/>
      <c r="AAX80" s="12"/>
      <c r="AAY80" s="12"/>
      <c r="AAZ80" s="12"/>
      <c r="ABA80" s="12"/>
      <c r="ABB80" s="12"/>
      <c r="ABC80" s="12"/>
      <c r="ABD80" s="12"/>
      <c r="ABE80" s="12"/>
      <c r="ABF80" s="12"/>
      <c r="ABG80" s="12"/>
      <c r="ABH80" s="12"/>
      <c r="ABI80" s="12"/>
      <c r="ABJ80" s="12"/>
      <c r="ABK80" s="12"/>
      <c r="ABL80" s="12"/>
      <c r="ABM80" s="12"/>
      <c r="ABN80" s="12"/>
      <c r="ABO80" s="12"/>
      <c r="ABP80" s="12"/>
      <c r="ABQ80" s="12"/>
      <c r="ABR80" s="12"/>
      <c r="ABS80" s="12"/>
      <c r="ABT80" s="12"/>
      <c r="ABU80" s="12"/>
      <c r="ABV80" s="12"/>
      <c r="ABW80" s="12"/>
      <c r="ABX80" s="12"/>
      <c r="ABY80" s="12"/>
      <c r="ABZ80" s="12"/>
      <c r="ACA80" s="12"/>
      <c r="ACB80" s="12"/>
      <c r="ACC80" s="12"/>
      <c r="ACD80" s="12"/>
      <c r="ACE80" s="12"/>
      <c r="ACF80" s="12"/>
      <c r="ACG80" s="12"/>
      <c r="ACH80" s="12"/>
      <c r="ACI80" s="12"/>
      <c r="ACJ80" s="12"/>
      <c r="ACK80" s="12"/>
      <c r="ACL80" s="12"/>
    </row>
    <row r="81" spans="1:766" x14ac:dyDescent="0.2">
      <c r="A81" s="308" t="s">
        <v>974</v>
      </c>
      <c r="B81" s="308" t="str">
        <f>LEFT(A81,3)</f>
        <v>384</v>
      </c>
      <c r="C81" s="19"/>
      <c r="D81" s="19"/>
      <c r="E81" s="309">
        <v>100120</v>
      </c>
      <c r="F81" s="309">
        <v>0</v>
      </c>
      <c r="G81" s="309"/>
      <c r="H81" s="309">
        <v>2523</v>
      </c>
      <c r="I81" s="128"/>
    </row>
    <row r="82" spans="1:766" s="19" customFormat="1" x14ac:dyDescent="0.2">
      <c r="A82" s="297" t="s">
        <v>966</v>
      </c>
      <c r="B82" s="297"/>
      <c r="C82" s="12" t="s">
        <v>418</v>
      </c>
      <c r="D82" s="12" t="s">
        <v>419</v>
      </c>
      <c r="E82" s="307">
        <v>32520</v>
      </c>
      <c r="F82" s="251" t="s">
        <v>154</v>
      </c>
      <c r="G82" s="20">
        <v>2.2599999999999999E-2</v>
      </c>
      <c r="H82" s="17">
        <v>735</v>
      </c>
      <c r="I82" s="127"/>
      <c r="J82" s="12" t="s">
        <v>1044</v>
      </c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  <c r="CD82" s="12"/>
      <c r="CE82" s="12"/>
      <c r="CF82" s="12"/>
      <c r="CG82" s="12"/>
      <c r="CH82" s="12"/>
      <c r="CI82" s="12"/>
      <c r="CJ82" s="12"/>
      <c r="CK82" s="12"/>
      <c r="CL82" s="12"/>
      <c r="CM82" s="12"/>
      <c r="CN82" s="12"/>
      <c r="CO82" s="12"/>
      <c r="CP82" s="12"/>
      <c r="CQ82" s="12"/>
      <c r="CR82" s="12"/>
      <c r="CS82" s="12"/>
      <c r="CT82" s="12"/>
      <c r="CU82" s="12"/>
      <c r="CV82" s="12"/>
      <c r="CW82" s="12"/>
      <c r="CX82" s="12"/>
      <c r="CY82" s="12"/>
      <c r="CZ82" s="12"/>
      <c r="DA82" s="12"/>
      <c r="DB82" s="12"/>
      <c r="DC82" s="12"/>
      <c r="DD82" s="12"/>
      <c r="DE82" s="12"/>
      <c r="DF82" s="12"/>
      <c r="DG82" s="12"/>
      <c r="DH82" s="12"/>
      <c r="DI82" s="12"/>
      <c r="DJ82" s="12"/>
      <c r="DK82" s="12"/>
      <c r="DL82" s="12"/>
      <c r="DM82" s="12"/>
      <c r="DN82" s="12"/>
      <c r="DO82" s="12"/>
      <c r="DP82" s="12"/>
      <c r="DQ82" s="12"/>
      <c r="DR82" s="12"/>
      <c r="DS82" s="12"/>
      <c r="DT82" s="12"/>
      <c r="DU82" s="12"/>
      <c r="DV82" s="12"/>
      <c r="DW82" s="12"/>
      <c r="DX82" s="12"/>
      <c r="DY82" s="12"/>
      <c r="DZ82" s="12"/>
      <c r="EA82" s="12"/>
      <c r="EB82" s="12"/>
      <c r="EC82" s="12"/>
      <c r="ED82" s="12"/>
      <c r="EE82" s="12"/>
      <c r="EF82" s="12"/>
      <c r="EG82" s="12"/>
      <c r="EH82" s="12"/>
      <c r="EI82" s="12"/>
      <c r="EJ82" s="12"/>
      <c r="EK82" s="12"/>
      <c r="EL82" s="12"/>
      <c r="EM82" s="12"/>
      <c r="EN82" s="12"/>
      <c r="EO82" s="12"/>
      <c r="EP82" s="12"/>
      <c r="EQ82" s="12"/>
      <c r="ER82" s="12"/>
      <c r="ES82" s="12"/>
      <c r="ET82" s="12"/>
      <c r="EU82" s="12"/>
      <c r="EV82" s="12"/>
      <c r="EW82" s="12"/>
      <c r="EX82" s="12"/>
      <c r="EY82" s="12"/>
      <c r="EZ82" s="12"/>
      <c r="FA82" s="12"/>
      <c r="FB82" s="12"/>
      <c r="FC82" s="12"/>
      <c r="FD82" s="12"/>
      <c r="FE82" s="12"/>
      <c r="FF82" s="12"/>
      <c r="FG82" s="12"/>
      <c r="FH82" s="12"/>
      <c r="FI82" s="12"/>
      <c r="FJ82" s="12"/>
      <c r="FK82" s="12"/>
      <c r="FL82" s="12"/>
      <c r="FM82" s="12"/>
      <c r="FN82" s="12"/>
      <c r="FO82" s="12"/>
      <c r="FP82" s="12"/>
      <c r="FQ82" s="12"/>
      <c r="FR82" s="12"/>
      <c r="FS82" s="12"/>
      <c r="FT82" s="12"/>
      <c r="FU82" s="12"/>
      <c r="FV82" s="12"/>
      <c r="FW82" s="12"/>
      <c r="FX82" s="12"/>
      <c r="FY82" s="12"/>
      <c r="FZ82" s="12"/>
      <c r="GA82" s="12"/>
      <c r="GB82" s="12"/>
      <c r="GC82" s="12"/>
      <c r="GD82" s="12"/>
      <c r="GE82" s="12"/>
      <c r="GF82" s="12"/>
      <c r="GG82" s="12"/>
      <c r="GH82" s="12"/>
      <c r="GI82" s="12"/>
      <c r="GJ82" s="12"/>
      <c r="GK82" s="12"/>
      <c r="GL82" s="12"/>
      <c r="GM82" s="12"/>
      <c r="GN82" s="12"/>
      <c r="GO82" s="12"/>
      <c r="GP82" s="12"/>
      <c r="GQ82" s="12"/>
      <c r="GR82" s="12"/>
      <c r="GS82" s="12"/>
      <c r="GT82" s="12"/>
      <c r="GU82" s="12"/>
      <c r="GV82" s="12"/>
      <c r="GW82" s="12"/>
      <c r="GX82" s="12"/>
      <c r="GY82" s="12"/>
      <c r="GZ82" s="12"/>
      <c r="HA82" s="12"/>
      <c r="HB82" s="12"/>
      <c r="HC82" s="12"/>
      <c r="HD82" s="12"/>
      <c r="HE82" s="12"/>
      <c r="HF82" s="12"/>
      <c r="HG82" s="12"/>
      <c r="HH82" s="12"/>
      <c r="HI82" s="12"/>
      <c r="HJ82" s="12"/>
      <c r="HK82" s="12"/>
      <c r="HL82" s="12"/>
      <c r="HM82" s="12"/>
      <c r="HN82" s="12"/>
      <c r="HO82" s="12"/>
      <c r="HP82" s="12"/>
      <c r="HQ82" s="12"/>
      <c r="HR82" s="12"/>
      <c r="HS82" s="12"/>
      <c r="HT82" s="12"/>
      <c r="HU82" s="12"/>
      <c r="HV82" s="12"/>
      <c r="HW82" s="12"/>
      <c r="HX82" s="12"/>
      <c r="HY82" s="12"/>
      <c r="HZ82" s="12"/>
      <c r="IA82" s="12"/>
      <c r="IB82" s="12"/>
      <c r="IC82" s="12"/>
      <c r="ID82" s="12"/>
      <c r="IE82" s="12"/>
      <c r="IF82" s="12"/>
      <c r="IG82" s="12"/>
      <c r="IH82" s="12"/>
      <c r="II82" s="12"/>
      <c r="IJ82" s="12"/>
      <c r="IK82" s="12"/>
      <c r="IL82" s="12"/>
      <c r="IM82" s="12"/>
      <c r="IN82" s="12"/>
      <c r="IO82" s="12"/>
      <c r="IP82" s="12"/>
      <c r="IQ82" s="12"/>
      <c r="IR82" s="12"/>
      <c r="IS82" s="12"/>
      <c r="IT82" s="12"/>
      <c r="IU82" s="12"/>
      <c r="IV82" s="12"/>
      <c r="IW82" s="12"/>
      <c r="IX82" s="12"/>
      <c r="IY82" s="12"/>
      <c r="IZ82" s="12"/>
      <c r="JA82" s="12"/>
      <c r="JB82" s="12"/>
      <c r="JC82" s="12"/>
      <c r="JD82" s="12"/>
      <c r="JE82" s="12"/>
      <c r="JF82" s="12"/>
      <c r="JG82" s="12"/>
      <c r="JH82" s="12"/>
      <c r="JI82" s="12"/>
      <c r="JJ82" s="12"/>
      <c r="JK82" s="12"/>
      <c r="JL82" s="12"/>
      <c r="JM82" s="12"/>
      <c r="JN82" s="12"/>
      <c r="JO82" s="12"/>
      <c r="JP82" s="12"/>
      <c r="JQ82" s="12"/>
      <c r="JR82" s="12"/>
      <c r="JS82" s="12"/>
      <c r="JT82" s="12"/>
      <c r="JU82" s="12"/>
      <c r="JV82" s="12"/>
      <c r="JW82" s="12"/>
      <c r="JX82" s="12"/>
      <c r="JY82" s="12"/>
      <c r="JZ82" s="12"/>
      <c r="KA82" s="12"/>
      <c r="KB82" s="12"/>
      <c r="KC82" s="12"/>
      <c r="KD82" s="12"/>
      <c r="KE82" s="12"/>
      <c r="KF82" s="12"/>
      <c r="KG82" s="12"/>
      <c r="KH82" s="12"/>
      <c r="KI82" s="12"/>
      <c r="KJ82" s="12"/>
      <c r="KK82" s="12"/>
      <c r="KL82" s="12"/>
      <c r="KM82" s="12"/>
      <c r="KN82" s="12"/>
      <c r="KO82" s="12"/>
      <c r="KP82" s="12"/>
      <c r="KQ82" s="12"/>
      <c r="KR82" s="12"/>
      <c r="KS82" s="12"/>
      <c r="KT82" s="12"/>
      <c r="KU82" s="12"/>
      <c r="KV82" s="12"/>
      <c r="KW82" s="12"/>
      <c r="KX82" s="12"/>
      <c r="KY82" s="12"/>
      <c r="KZ82" s="12"/>
      <c r="LA82" s="12"/>
      <c r="LB82" s="12"/>
      <c r="LC82" s="12"/>
      <c r="LD82" s="12"/>
      <c r="LE82" s="12"/>
      <c r="LF82" s="12"/>
      <c r="LG82" s="12"/>
      <c r="LH82" s="12"/>
      <c r="LI82" s="12"/>
      <c r="LJ82" s="12"/>
      <c r="LK82" s="12"/>
      <c r="LL82" s="12"/>
      <c r="LM82" s="12"/>
      <c r="LN82" s="12"/>
      <c r="LO82" s="12"/>
      <c r="LP82" s="12"/>
      <c r="LQ82" s="12"/>
      <c r="LR82" s="12"/>
      <c r="LS82" s="12"/>
      <c r="LT82" s="12"/>
      <c r="LU82" s="12"/>
      <c r="LV82" s="12"/>
      <c r="LW82" s="12"/>
      <c r="LX82" s="12"/>
      <c r="LY82" s="12"/>
      <c r="LZ82" s="12"/>
      <c r="MA82" s="12"/>
      <c r="MB82" s="12"/>
      <c r="MC82" s="12"/>
      <c r="MD82" s="12"/>
      <c r="ME82" s="12"/>
      <c r="MF82" s="12"/>
      <c r="MG82" s="12"/>
      <c r="MH82" s="12"/>
      <c r="MI82" s="12"/>
      <c r="MJ82" s="12"/>
      <c r="MK82" s="12"/>
      <c r="ML82" s="12"/>
      <c r="MM82" s="12"/>
      <c r="MN82" s="12"/>
      <c r="MO82" s="12"/>
      <c r="MP82" s="12"/>
      <c r="MQ82" s="12"/>
      <c r="MR82" s="12"/>
      <c r="MS82" s="12"/>
      <c r="MT82" s="12"/>
      <c r="MU82" s="12"/>
      <c r="MV82" s="12"/>
      <c r="MW82" s="12"/>
      <c r="MX82" s="12"/>
      <c r="MY82" s="12"/>
      <c r="MZ82" s="12"/>
      <c r="NA82" s="12"/>
      <c r="NB82" s="12"/>
      <c r="NC82" s="12"/>
      <c r="ND82" s="12"/>
      <c r="NE82" s="12"/>
      <c r="NF82" s="12"/>
      <c r="NG82" s="12"/>
      <c r="NH82" s="12"/>
      <c r="NI82" s="12"/>
      <c r="NJ82" s="12"/>
      <c r="NK82" s="12"/>
      <c r="NL82" s="12"/>
      <c r="NM82" s="12"/>
      <c r="NN82" s="12"/>
      <c r="NO82" s="12"/>
      <c r="NP82" s="12"/>
      <c r="NQ82" s="12"/>
      <c r="NR82" s="12"/>
      <c r="NS82" s="12"/>
      <c r="NT82" s="12"/>
      <c r="NU82" s="12"/>
      <c r="NV82" s="12"/>
      <c r="NW82" s="12"/>
      <c r="NX82" s="12"/>
      <c r="NY82" s="12"/>
      <c r="NZ82" s="12"/>
      <c r="OA82" s="12"/>
      <c r="OB82" s="12"/>
      <c r="OC82" s="12"/>
      <c r="OD82" s="12"/>
      <c r="OE82" s="12"/>
      <c r="OF82" s="12"/>
      <c r="OG82" s="12"/>
      <c r="OH82" s="12"/>
      <c r="OI82" s="12"/>
      <c r="OJ82" s="12"/>
      <c r="OK82" s="12"/>
      <c r="OL82" s="12"/>
      <c r="OM82" s="12"/>
      <c r="ON82" s="12"/>
      <c r="OO82" s="12"/>
      <c r="OP82" s="12"/>
      <c r="OQ82" s="12"/>
      <c r="OR82" s="12"/>
      <c r="OS82" s="12"/>
      <c r="OT82" s="12"/>
      <c r="OU82" s="12"/>
      <c r="OV82" s="12"/>
      <c r="OW82" s="12"/>
      <c r="OX82" s="12"/>
      <c r="OY82" s="12"/>
      <c r="OZ82" s="12"/>
      <c r="PA82" s="12"/>
      <c r="PB82" s="12"/>
      <c r="PC82" s="12"/>
      <c r="PD82" s="12"/>
      <c r="PE82" s="12"/>
      <c r="PF82" s="12"/>
      <c r="PG82" s="12"/>
      <c r="PH82" s="12"/>
      <c r="PI82" s="12"/>
      <c r="PJ82" s="12"/>
      <c r="PK82" s="12"/>
      <c r="PL82" s="12"/>
      <c r="PM82" s="12"/>
      <c r="PN82" s="12"/>
      <c r="PO82" s="12"/>
      <c r="PP82" s="12"/>
      <c r="PQ82" s="12"/>
      <c r="PR82" s="12"/>
      <c r="PS82" s="12"/>
      <c r="PT82" s="12"/>
      <c r="PU82" s="12"/>
      <c r="PV82" s="12"/>
      <c r="PW82" s="12"/>
      <c r="PX82" s="12"/>
      <c r="PY82" s="12"/>
      <c r="PZ82" s="12"/>
      <c r="QA82" s="12"/>
      <c r="QB82" s="12"/>
      <c r="QC82" s="12"/>
      <c r="QD82" s="12"/>
      <c r="QE82" s="12"/>
      <c r="QF82" s="12"/>
      <c r="QG82" s="12"/>
      <c r="QH82" s="12"/>
      <c r="QI82" s="12"/>
      <c r="QJ82" s="12"/>
      <c r="QK82" s="12"/>
      <c r="QL82" s="12"/>
      <c r="QM82" s="12"/>
      <c r="QN82" s="12"/>
      <c r="QO82" s="12"/>
      <c r="QP82" s="12"/>
      <c r="QQ82" s="12"/>
      <c r="QR82" s="12"/>
      <c r="QS82" s="12"/>
      <c r="QT82" s="12"/>
      <c r="QU82" s="12"/>
      <c r="QV82" s="12"/>
      <c r="QW82" s="12"/>
      <c r="QX82" s="12"/>
      <c r="QY82" s="12"/>
      <c r="QZ82" s="12"/>
      <c r="RA82" s="12"/>
      <c r="RB82" s="12"/>
      <c r="RC82" s="12"/>
      <c r="RD82" s="12"/>
      <c r="RE82" s="12"/>
      <c r="RF82" s="12"/>
      <c r="RG82" s="12"/>
      <c r="RH82" s="12"/>
      <c r="RI82" s="12"/>
      <c r="RJ82" s="12"/>
      <c r="RK82" s="12"/>
      <c r="RL82" s="12"/>
      <c r="RM82" s="12"/>
      <c r="RN82" s="12"/>
      <c r="RO82" s="12"/>
      <c r="RP82" s="12"/>
      <c r="RQ82" s="12"/>
      <c r="RR82" s="12"/>
      <c r="RS82" s="12"/>
      <c r="RT82" s="12"/>
      <c r="RU82" s="12"/>
      <c r="RV82" s="12"/>
      <c r="RW82" s="12"/>
      <c r="RX82" s="12"/>
      <c r="RY82" s="12"/>
      <c r="RZ82" s="12"/>
      <c r="SA82" s="12"/>
      <c r="SB82" s="12"/>
      <c r="SC82" s="12"/>
      <c r="SD82" s="12"/>
      <c r="SE82" s="12"/>
      <c r="SF82" s="12"/>
      <c r="SG82" s="12"/>
      <c r="SH82" s="12"/>
      <c r="SI82" s="12"/>
      <c r="SJ82" s="12"/>
      <c r="SK82" s="12"/>
      <c r="SL82" s="12"/>
      <c r="SM82" s="12"/>
      <c r="SN82" s="12"/>
      <c r="SO82" s="12"/>
      <c r="SP82" s="12"/>
      <c r="SQ82" s="12"/>
      <c r="SR82" s="12"/>
      <c r="SS82" s="12"/>
      <c r="ST82" s="12"/>
      <c r="SU82" s="12"/>
      <c r="SV82" s="12"/>
      <c r="SW82" s="12"/>
      <c r="SX82" s="12"/>
      <c r="SY82" s="12"/>
      <c r="SZ82" s="12"/>
      <c r="TA82" s="12"/>
      <c r="TB82" s="12"/>
      <c r="TC82" s="12"/>
      <c r="TD82" s="12"/>
      <c r="TE82" s="12"/>
      <c r="TF82" s="12"/>
      <c r="TG82" s="12"/>
      <c r="TH82" s="12"/>
      <c r="TI82" s="12"/>
      <c r="TJ82" s="12"/>
      <c r="TK82" s="12"/>
      <c r="TL82" s="12"/>
      <c r="TM82" s="12"/>
      <c r="TN82" s="12"/>
      <c r="TO82" s="12"/>
      <c r="TP82" s="12"/>
      <c r="TQ82" s="12"/>
      <c r="TR82" s="12"/>
      <c r="TS82" s="12"/>
      <c r="TT82" s="12"/>
      <c r="TU82" s="12"/>
      <c r="TV82" s="12"/>
      <c r="TW82" s="12"/>
      <c r="TX82" s="12"/>
      <c r="TY82" s="12"/>
      <c r="TZ82" s="12"/>
      <c r="UA82" s="12"/>
      <c r="UB82" s="12"/>
      <c r="UC82" s="12"/>
      <c r="UD82" s="12"/>
      <c r="UE82" s="12"/>
      <c r="UF82" s="12"/>
      <c r="UG82" s="12"/>
      <c r="UH82" s="12"/>
      <c r="UI82" s="12"/>
      <c r="UJ82" s="12"/>
      <c r="UK82" s="12"/>
      <c r="UL82" s="12"/>
      <c r="UM82" s="12"/>
      <c r="UN82" s="12"/>
      <c r="UO82" s="12"/>
      <c r="UP82" s="12"/>
      <c r="UQ82" s="12"/>
      <c r="UR82" s="12"/>
      <c r="US82" s="12"/>
      <c r="UT82" s="12"/>
      <c r="UU82" s="12"/>
      <c r="UV82" s="12"/>
      <c r="UW82" s="12"/>
      <c r="UX82" s="12"/>
      <c r="UY82" s="12"/>
      <c r="UZ82" s="12"/>
      <c r="VA82" s="12"/>
      <c r="VB82" s="12"/>
      <c r="VC82" s="12"/>
      <c r="VD82" s="12"/>
      <c r="VE82" s="12"/>
      <c r="VF82" s="12"/>
      <c r="VG82" s="12"/>
      <c r="VH82" s="12"/>
      <c r="VI82" s="12"/>
      <c r="VJ82" s="12"/>
      <c r="VK82" s="12"/>
      <c r="VL82" s="12"/>
      <c r="VM82" s="12"/>
      <c r="VN82" s="12"/>
      <c r="VO82" s="12"/>
      <c r="VP82" s="12"/>
      <c r="VQ82" s="12"/>
      <c r="VR82" s="12"/>
      <c r="VS82" s="12"/>
      <c r="VT82" s="12"/>
      <c r="VU82" s="12"/>
      <c r="VV82" s="12"/>
      <c r="VW82" s="12"/>
      <c r="VX82" s="12"/>
      <c r="VY82" s="12"/>
      <c r="VZ82" s="12"/>
      <c r="WA82" s="12"/>
      <c r="WB82" s="12"/>
      <c r="WC82" s="12"/>
      <c r="WD82" s="12"/>
      <c r="WE82" s="12"/>
      <c r="WF82" s="12"/>
      <c r="WG82" s="12"/>
      <c r="WH82" s="12"/>
      <c r="WI82" s="12"/>
      <c r="WJ82" s="12"/>
      <c r="WK82" s="12"/>
      <c r="WL82" s="12"/>
      <c r="WM82" s="12"/>
      <c r="WN82" s="12"/>
      <c r="WO82" s="12"/>
      <c r="WP82" s="12"/>
      <c r="WQ82" s="12"/>
      <c r="WR82" s="12"/>
      <c r="WS82" s="12"/>
      <c r="WT82" s="12"/>
      <c r="WU82" s="12"/>
      <c r="WV82" s="12"/>
      <c r="WW82" s="12"/>
      <c r="WX82" s="12"/>
      <c r="WY82" s="12"/>
      <c r="WZ82" s="12"/>
      <c r="XA82" s="12"/>
      <c r="XB82" s="12"/>
      <c r="XC82" s="12"/>
      <c r="XD82" s="12"/>
      <c r="XE82" s="12"/>
      <c r="XF82" s="12"/>
      <c r="XG82" s="12"/>
      <c r="XH82" s="12"/>
      <c r="XI82" s="12"/>
      <c r="XJ82" s="12"/>
      <c r="XK82" s="12"/>
      <c r="XL82" s="12"/>
      <c r="XM82" s="12"/>
      <c r="XN82" s="12"/>
      <c r="XO82" s="12"/>
      <c r="XP82" s="12"/>
      <c r="XQ82" s="12"/>
      <c r="XR82" s="12"/>
      <c r="XS82" s="12"/>
      <c r="XT82" s="12"/>
      <c r="XU82" s="12"/>
      <c r="XV82" s="12"/>
      <c r="XW82" s="12"/>
      <c r="XX82" s="12"/>
      <c r="XY82" s="12"/>
      <c r="XZ82" s="12"/>
      <c r="YA82" s="12"/>
      <c r="YB82" s="12"/>
      <c r="YC82" s="12"/>
      <c r="YD82" s="12"/>
      <c r="YE82" s="12"/>
      <c r="YF82" s="12"/>
      <c r="YG82" s="12"/>
      <c r="YH82" s="12"/>
      <c r="YI82" s="12"/>
      <c r="YJ82" s="12"/>
      <c r="YK82" s="12"/>
      <c r="YL82" s="12"/>
      <c r="YM82" s="12"/>
      <c r="YN82" s="12"/>
      <c r="YO82" s="12"/>
      <c r="YP82" s="12"/>
      <c r="YQ82" s="12"/>
      <c r="YR82" s="12"/>
      <c r="YS82" s="12"/>
      <c r="YT82" s="12"/>
      <c r="YU82" s="12"/>
      <c r="YV82" s="12"/>
      <c r="YW82" s="12"/>
      <c r="YX82" s="12"/>
      <c r="YY82" s="12"/>
      <c r="YZ82" s="12"/>
      <c r="ZA82" s="12"/>
      <c r="ZB82" s="12"/>
      <c r="ZC82" s="12"/>
      <c r="ZD82" s="12"/>
      <c r="ZE82" s="12"/>
      <c r="ZF82" s="12"/>
      <c r="ZG82" s="12"/>
      <c r="ZH82" s="12"/>
      <c r="ZI82" s="12"/>
      <c r="ZJ82" s="12"/>
      <c r="ZK82" s="12"/>
      <c r="ZL82" s="12"/>
      <c r="ZM82" s="12"/>
      <c r="ZN82" s="12"/>
      <c r="ZO82" s="12"/>
      <c r="ZP82" s="12"/>
      <c r="ZQ82" s="12"/>
      <c r="ZR82" s="12"/>
      <c r="ZS82" s="12"/>
      <c r="ZT82" s="12"/>
      <c r="ZU82" s="12"/>
      <c r="ZV82" s="12"/>
      <c r="ZW82" s="12"/>
      <c r="ZX82" s="12"/>
      <c r="ZY82" s="12"/>
      <c r="ZZ82" s="12"/>
      <c r="AAA82" s="12"/>
      <c r="AAB82" s="12"/>
      <c r="AAC82" s="12"/>
      <c r="AAD82" s="12"/>
      <c r="AAE82" s="12"/>
      <c r="AAF82" s="12"/>
      <c r="AAG82" s="12"/>
      <c r="AAH82" s="12"/>
      <c r="AAI82" s="12"/>
      <c r="AAJ82" s="12"/>
      <c r="AAK82" s="12"/>
      <c r="AAL82" s="12"/>
      <c r="AAM82" s="12"/>
      <c r="AAN82" s="12"/>
      <c r="AAO82" s="12"/>
      <c r="AAP82" s="12"/>
      <c r="AAQ82" s="12"/>
      <c r="AAR82" s="12"/>
      <c r="AAS82" s="12"/>
      <c r="AAT82" s="12"/>
      <c r="AAU82" s="12"/>
      <c r="AAV82" s="12"/>
      <c r="AAW82" s="12"/>
      <c r="AAX82" s="12"/>
      <c r="AAY82" s="12"/>
      <c r="AAZ82" s="12"/>
      <c r="ABA82" s="12"/>
      <c r="ABB82" s="12"/>
      <c r="ABC82" s="12"/>
      <c r="ABD82" s="12"/>
      <c r="ABE82" s="12"/>
      <c r="ABF82" s="12"/>
      <c r="ABG82" s="12"/>
      <c r="ABH82" s="12"/>
      <c r="ABI82" s="12"/>
      <c r="ABJ82" s="12"/>
      <c r="ABK82" s="12"/>
      <c r="ABL82" s="12"/>
      <c r="ABM82" s="12"/>
      <c r="ABN82" s="12"/>
      <c r="ABO82" s="12"/>
      <c r="ABP82" s="12"/>
      <c r="ABQ82" s="12"/>
      <c r="ABR82" s="12"/>
      <c r="ABS82" s="12"/>
      <c r="ABT82" s="12"/>
      <c r="ABU82" s="12"/>
      <c r="ABV82" s="12"/>
      <c r="ABW82" s="12"/>
      <c r="ABX82" s="12"/>
      <c r="ABY82" s="12"/>
      <c r="ABZ82" s="12"/>
      <c r="ACA82" s="12"/>
      <c r="ACB82" s="12"/>
      <c r="ACC82" s="12"/>
      <c r="ACD82" s="12"/>
      <c r="ACE82" s="12"/>
      <c r="ACF82" s="12"/>
      <c r="ACG82" s="12"/>
      <c r="ACH82" s="12"/>
      <c r="ACI82" s="12"/>
      <c r="ACJ82" s="12"/>
      <c r="ACK82" s="12"/>
      <c r="ACL82" s="12"/>
    </row>
    <row r="83" spans="1:766" x14ac:dyDescent="0.2">
      <c r="C83" s="12" t="s">
        <v>601</v>
      </c>
      <c r="D83" s="12" t="s">
        <v>602</v>
      </c>
      <c r="E83" s="307">
        <v>46324</v>
      </c>
      <c r="F83" s="251" t="s">
        <v>154</v>
      </c>
      <c r="G83" s="20">
        <v>2.2599999999999999E-2</v>
      </c>
      <c r="H83" s="17">
        <v>1047</v>
      </c>
      <c r="J83" s="12" t="s">
        <v>1044</v>
      </c>
    </row>
    <row r="84" spans="1:766" x14ac:dyDescent="0.2">
      <c r="C84" s="12" t="s">
        <v>703</v>
      </c>
      <c r="D84" s="12" t="s">
        <v>704</v>
      </c>
      <c r="E84" s="307">
        <v>16369</v>
      </c>
      <c r="F84" s="251" t="s">
        <v>154</v>
      </c>
      <c r="G84" s="20">
        <v>2.2599999999999999E-2</v>
      </c>
      <c r="H84" s="17">
        <v>370</v>
      </c>
      <c r="I84" s="127" t="s">
        <v>1615</v>
      </c>
      <c r="J84" s="12" t="s">
        <v>1044</v>
      </c>
    </row>
    <row r="85" spans="1:766" x14ac:dyDescent="0.2">
      <c r="C85" s="12" t="s">
        <v>845</v>
      </c>
      <c r="D85" s="12" t="s">
        <v>846</v>
      </c>
      <c r="E85" s="307">
        <v>17328</v>
      </c>
      <c r="F85" s="251" t="s">
        <v>154</v>
      </c>
      <c r="G85" s="20">
        <v>2.2599999999999999E-2</v>
      </c>
      <c r="H85" s="17">
        <v>392</v>
      </c>
      <c r="J85" s="12" t="s">
        <v>1044</v>
      </c>
    </row>
    <row r="86" spans="1:766" x14ac:dyDescent="0.2">
      <c r="C86" s="12" t="s">
        <v>501</v>
      </c>
      <c r="D86" s="12" t="s">
        <v>1319</v>
      </c>
      <c r="E86" s="307">
        <v>14642</v>
      </c>
      <c r="F86" s="251" t="s">
        <v>154</v>
      </c>
      <c r="G86" s="20">
        <v>2.2599999999999999E-2</v>
      </c>
      <c r="H86" s="17">
        <v>331</v>
      </c>
      <c r="J86" s="12" t="s">
        <v>1044</v>
      </c>
    </row>
    <row r="87" spans="1:766" x14ac:dyDescent="0.2">
      <c r="A87" s="308" t="s">
        <v>973</v>
      </c>
      <c r="B87" s="308" t="str">
        <f>LEFT(A87,3)</f>
        <v>385</v>
      </c>
      <c r="C87" s="19"/>
      <c r="D87" s="19"/>
      <c r="E87" s="309">
        <v>127183</v>
      </c>
      <c r="F87" s="309">
        <v>0</v>
      </c>
      <c r="G87" s="309"/>
      <c r="H87" s="309">
        <v>2875</v>
      </c>
      <c r="I87" s="128"/>
    </row>
    <row r="88" spans="1:766" x14ac:dyDescent="0.2">
      <c r="A88" s="297" t="s">
        <v>1062</v>
      </c>
      <c r="C88" s="12" t="s">
        <v>503</v>
      </c>
      <c r="D88" s="12" t="s">
        <v>504</v>
      </c>
      <c r="E88" s="307">
        <v>61351</v>
      </c>
      <c r="F88" s="251" t="s">
        <v>157</v>
      </c>
      <c r="G88" s="20">
        <v>1.9300000000000001E-2</v>
      </c>
      <c r="H88" s="17">
        <v>1184</v>
      </c>
      <c r="J88" s="12" t="s">
        <v>1045</v>
      </c>
    </row>
    <row r="89" spans="1:766" x14ac:dyDescent="0.2">
      <c r="C89" s="12" t="s">
        <v>421</v>
      </c>
      <c r="D89" s="12" t="s">
        <v>422</v>
      </c>
      <c r="E89" s="307">
        <v>10197</v>
      </c>
      <c r="F89" s="251" t="s">
        <v>157</v>
      </c>
      <c r="G89" s="20">
        <v>1.9300000000000001E-2</v>
      </c>
      <c r="H89" s="17">
        <v>197</v>
      </c>
      <c r="J89" s="12" t="s">
        <v>1045</v>
      </c>
    </row>
    <row r="90" spans="1:766" x14ac:dyDescent="0.2">
      <c r="C90" s="12" t="s">
        <v>705</v>
      </c>
      <c r="D90" s="12" t="s">
        <v>706</v>
      </c>
      <c r="E90" s="307">
        <v>3474</v>
      </c>
      <c r="F90" s="251" t="s">
        <v>157</v>
      </c>
      <c r="G90" s="20">
        <v>1.9300000000000001E-2</v>
      </c>
      <c r="H90" s="17">
        <v>67</v>
      </c>
      <c r="J90" s="12" t="s">
        <v>1045</v>
      </c>
    </row>
    <row r="91" spans="1:766" x14ac:dyDescent="0.2">
      <c r="C91" s="12" t="s">
        <v>605</v>
      </c>
      <c r="D91" s="12" t="s">
        <v>606</v>
      </c>
      <c r="E91" s="307">
        <v>16082</v>
      </c>
      <c r="F91" s="251" t="s">
        <v>157</v>
      </c>
      <c r="G91" s="20">
        <v>1.9300000000000001E-2</v>
      </c>
      <c r="H91" s="17">
        <v>310</v>
      </c>
      <c r="J91" s="12" t="s">
        <v>1045</v>
      </c>
    </row>
    <row r="92" spans="1:766" x14ac:dyDescent="0.2">
      <c r="C92" s="12" t="s">
        <v>777</v>
      </c>
      <c r="D92" s="12" t="s">
        <v>778</v>
      </c>
      <c r="E92" s="307">
        <v>24844</v>
      </c>
      <c r="F92" s="251" t="s">
        <v>157</v>
      </c>
      <c r="G92" s="20">
        <v>1.9300000000000001E-2</v>
      </c>
      <c r="H92" s="17">
        <v>479</v>
      </c>
      <c r="J92" s="12" t="s">
        <v>1045</v>
      </c>
    </row>
    <row r="93" spans="1:766" x14ac:dyDescent="0.2">
      <c r="C93" s="12" t="s">
        <v>847</v>
      </c>
      <c r="D93" s="12" t="s">
        <v>848</v>
      </c>
      <c r="E93" s="307">
        <v>47372</v>
      </c>
      <c r="F93" s="251" t="s">
        <v>157</v>
      </c>
      <c r="G93" s="20">
        <v>1.9300000000000001E-2</v>
      </c>
      <c r="H93" s="17">
        <v>914</v>
      </c>
      <c r="J93" s="12" t="s">
        <v>1045</v>
      </c>
    </row>
    <row r="94" spans="1:766" x14ac:dyDescent="0.2">
      <c r="A94" s="308" t="s">
        <v>1360</v>
      </c>
      <c r="B94" s="308" t="str">
        <f>LEFT(A94,3)</f>
        <v>387</v>
      </c>
      <c r="C94" s="19"/>
      <c r="D94" s="19"/>
      <c r="E94" s="309">
        <v>163320</v>
      </c>
      <c r="F94" s="309">
        <v>0</v>
      </c>
      <c r="G94" s="309"/>
      <c r="H94" s="309">
        <v>3151</v>
      </c>
      <c r="I94" s="128"/>
    </row>
    <row r="95" spans="1:766" s="19" customFormat="1" x14ac:dyDescent="0.2">
      <c r="A95" s="297" t="s">
        <v>967</v>
      </c>
      <c r="B95" s="297"/>
      <c r="C95" s="12" t="s">
        <v>639</v>
      </c>
      <c r="D95" s="12" t="s">
        <v>640</v>
      </c>
      <c r="E95" s="307">
        <v>77460</v>
      </c>
      <c r="F95" s="251" t="s">
        <v>1067</v>
      </c>
      <c r="G95" s="20">
        <v>2.81E-2</v>
      </c>
      <c r="H95" s="17">
        <v>2177</v>
      </c>
      <c r="I95" s="127"/>
      <c r="J95" s="12" t="s">
        <v>1047</v>
      </c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12"/>
      <c r="BW95" s="12"/>
      <c r="BX95" s="12"/>
      <c r="BY95" s="12"/>
      <c r="BZ95" s="12"/>
      <c r="CA95" s="12"/>
      <c r="CB95" s="12"/>
      <c r="CC95" s="12"/>
      <c r="CD95" s="12"/>
      <c r="CE95" s="12"/>
      <c r="CF95" s="12"/>
      <c r="CG95" s="12"/>
      <c r="CH95" s="12"/>
      <c r="CI95" s="12"/>
      <c r="CJ95" s="12"/>
      <c r="CK95" s="12"/>
      <c r="CL95" s="12"/>
      <c r="CM95" s="12"/>
      <c r="CN95" s="12"/>
      <c r="CO95" s="12"/>
      <c r="CP95" s="12"/>
      <c r="CQ95" s="12"/>
      <c r="CR95" s="12"/>
      <c r="CS95" s="12"/>
      <c r="CT95" s="12"/>
      <c r="CU95" s="12"/>
      <c r="CV95" s="12"/>
      <c r="CW95" s="12"/>
      <c r="CX95" s="12"/>
      <c r="CY95" s="12"/>
      <c r="CZ95" s="12"/>
      <c r="DA95" s="12"/>
      <c r="DB95" s="12"/>
      <c r="DC95" s="12"/>
      <c r="DD95" s="12"/>
      <c r="DE95" s="12"/>
      <c r="DF95" s="12"/>
      <c r="DG95" s="12"/>
      <c r="DH95" s="12"/>
      <c r="DI95" s="12"/>
      <c r="DJ95" s="12"/>
      <c r="DK95" s="12"/>
      <c r="DL95" s="12"/>
      <c r="DM95" s="12"/>
      <c r="DN95" s="12"/>
      <c r="DO95" s="12"/>
      <c r="DP95" s="12"/>
      <c r="DQ95" s="12"/>
      <c r="DR95" s="12"/>
      <c r="DS95" s="12"/>
      <c r="DT95" s="12"/>
      <c r="DU95" s="12"/>
      <c r="DV95" s="12"/>
      <c r="DW95" s="12"/>
      <c r="DX95" s="12"/>
      <c r="DY95" s="12"/>
      <c r="DZ95" s="12"/>
      <c r="EA95" s="12"/>
      <c r="EB95" s="12"/>
      <c r="EC95" s="12"/>
      <c r="ED95" s="12"/>
      <c r="EE95" s="12"/>
      <c r="EF95" s="12"/>
      <c r="EG95" s="12"/>
      <c r="EH95" s="12"/>
      <c r="EI95" s="12"/>
      <c r="EJ95" s="12"/>
      <c r="EK95" s="12"/>
      <c r="EL95" s="12"/>
      <c r="EM95" s="12"/>
      <c r="EN95" s="12"/>
      <c r="EO95" s="12"/>
      <c r="EP95" s="12"/>
      <c r="EQ95" s="12"/>
      <c r="ER95" s="12"/>
      <c r="ES95" s="12"/>
      <c r="ET95" s="12"/>
      <c r="EU95" s="12"/>
      <c r="EV95" s="12"/>
      <c r="EW95" s="12"/>
      <c r="EX95" s="12"/>
      <c r="EY95" s="12"/>
      <c r="EZ95" s="12"/>
      <c r="FA95" s="12"/>
      <c r="FB95" s="12"/>
      <c r="FC95" s="12"/>
      <c r="FD95" s="12"/>
      <c r="FE95" s="12"/>
      <c r="FF95" s="12"/>
      <c r="FG95" s="12"/>
      <c r="FH95" s="12"/>
      <c r="FI95" s="12"/>
      <c r="FJ95" s="12"/>
      <c r="FK95" s="12"/>
      <c r="FL95" s="12"/>
      <c r="FM95" s="12"/>
      <c r="FN95" s="12"/>
      <c r="FO95" s="12"/>
      <c r="FP95" s="12"/>
      <c r="FQ95" s="12"/>
      <c r="FR95" s="12"/>
      <c r="FS95" s="12"/>
      <c r="FT95" s="12"/>
      <c r="FU95" s="12"/>
      <c r="FV95" s="12"/>
      <c r="FW95" s="12"/>
      <c r="FX95" s="12"/>
      <c r="FY95" s="12"/>
      <c r="FZ95" s="12"/>
      <c r="GA95" s="12"/>
      <c r="GB95" s="12"/>
      <c r="GC95" s="12"/>
      <c r="GD95" s="12"/>
      <c r="GE95" s="12"/>
      <c r="GF95" s="12"/>
      <c r="GG95" s="12"/>
      <c r="GH95" s="12"/>
      <c r="GI95" s="12"/>
      <c r="GJ95" s="12"/>
      <c r="GK95" s="12"/>
      <c r="GL95" s="12"/>
      <c r="GM95" s="12"/>
      <c r="GN95" s="12"/>
      <c r="GO95" s="12"/>
      <c r="GP95" s="12"/>
      <c r="GQ95" s="12"/>
      <c r="GR95" s="12"/>
      <c r="GS95" s="12"/>
      <c r="GT95" s="12"/>
      <c r="GU95" s="12"/>
      <c r="GV95" s="12"/>
      <c r="GW95" s="12"/>
      <c r="GX95" s="12"/>
      <c r="GY95" s="12"/>
      <c r="GZ95" s="12"/>
      <c r="HA95" s="12"/>
      <c r="HB95" s="12"/>
      <c r="HC95" s="12"/>
      <c r="HD95" s="12"/>
      <c r="HE95" s="12"/>
      <c r="HF95" s="12"/>
      <c r="HG95" s="12"/>
      <c r="HH95" s="12"/>
      <c r="HI95" s="12"/>
      <c r="HJ95" s="12"/>
      <c r="HK95" s="12"/>
      <c r="HL95" s="12"/>
      <c r="HM95" s="12"/>
      <c r="HN95" s="12"/>
      <c r="HO95" s="12"/>
      <c r="HP95" s="12"/>
      <c r="HQ95" s="12"/>
      <c r="HR95" s="12"/>
      <c r="HS95" s="12"/>
      <c r="HT95" s="12"/>
      <c r="HU95" s="12"/>
      <c r="HV95" s="12"/>
      <c r="HW95" s="12"/>
      <c r="HX95" s="12"/>
      <c r="HY95" s="12"/>
      <c r="HZ95" s="12"/>
      <c r="IA95" s="12"/>
      <c r="IB95" s="12"/>
      <c r="IC95" s="12"/>
      <c r="ID95" s="12"/>
      <c r="IE95" s="12"/>
      <c r="IF95" s="12"/>
      <c r="IG95" s="12"/>
      <c r="IH95" s="12"/>
      <c r="II95" s="12"/>
      <c r="IJ95" s="12"/>
      <c r="IK95" s="12"/>
      <c r="IL95" s="12"/>
      <c r="IM95" s="12"/>
      <c r="IN95" s="12"/>
      <c r="IO95" s="12"/>
      <c r="IP95" s="12"/>
      <c r="IQ95" s="12"/>
      <c r="IR95" s="12"/>
      <c r="IS95" s="12"/>
      <c r="IT95" s="12"/>
      <c r="IU95" s="12"/>
      <c r="IV95" s="12"/>
      <c r="IW95" s="12"/>
      <c r="IX95" s="12"/>
      <c r="IY95" s="12"/>
      <c r="IZ95" s="12"/>
      <c r="JA95" s="12"/>
      <c r="JB95" s="12"/>
      <c r="JC95" s="12"/>
      <c r="JD95" s="12"/>
      <c r="JE95" s="12"/>
      <c r="JF95" s="12"/>
      <c r="JG95" s="12"/>
      <c r="JH95" s="12"/>
      <c r="JI95" s="12"/>
      <c r="JJ95" s="12"/>
      <c r="JK95" s="12"/>
      <c r="JL95" s="12"/>
      <c r="JM95" s="12"/>
      <c r="JN95" s="12"/>
      <c r="JO95" s="12"/>
      <c r="JP95" s="12"/>
      <c r="JQ95" s="12"/>
      <c r="JR95" s="12"/>
      <c r="JS95" s="12"/>
      <c r="JT95" s="12"/>
      <c r="JU95" s="12"/>
      <c r="JV95" s="12"/>
      <c r="JW95" s="12"/>
      <c r="JX95" s="12"/>
      <c r="JY95" s="12"/>
      <c r="JZ95" s="12"/>
      <c r="KA95" s="12"/>
      <c r="KB95" s="12"/>
      <c r="KC95" s="12"/>
      <c r="KD95" s="12"/>
      <c r="KE95" s="12"/>
      <c r="KF95" s="12"/>
      <c r="KG95" s="12"/>
      <c r="KH95" s="12"/>
      <c r="KI95" s="12"/>
      <c r="KJ95" s="12"/>
      <c r="KK95" s="12"/>
      <c r="KL95" s="12"/>
      <c r="KM95" s="12"/>
      <c r="KN95" s="12"/>
      <c r="KO95" s="12"/>
      <c r="KP95" s="12"/>
      <c r="KQ95" s="12"/>
      <c r="KR95" s="12"/>
      <c r="KS95" s="12"/>
      <c r="KT95" s="12"/>
      <c r="KU95" s="12"/>
      <c r="KV95" s="12"/>
      <c r="KW95" s="12"/>
      <c r="KX95" s="12"/>
      <c r="KY95" s="12"/>
      <c r="KZ95" s="12"/>
      <c r="LA95" s="12"/>
      <c r="LB95" s="12"/>
      <c r="LC95" s="12"/>
      <c r="LD95" s="12"/>
      <c r="LE95" s="12"/>
      <c r="LF95" s="12"/>
      <c r="LG95" s="12"/>
      <c r="LH95" s="12"/>
      <c r="LI95" s="12"/>
      <c r="LJ95" s="12"/>
      <c r="LK95" s="12"/>
      <c r="LL95" s="12"/>
      <c r="LM95" s="12"/>
      <c r="LN95" s="12"/>
      <c r="LO95" s="12"/>
      <c r="LP95" s="12"/>
      <c r="LQ95" s="12"/>
      <c r="LR95" s="12"/>
      <c r="LS95" s="12"/>
      <c r="LT95" s="12"/>
      <c r="LU95" s="12"/>
      <c r="LV95" s="12"/>
      <c r="LW95" s="12"/>
      <c r="LX95" s="12"/>
      <c r="LY95" s="12"/>
      <c r="LZ95" s="12"/>
      <c r="MA95" s="12"/>
      <c r="MB95" s="12"/>
      <c r="MC95" s="12"/>
      <c r="MD95" s="12"/>
      <c r="ME95" s="12"/>
      <c r="MF95" s="12"/>
      <c r="MG95" s="12"/>
      <c r="MH95" s="12"/>
      <c r="MI95" s="12"/>
      <c r="MJ95" s="12"/>
      <c r="MK95" s="12"/>
      <c r="ML95" s="12"/>
      <c r="MM95" s="12"/>
      <c r="MN95" s="12"/>
      <c r="MO95" s="12"/>
      <c r="MP95" s="12"/>
      <c r="MQ95" s="12"/>
      <c r="MR95" s="12"/>
      <c r="MS95" s="12"/>
      <c r="MT95" s="12"/>
      <c r="MU95" s="12"/>
      <c r="MV95" s="12"/>
      <c r="MW95" s="12"/>
      <c r="MX95" s="12"/>
      <c r="MY95" s="12"/>
      <c r="MZ95" s="12"/>
      <c r="NA95" s="12"/>
      <c r="NB95" s="12"/>
      <c r="NC95" s="12"/>
      <c r="ND95" s="12"/>
      <c r="NE95" s="12"/>
      <c r="NF95" s="12"/>
      <c r="NG95" s="12"/>
      <c r="NH95" s="12"/>
      <c r="NI95" s="12"/>
      <c r="NJ95" s="12"/>
      <c r="NK95" s="12"/>
      <c r="NL95" s="12"/>
      <c r="NM95" s="12"/>
      <c r="NN95" s="12"/>
      <c r="NO95" s="12"/>
      <c r="NP95" s="12"/>
      <c r="NQ95" s="12"/>
      <c r="NR95" s="12"/>
      <c r="NS95" s="12"/>
      <c r="NT95" s="12"/>
      <c r="NU95" s="12"/>
      <c r="NV95" s="12"/>
      <c r="NW95" s="12"/>
      <c r="NX95" s="12"/>
      <c r="NY95" s="12"/>
      <c r="NZ95" s="12"/>
      <c r="OA95" s="12"/>
      <c r="OB95" s="12"/>
      <c r="OC95" s="12"/>
      <c r="OD95" s="12"/>
      <c r="OE95" s="12"/>
      <c r="OF95" s="12"/>
      <c r="OG95" s="12"/>
      <c r="OH95" s="12"/>
      <c r="OI95" s="12"/>
      <c r="OJ95" s="12"/>
      <c r="OK95" s="12"/>
      <c r="OL95" s="12"/>
      <c r="OM95" s="12"/>
      <c r="ON95" s="12"/>
      <c r="OO95" s="12"/>
      <c r="OP95" s="12"/>
      <c r="OQ95" s="12"/>
      <c r="OR95" s="12"/>
      <c r="OS95" s="12"/>
      <c r="OT95" s="12"/>
      <c r="OU95" s="12"/>
      <c r="OV95" s="12"/>
      <c r="OW95" s="12"/>
      <c r="OX95" s="12"/>
      <c r="OY95" s="12"/>
      <c r="OZ95" s="12"/>
      <c r="PA95" s="12"/>
      <c r="PB95" s="12"/>
      <c r="PC95" s="12"/>
      <c r="PD95" s="12"/>
      <c r="PE95" s="12"/>
      <c r="PF95" s="12"/>
      <c r="PG95" s="12"/>
      <c r="PH95" s="12"/>
      <c r="PI95" s="12"/>
      <c r="PJ95" s="12"/>
      <c r="PK95" s="12"/>
      <c r="PL95" s="12"/>
      <c r="PM95" s="12"/>
      <c r="PN95" s="12"/>
      <c r="PO95" s="12"/>
      <c r="PP95" s="12"/>
      <c r="PQ95" s="12"/>
      <c r="PR95" s="12"/>
      <c r="PS95" s="12"/>
      <c r="PT95" s="12"/>
      <c r="PU95" s="12"/>
      <c r="PV95" s="12"/>
      <c r="PW95" s="12"/>
      <c r="PX95" s="12"/>
      <c r="PY95" s="12"/>
      <c r="PZ95" s="12"/>
      <c r="QA95" s="12"/>
      <c r="QB95" s="12"/>
      <c r="QC95" s="12"/>
      <c r="QD95" s="12"/>
      <c r="QE95" s="12"/>
      <c r="QF95" s="12"/>
      <c r="QG95" s="12"/>
      <c r="QH95" s="12"/>
      <c r="QI95" s="12"/>
      <c r="QJ95" s="12"/>
      <c r="QK95" s="12"/>
      <c r="QL95" s="12"/>
      <c r="QM95" s="12"/>
      <c r="QN95" s="12"/>
      <c r="QO95" s="12"/>
      <c r="QP95" s="12"/>
      <c r="QQ95" s="12"/>
      <c r="QR95" s="12"/>
      <c r="QS95" s="12"/>
      <c r="QT95" s="12"/>
      <c r="QU95" s="12"/>
      <c r="QV95" s="12"/>
      <c r="QW95" s="12"/>
      <c r="QX95" s="12"/>
      <c r="QY95" s="12"/>
      <c r="QZ95" s="12"/>
      <c r="RA95" s="12"/>
      <c r="RB95" s="12"/>
      <c r="RC95" s="12"/>
      <c r="RD95" s="12"/>
      <c r="RE95" s="12"/>
      <c r="RF95" s="12"/>
      <c r="RG95" s="12"/>
      <c r="RH95" s="12"/>
      <c r="RI95" s="12"/>
      <c r="RJ95" s="12"/>
      <c r="RK95" s="12"/>
      <c r="RL95" s="12"/>
      <c r="RM95" s="12"/>
      <c r="RN95" s="12"/>
      <c r="RO95" s="12"/>
      <c r="RP95" s="12"/>
      <c r="RQ95" s="12"/>
      <c r="RR95" s="12"/>
      <c r="RS95" s="12"/>
      <c r="RT95" s="12"/>
      <c r="RU95" s="12"/>
      <c r="RV95" s="12"/>
      <c r="RW95" s="12"/>
      <c r="RX95" s="12"/>
      <c r="RY95" s="12"/>
      <c r="RZ95" s="12"/>
      <c r="SA95" s="12"/>
      <c r="SB95" s="12"/>
      <c r="SC95" s="12"/>
      <c r="SD95" s="12"/>
      <c r="SE95" s="12"/>
      <c r="SF95" s="12"/>
      <c r="SG95" s="12"/>
      <c r="SH95" s="12"/>
      <c r="SI95" s="12"/>
      <c r="SJ95" s="12"/>
      <c r="SK95" s="12"/>
      <c r="SL95" s="12"/>
      <c r="SM95" s="12"/>
      <c r="SN95" s="12"/>
      <c r="SO95" s="12"/>
      <c r="SP95" s="12"/>
      <c r="SQ95" s="12"/>
      <c r="SR95" s="12"/>
      <c r="SS95" s="12"/>
      <c r="ST95" s="12"/>
      <c r="SU95" s="12"/>
      <c r="SV95" s="12"/>
      <c r="SW95" s="12"/>
      <c r="SX95" s="12"/>
      <c r="SY95" s="12"/>
      <c r="SZ95" s="12"/>
      <c r="TA95" s="12"/>
      <c r="TB95" s="12"/>
      <c r="TC95" s="12"/>
      <c r="TD95" s="12"/>
      <c r="TE95" s="12"/>
      <c r="TF95" s="12"/>
      <c r="TG95" s="12"/>
      <c r="TH95" s="12"/>
      <c r="TI95" s="12"/>
      <c r="TJ95" s="12"/>
      <c r="TK95" s="12"/>
      <c r="TL95" s="12"/>
      <c r="TM95" s="12"/>
      <c r="TN95" s="12"/>
      <c r="TO95" s="12"/>
      <c r="TP95" s="12"/>
      <c r="TQ95" s="12"/>
      <c r="TR95" s="12"/>
      <c r="TS95" s="12"/>
      <c r="TT95" s="12"/>
      <c r="TU95" s="12"/>
      <c r="TV95" s="12"/>
      <c r="TW95" s="12"/>
      <c r="TX95" s="12"/>
      <c r="TY95" s="12"/>
      <c r="TZ95" s="12"/>
      <c r="UA95" s="12"/>
      <c r="UB95" s="12"/>
      <c r="UC95" s="12"/>
      <c r="UD95" s="12"/>
      <c r="UE95" s="12"/>
      <c r="UF95" s="12"/>
      <c r="UG95" s="12"/>
      <c r="UH95" s="12"/>
      <c r="UI95" s="12"/>
      <c r="UJ95" s="12"/>
      <c r="UK95" s="12"/>
      <c r="UL95" s="12"/>
      <c r="UM95" s="12"/>
      <c r="UN95" s="12"/>
      <c r="UO95" s="12"/>
      <c r="UP95" s="12"/>
      <c r="UQ95" s="12"/>
      <c r="UR95" s="12"/>
      <c r="US95" s="12"/>
      <c r="UT95" s="12"/>
      <c r="UU95" s="12"/>
      <c r="UV95" s="12"/>
      <c r="UW95" s="12"/>
      <c r="UX95" s="12"/>
      <c r="UY95" s="12"/>
      <c r="UZ95" s="12"/>
      <c r="VA95" s="12"/>
      <c r="VB95" s="12"/>
      <c r="VC95" s="12"/>
      <c r="VD95" s="12"/>
      <c r="VE95" s="12"/>
      <c r="VF95" s="12"/>
      <c r="VG95" s="12"/>
      <c r="VH95" s="12"/>
      <c r="VI95" s="12"/>
      <c r="VJ95" s="12"/>
      <c r="VK95" s="12"/>
      <c r="VL95" s="12"/>
      <c r="VM95" s="12"/>
      <c r="VN95" s="12"/>
      <c r="VO95" s="12"/>
      <c r="VP95" s="12"/>
      <c r="VQ95" s="12"/>
      <c r="VR95" s="12"/>
      <c r="VS95" s="12"/>
      <c r="VT95" s="12"/>
      <c r="VU95" s="12"/>
      <c r="VV95" s="12"/>
      <c r="VW95" s="12"/>
      <c r="VX95" s="12"/>
      <c r="VY95" s="12"/>
      <c r="VZ95" s="12"/>
      <c r="WA95" s="12"/>
      <c r="WB95" s="12"/>
      <c r="WC95" s="12"/>
      <c r="WD95" s="12"/>
      <c r="WE95" s="12"/>
      <c r="WF95" s="12"/>
      <c r="WG95" s="12"/>
      <c r="WH95" s="12"/>
      <c r="WI95" s="12"/>
      <c r="WJ95" s="12"/>
      <c r="WK95" s="12"/>
      <c r="WL95" s="12"/>
      <c r="WM95" s="12"/>
      <c r="WN95" s="12"/>
      <c r="WO95" s="12"/>
      <c r="WP95" s="12"/>
      <c r="WQ95" s="12"/>
      <c r="WR95" s="12"/>
      <c r="WS95" s="12"/>
      <c r="WT95" s="12"/>
      <c r="WU95" s="12"/>
      <c r="WV95" s="12"/>
      <c r="WW95" s="12"/>
      <c r="WX95" s="12"/>
      <c r="WY95" s="12"/>
      <c r="WZ95" s="12"/>
      <c r="XA95" s="12"/>
      <c r="XB95" s="12"/>
      <c r="XC95" s="12"/>
      <c r="XD95" s="12"/>
      <c r="XE95" s="12"/>
      <c r="XF95" s="12"/>
      <c r="XG95" s="12"/>
      <c r="XH95" s="12"/>
      <c r="XI95" s="12"/>
      <c r="XJ95" s="12"/>
      <c r="XK95" s="12"/>
      <c r="XL95" s="12"/>
      <c r="XM95" s="12"/>
      <c r="XN95" s="12"/>
      <c r="XO95" s="12"/>
      <c r="XP95" s="12"/>
      <c r="XQ95" s="12"/>
      <c r="XR95" s="12"/>
      <c r="XS95" s="12"/>
      <c r="XT95" s="12"/>
      <c r="XU95" s="12"/>
      <c r="XV95" s="12"/>
      <c r="XW95" s="12"/>
      <c r="XX95" s="12"/>
      <c r="XY95" s="12"/>
      <c r="XZ95" s="12"/>
      <c r="YA95" s="12"/>
      <c r="YB95" s="12"/>
      <c r="YC95" s="12"/>
      <c r="YD95" s="12"/>
      <c r="YE95" s="12"/>
      <c r="YF95" s="12"/>
      <c r="YG95" s="12"/>
      <c r="YH95" s="12"/>
      <c r="YI95" s="12"/>
      <c r="YJ95" s="12"/>
      <c r="YK95" s="12"/>
      <c r="YL95" s="12"/>
      <c r="YM95" s="12"/>
      <c r="YN95" s="12"/>
      <c r="YO95" s="12"/>
      <c r="YP95" s="12"/>
      <c r="YQ95" s="12"/>
      <c r="YR95" s="12"/>
      <c r="YS95" s="12"/>
      <c r="YT95" s="12"/>
      <c r="YU95" s="12"/>
      <c r="YV95" s="12"/>
      <c r="YW95" s="12"/>
      <c r="YX95" s="12"/>
      <c r="YY95" s="12"/>
      <c r="YZ95" s="12"/>
      <c r="ZA95" s="12"/>
      <c r="ZB95" s="12"/>
      <c r="ZC95" s="12"/>
      <c r="ZD95" s="12"/>
      <c r="ZE95" s="12"/>
      <c r="ZF95" s="12"/>
      <c r="ZG95" s="12"/>
      <c r="ZH95" s="12"/>
      <c r="ZI95" s="12"/>
      <c r="ZJ95" s="12"/>
      <c r="ZK95" s="12"/>
      <c r="ZL95" s="12"/>
      <c r="ZM95" s="12"/>
      <c r="ZN95" s="12"/>
      <c r="ZO95" s="12"/>
      <c r="ZP95" s="12"/>
      <c r="ZQ95" s="12"/>
      <c r="ZR95" s="12"/>
      <c r="ZS95" s="12"/>
      <c r="ZT95" s="12"/>
      <c r="ZU95" s="12"/>
      <c r="ZV95" s="12"/>
      <c r="ZW95" s="12"/>
      <c r="ZX95" s="12"/>
      <c r="ZY95" s="12"/>
      <c r="ZZ95" s="12"/>
      <c r="AAA95" s="12"/>
      <c r="AAB95" s="12"/>
      <c r="AAC95" s="12"/>
      <c r="AAD95" s="12"/>
      <c r="AAE95" s="12"/>
      <c r="AAF95" s="12"/>
      <c r="AAG95" s="12"/>
      <c r="AAH95" s="12"/>
      <c r="AAI95" s="12"/>
      <c r="AAJ95" s="12"/>
      <c r="AAK95" s="12"/>
      <c r="AAL95" s="12"/>
      <c r="AAM95" s="12"/>
      <c r="AAN95" s="12"/>
      <c r="AAO95" s="12"/>
      <c r="AAP95" s="12"/>
      <c r="AAQ95" s="12"/>
      <c r="AAR95" s="12"/>
      <c r="AAS95" s="12"/>
      <c r="AAT95" s="12"/>
      <c r="AAU95" s="12"/>
      <c r="AAV95" s="12"/>
      <c r="AAW95" s="12"/>
      <c r="AAX95" s="12"/>
      <c r="AAY95" s="12"/>
      <c r="AAZ95" s="12"/>
      <c r="ABA95" s="12"/>
      <c r="ABB95" s="12"/>
      <c r="ABC95" s="12"/>
      <c r="ABD95" s="12"/>
      <c r="ABE95" s="12"/>
      <c r="ABF95" s="12"/>
      <c r="ABG95" s="12"/>
      <c r="ABH95" s="12"/>
      <c r="ABI95" s="12"/>
      <c r="ABJ95" s="12"/>
      <c r="ABK95" s="12"/>
      <c r="ABL95" s="12"/>
      <c r="ABM95" s="12"/>
      <c r="ABN95" s="12"/>
      <c r="ABO95" s="12"/>
      <c r="ABP95" s="12"/>
      <c r="ABQ95" s="12"/>
      <c r="ABR95" s="12"/>
      <c r="ABS95" s="12"/>
      <c r="ABT95" s="12"/>
      <c r="ABU95" s="12"/>
      <c r="ABV95" s="12"/>
      <c r="ABW95" s="12"/>
      <c r="ABX95" s="12"/>
      <c r="ABY95" s="12"/>
      <c r="ABZ95" s="12"/>
      <c r="ACA95" s="12"/>
      <c r="ACB95" s="12"/>
      <c r="ACC95" s="12"/>
      <c r="ACD95" s="12"/>
      <c r="ACE95" s="12"/>
      <c r="ACF95" s="12"/>
      <c r="ACG95" s="12"/>
      <c r="ACH95" s="12"/>
      <c r="ACI95" s="12"/>
      <c r="ACJ95" s="12"/>
      <c r="ACK95" s="12"/>
      <c r="ACL95" s="12"/>
    </row>
    <row r="96" spans="1:766" x14ac:dyDescent="0.2">
      <c r="C96" s="12" t="s">
        <v>715</v>
      </c>
      <c r="D96" s="12" t="s">
        <v>716</v>
      </c>
      <c r="E96" s="307">
        <v>26414</v>
      </c>
      <c r="F96" s="251" t="s">
        <v>1067</v>
      </c>
      <c r="G96" s="20">
        <v>2.81E-2</v>
      </c>
      <c r="H96" s="17">
        <v>742</v>
      </c>
      <c r="I96" s="127" t="s">
        <v>1614</v>
      </c>
      <c r="J96" s="12" t="s">
        <v>1047</v>
      </c>
    </row>
    <row r="97" spans="1:766" x14ac:dyDescent="0.2">
      <c r="C97" s="12" t="s">
        <v>643</v>
      </c>
      <c r="D97" s="12" t="s">
        <v>644</v>
      </c>
      <c r="E97" s="307">
        <v>90248</v>
      </c>
      <c r="F97" s="251" t="s">
        <v>1067</v>
      </c>
      <c r="G97" s="20">
        <v>2.81E-2</v>
      </c>
      <c r="H97" s="17">
        <v>2536</v>
      </c>
      <c r="J97" s="12" t="s">
        <v>1047</v>
      </c>
    </row>
    <row r="98" spans="1:766" x14ac:dyDescent="0.2">
      <c r="C98" s="12" t="s">
        <v>853</v>
      </c>
      <c r="D98" s="12" t="s">
        <v>854</v>
      </c>
      <c r="E98" s="307">
        <v>5679</v>
      </c>
      <c r="F98" s="251" t="s">
        <v>1067</v>
      </c>
      <c r="G98" s="20">
        <v>2.81E-2</v>
      </c>
      <c r="H98" s="17">
        <v>160</v>
      </c>
      <c r="J98" s="12" t="s">
        <v>1047</v>
      </c>
    </row>
    <row r="99" spans="1:766" x14ac:dyDescent="0.2">
      <c r="A99" s="308" t="s">
        <v>972</v>
      </c>
      <c r="B99" s="308" t="str">
        <f>LEFT(A99,3)</f>
        <v>390</v>
      </c>
      <c r="C99" s="19"/>
      <c r="D99" s="19"/>
      <c r="E99" s="309">
        <v>199801</v>
      </c>
      <c r="F99" s="309">
        <v>0</v>
      </c>
      <c r="G99" s="309"/>
      <c r="H99" s="309">
        <v>5615</v>
      </c>
      <c r="I99" s="309"/>
    </row>
    <row r="100" spans="1:766" s="19" customFormat="1" x14ac:dyDescent="0.2">
      <c r="A100" s="297" t="s">
        <v>968</v>
      </c>
      <c r="B100" s="297"/>
      <c r="C100" s="12" t="s">
        <v>318</v>
      </c>
      <c r="D100" s="12" t="s">
        <v>319</v>
      </c>
      <c r="E100" s="307">
        <v>49718</v>
      </c>
      <c r="F100" s="251" t="s">
        <v>1074</v>
      </c>
      <c r="G100" s="20">
        <v>0.2</v>
      </c>
      <c r="H100" s="17">
        <v>9944</v>
      </c>
      <c r="I100" s="127" t="s">
        <v>1376</v>
      </c>
      <c r="J100" s="12" t="s">
        <v>1045</v>
      </c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/>
      <c r="BQ100" s="12"/>
      <c r="BR100" s="12"/>
      <c r="BS100" s="12"/>
      <c r="BT100" s="12"/>
      <c r="BU100" s="12"/>
      <c r="BV100" s="12"/>
      <c r="BW100" s="12"/>
      <c r="BX100" s="12"/>
      <c r="BY100" s="12"/>
      <c r="BZ100" s="12"/>
      <c r="CA100" s="12"/>
      <c r="CB100" s="12"/>
      <c r="CC100" s="12"/>
      <c r="CD100" s="12"/>
      <c r="CE100" s="12"/>
      <c r="CF100" s="12"/>
      <c r="CG100" s="12"/>
      <c r="CH100" s="12"/>
      <c r="CI100" s="12"/>
      <c r="CJ100" s="12"/>
      <c r="CK100" s="12"/>
      <c r="CL100" s="12"/>
      <c r="CM100" s="12"/>
      <c r="CN100" s="12"/>
      <c r="CO100" s="12"/>
      <c r="CP100" s="12"/>
      <c r="CQ100" s="12"/>
      <c r="CR100" s="12"/>
      <c r="CS100" s="12"/>
      <c r="CT100" s="12"/>
      <c r="CU100" s="12"/>
      <c r="CV100" s="12"/>
      <c r="CW100" s="12"/>
      <c r="CX100" s="12"/>
      <c r="CY100" s="12"/>
      <c r="CZ100" s="12"/>
      <c r="DA100" s="12"/>
      <c r="DB100" s="12"/>
      <c r="DC100" s="12"/>
      <c r="DD100" s="12"/>
      <c r="DE100" s="12"/>
      <c r="DF100" s="12"/>
      <c r="DG100" s="12"/>
      <c r="DH100" s="12"/>
      <c r="DI100" s="12"/>
      <c r="DJ100" s="12"/>
      <c r="DK100" s="12"/>
      <c r="DL100" s="12"/>
      <c r="DM100" s="12"/>
      <c r="DN100" s="12"/>
      <c r="DO100" s="12"/>
      <c r="DP100" s="12"/>
      <c r="DQ100" s="12"/>
      <c r="DR100" s="12"/>
      <c r="DS100" s="12"/>
      <c r="DT100" s="12"/>
      <c r="DU100" s="12"/>
      <c r="DV100" s="12"/>
      <c r="DW100" s="12"/>
      <c r="DX100" s="12"/>
      <c r="DY100" s="12"/>
      <c r="DZ100" s="12"/>
      <c r="EA100" s="12"/>
      <c r="EB100" s="12"/>
      <c r="EC100" s="12"/>
      <c r="ED100" s="12"/>
      <c r="EE100" s="12"/>
      <c r="EF100" s="12"/>
      <c r="EG100" s="12"/>
      <c r="EH100" s="12"/>
      <c r="EI100" s="12"/>
      <c r="EJ100" s="12"/>
      <c r="EK100" s="12"/>
      <c r="EL100" s="12"/>
      <c r="EM100" s="12"/>
      <c r="EN100" s="12"/>
      <c r="EO100" s="12"/>
      <c r="EP100" s="12"/>
      <c r="EQ100" s="12"/>
      <c r="ER100" s="12"/>
      <c r="ES100" s="12"/>
      <c r="ET100" s="12"/>
      <c r="EU100" s="12"/>
      <c r="EV100" s="12"/>
      <c r="EW100" s="12"/>
      <c r="EX100" s="12"/>
      <c r="EY100" s="12"/>
      <c r="EZ100" s="12"/>
      <c r="FA100" s="12"/>
      <c r="FB100" s="12"/>
      <c r="FC100" s="12"/>
      <c r="FD100" s="12"/>
      <c r="FE100" s="12"/>
      <c r="FF100" s="12"/>
      <c r="FG100" s="12"/>
      <c r="FH100" s="12"/>
      <c r="FI100" s="12"/>
      <c r="FJ100" s="12"/>
      <c r="FK100" s="12"/>
      <c r="FL100" s="12"/>
      <c r="FM100" s="12"/>
      <c r="FN100" s="12"/>
      <c r="FO100" s="12"/>
      <c r="FP100" s="12"/>
      <c r="FQ100" s="12"/>
      <c r="FR100" s="12"/>
      <c r="FS100" s="12"/>
      <c r="FT100" s="12"/>
      <c r="FU100" s="12"/>
      <c r="FV100" s="12"/>
      <c r="FW100" s="12"/>
      <c r="FX100" s="12"/>
      <c r="FY100" s="12"/>
      <c r="FZ100" s="12"/>
      <c r="GA100" s="12"/>
      <c r="GB100" s="12"/>
      <c r="GC100" s="12"/>
      <c r="GD100" s="12"/>
      <c r="GE100" s="12"/>
      <c r="GF100" s="12"/>
      <c r="GG100" s="12"/>
      <c r="GH100" s="12"/>
      <c r="GI100" s="12"/>
      <c r="GJ100" s="12"/>
      <c r="GK100" s="12"/>
      <c r="GL100" s="12"/>
      <c r="GM100" s="12"/>
      <c r="GN100" s="12"/>
      <c r="GO100" s="12"/>
      <c r="GP100" s="12"/>
      <c r="GQ100" s="12"/>
      <c r="GR100" s="12"/>
      <c r="GS100" s="12"/>
      <c r="GT100" s="12"/>
      <c r="GU100" s="12"/>
      <c r="GV100" s="12"/>
      <c r="GW100" s="12"/>
      <c r="GX100" s="12"/>
      <c r="GY100" s="12"/>
      <c r="GZ100" s="12"/>
      <c r="HA100" s="12"/>
      <c r="HB100" s="12"/>
      <c r="HC100" s="12"/>
      <c r="HD100" s="12"/>
      <c r="HE100" s="12"/>
      <c r="HF100" s="12"/>
      <c r="HG100" s="12"/>
      <c r="HH100" s="12"/>
      <c r="HI100" s="12"/>
      <c r="HJ100" s="12"/>
      <c r="HK100" s="12"/>
      <c r="HL100" s="12"/>
      <c r="HM100" s="12"/>
      <c r="HN100" s="12"/>
      <c r="HO100" s="12"/>
      <c r="HP100" s="12"/>
      <c r="HQ100" s="12"/>
      <c r="HR100" s="12"/>
      <c r="HS100" s="12"/>
      <c r="HT100" s="12"/>
      <c r="HU100" s="12"/>
      <c r="HV100" s="12"/>
      <c r="HW100" s="12"/>
      <c r="HX100" s="12"/>
      <c r="HY100" s="12"/>
      <c r="HZ100" s="12"/>
      <c r="IA100" s="12"/>
      <c r="IB100" s="12"/>
      <c r="IC100" s="12"/>
      <c r="ID100" s="12"/>
      <c r="IE100" s="12"/>
      <c r="IF100" s="12"/>
      <c r="IG100" s="12"/>
      <c r="IH100" s="12"/>
      <c r="II100" s="12"/>
      <c r="IJ100" s="12"/>
      <c r="IK100" s="12"/>
      <c r="IL100" s="12"/>
      <c r="IM100" s="12"/>
      <c r="IN100" s="12"/>
      <c r="IO100" s="12"/>
      <c r="IP100" s="12"/>
      <c r="IQ100" s="12"/>
      <c r="IR100" s="12"/>
      <c r="IS100" s="12"/>
      <c r="IT100" s="12"/>
      <c r="IU100" s="12"/>
      <c r="IV100" s="12"/>
      <c r="IW100" s="12"/>
      <c r="IX100" s="12"/>
      <c r="IY100" s="12"/>
      <c r="IZ100" s="12"/>
      <c r="JA100" s="12"/>
      <c r="JB100" s="12"/>
      <c r="JC100" s="12"/>
      <c r="JD100" s="12"/>
      <c r="JE100" s="12"/>
      <c r="JF100" s="12"/>
      <c r="JG100" s="12"/>
      <c r="JH100" s="12"/>
      <c r="JI100" s="12"/>
      <c r="JJ100" s="12"/>
      <c r="JK100" s="12"/>
      <c r="JL100" s="12"/>
      <c r="JM100" s="12"/>
      <c r="JN100" s="12"/>
      <c r="JO100" s="12"/>
      <c r="JP100" s="12"/>
      <c r="JQ100" s="12"/>
      <c r="JR100" s="12"/>
      <c r="JS100" s="12"/>
      <c r="JT100" s="12"/>
      <c r="JU100" s="12"/>
      <c r="JV100" s="12"/>
      <c r="JW100" s="12"/>
      <c r="JX100" s="12"/>
      <c r="JY100" s="12"/>
      <c r="JZ100" s="12"/>
      <c r="KA100" s="12"/>
      <c r="KB100" s="12"/>
      <c r="KC100" s="12"/>
      <c r="KD100" s="12"/>
      <c r="KE100" s="12"/>
      <c r="KF100" s="12"/>
      <c r="KG100" s="12"/>
      <c r="KH100" s="12"/>
      <c r="KI100" s="12"/>
      <c r="KJ100" s="12"/>
      <c r="KK100" s="12"/>
      <c r="KL100" s="12"/>
      <c r="KM100" s="12"/>
      <c r="KN100" s="12"/>
      <c r="KO100" s="12"/>
      <c r="KP100" s="12"/>
      <c r="KQ100" s="12"/>
      <c r="KR100" s="12"/>
      <c r="KS100" s="12"/>
      <c r="KT100" s="12"/>
      <c r="KU100" s="12"/>
      <c r="KV100" s="12"/>
      <c r="KW100" s="12"/>
      <c r="KX100" s="12"/>
      <c r="KY100" s="12"/>
      <c r="KZ100" s="12"/>
      <c r="LA100" s="12"/>
      <c r="LB100" s="12"/>
      <c r="LC100" s="12"/>
      <c r="LD100" s="12"/>
      <c r="LE100" s="12"/>
      <c r="LF100" s="12"/>
      <c r="LG100" s="12"/>
      <c r="LH100" s="12"/>
      <c r="LI100" s="12"/>
      <c r="LJ100" s="12"/>
      <c r="LK100" s="12"/>
      <c r="LL100" s="12"/>
      <c r="LM100" s="12"/>
      <c r="LN100" s="12"/>
      <c r="LO100" s="12"/>
      <c r="LP100" s="12"/>
      <c r="LQ100" s="12"/>
      <c r="LR100" s="12"/>
      <c r="LS100" s="12"/>
      <c r="LT100" s="12"/>
      <c r="LU100" s="12"/>
      <c r="LV100" s="12"/>
      <c r="LW100" s="12"/>
      <c r="LX100" s="12"/>
      <c r="LY100" s="12"/>
      <c r="LZ100" s="12"/>
      <c r="MA100" s="12"/>
      <c r="MB100" s="12"/>
      <c r="MC100" s="12"/>
      <c r="MD100" s="12"/>
      <c r="ME100" s="12"/>
      <c r="MF100" s="12"/>
      <c r="MG100" s="12"/>
      <c r="MH100" s="12"/>
      <c r="MI100" s="12"/>
      <c r="MJ100" s="12"/>
      <c r="MK100" s="12"/>
      <c r="ML100" s="12"/>
      <c r="MM100" s="12"/>
      <c r="MN100" s="12"/>
      <c r="MO100" s="12"/>
      <c r="MP100" s="12"/>
      <c r="MQ100" s="12"/>
      <c r="MR100" s="12"/>
      <c r="MS100" s="12"/>
      <c r="MT100" s="12"/>
      <c r="MU100" s="12"/>
      <c r="MV100" s="12"/>
      <c r="MW100" s="12"/>
      <c r="MX100" s="12"/>
      <c r="MY100" s="12"/>
      <c r="MZ100" s="12"/>
      <c r="NA100" s="12"/>
      <c r="NB100" s="12"/>
      <c r="NC100" s="12"/>
      <c r="ND100" s="12"/>
      <c r="NE100" s="12"/>
      <c r="NF100" s="12"/>
      <c r="NG100" s="12"/>
      <c r="NH100" s="12"/>
      <c r="NI100" s="12"/>
      <c r="NJ100" s="12"/>
      <c r="NK100" s="12"/>
      <c r="NL100" s="12"/>
      <c r="NM100" s="12"/>
      <c r="NN100" s="12"/>
      <c r="NO100" s="12"/>
      <c r="NP100" s="12"/>
      <c r="NQ100" s="12"/>
      <c r="NR100" s="12"/>
      <c r="NS100" s="12"/>
      <c r="NT100" s="12"/>
      <c r="NU100" s="12"/>
      <c r="NV100" s="12"/>
      <c r="NW100" s="12"/>
      <c r="NX100" s="12"/>
      <c r="NY100" s="12"/>
      <c r="NZ100" s="12"/>
      <c r="OA100" s="12"/>
      <c r="OB100" s="12"/>
      <c r="OC100" s="12"/>
      <c r="OD100" s="12"/>
      <c r="OE100" s="12"/>
      <c r="OF100" s="12"/>
      <c r="OG100" s="12"/>
      <c r="OH100" s="12"/>
      <c r="OI100" s="12"/>
      <c r="OJ100" s="12"/>
      <c r="OK100" s="12"/>
      <c r="OL100" s="12"/>
      <c r="OM100" s="12"/>
      <c r="ON100" s="12"/>
      <c r="OO100" s="12"/>
      <c r="OP100" s="12"/>
      <c r="OQ100" s="12"/>
      <c r="OR100" s="12"/>
      <c r="OS100" s="12"/>
      <c r="OT100" s="12"/>
      <c r="OU100" s="12"/>
      <c r="OV100" s="12"/>
      <c r="OW100" s="12"/>
      <c r="OX100" s="12"/>
      <c r="OY100" s="12"/>
      <c r="OZ100" s="12"/>
      <c r="PA100" s="12"/>
      <c r="PB100" s="12"/>
      <c r="PC100" s="12"/>
      <c r="PD100" s="12"/>
      <c r="PE100" s="12"/>
      <c r="PF100" s="12"/>
      <c r="PG100" s="12"/>
      <c r="PH100" s="12"/>
      <c r="PI100" s="12"/>
      <c r="PJ100" s="12"/>
      <c r="PK100" s="12"/>
      <c r="PL100" s="12"/>
      <c r="PM100" s="12"/>
      <c r="PN100" s="12"/>
      <c r="PO100" s="12"/>
      <c r="PP100" s="12"/>
      <c r="PQ100" s="12"/>
      <c r="PR100" s="12"/>
      <c r="PS100" s="12"/>
      <c r="PT100" s="12"/>
      <c r="PU100" s="12"/>
      <c r="PV100" s="12"/>
      <c r="PW100" s="12"/>
      <c r="PX100" s="12"/>
      <c r="PY100" s="12"/>
      <c r="PZ100" s="12"/>
      <c r="QA100" s="12"/>
      <c r="QB100" s="12"/>
      <c r="QC100" s="12"/>
      <c r="QD100" s="12"/>
      <c r="QE100" s="12"/>
      <c r="QF100" s="12"/>
      <c r="QG100" s="12"/>
      <c r="QH100" s="12"/>
      <c r="QI100" s="12"/>
      <c r="QJ100" s="12"/>
      <c r="QK100" s="12"/>
      <c r="QL100" s="12"/>
      <c r="QM100" s="12"/>
      <c r="QN100" s="12"/>
      <c r="QO100" s="12"/>
      <c r="QP100" s="12"/>
      <c r="QQ100" s="12"/>
      <c r="QR100" s="12"/>
      <c r="QS100" s="12"/>
      <c r="QT100" s="12"/>
      <c r="QU100" s="12"/>
      <c r="QV100" s="12"/>
      <c r="QW100" s="12"/>
      <c r="QX100" s="12"/>
      <c r="QY100" s="12"/>
      <c r="QZ100" s="12"/>
      <c r="RA100" s="12"/>
      <c r="RB100" s="12"/>
      <c r="RC100" s="12"/>
      <c r="RD100" s="12"/>
      <c r="RE100" s="12"/>
      <c r="RF100" s="12"/>
      <c r="RG100" s="12"/>
      <c r="RH100" s="12"/>
      <c r="RI100" s="12"/>
      <c r="RJ100" s="12"/>
      <c r="RK100" s="12"/>
      <c r="RL100" s="12"/>
      <c r="RM100" s="12"/>
      <c r="RN100" s="12"/>
      <c r="RO100" s="12"/>
      <c r="RP100" s="12"/>
      <c r="RQ100" s="12"/>
      <c r="RR100" s="12"/>
      <c r="RS100" s="12"/>
      <c r="RT100" s="12"/>
      <c r="RU100" s="12"/>
      <c r="RV100" s="12"/>
      <c r="RW100" s="12"/>
      <c r="RX100" s="12"/>
      <c r="RY100" s="12"/>
      <c r="RZ100" s="12"/>
      <c r="SA100" s="12"/>
      <c r="SB100" s="12"/>
      <c r="SC100" s="12"/>
      <c r="SD100" s="12"/>
      <c r="SE100" s="12"/>
      <c r="SF100" s="12"/>
      <c r="SG100" s="12"/>
      <c r="SH100" s="12"/>
      <c r="SI100" s="12"/>
      <c r="SJ100" s="12"/>
      <c r="SK100" s="12"/>
      <c r="SL100" s="12"/>
      <c r="SM100" s="12"/>
      <c r="SN100" s="12"/>
      <c r="SO100" s="12"/>
      <c r="SP100" s="12"/>
      <c r="SQ100" s="12"/>
      <c r="SR100" s="12"/>
      <c r="SS100" s="12"/>
      <c r="ST100" s="12"/>
      <c r="SU100" s="12"/>
      <c r="SV100" s="12"/>
      <c r="SW100" s="12"/>
      <c r="SX100" s="12"/>
      <c r="SY100" s="12"/>
      <c r="SZ100" s="12"/>
      <c r="TA100" s="12"/>
      <c r="TB100" s="12"/>
      <c r="TC100" s="12"/>
      <c r="TD100" s="12"/>
      <c r="TE100" s="12"/>
      <c r="TF100" s="12"/>
      <c r="TG100" s="12"/>
      <c r="TH100" s="12"/>
      <c r="TI100" s="12"/>
      <c r="TJ100" s="12"/>
      <c r="TK100" s="12"/>
      <c r="TL100" s="12"/>
      <c r="TM100" s="12"/>
      <c r="TN100" s="12"/>
      <c r="TO100" s="12"/>
      <c r="TP100" s="12"/>
      <c r="TQ100" s="12"/>
      <c r="TR100" s="12"/>
      <c r="TS100" s="12"/>
      <c r="TT100" s="12"/>
      <c r="TU100" s="12"/>
      <c r="TV100" s="12"/>
      <c r="TW100" s="12"/>
      <c r="TX100" s="12"/>
      <c r="TY100" s="12"/>
      <c r="TZ100" s="12"/>
      <c r="UA100" s="12"/>
      <c r="UB100" s="12"/>
      <c r="UC100" s="12"/>
      <c r="UD100" s="12"/>
      <c r="UE100" s="12"/>
      <c r="UF100" s="12"/>
      <c r="UG100" s="12"/>
      <c r="UH100" s="12"/>
      <c r="UI100" s="12"/>
      <c r="UJ100" s="12"/>
      <c r="UK100" s="12"/>
      <c r="UL100" s="12"/>
      <c r="UM100" s="12"/>
      <c r="UN100" s="12"/>
      <c r="UO100" s="12"/>
      <c r="UP100" s="12"/>
      <c r="UQ100" s="12"/>
      <c r="UR100" s="12"/>
      <c r="US100" s="12"/>
      <c r="UT100" s="12"/>
      <c r="UU100" s="12"/>
      <c r="UV100" s="12"/>
      <c r="UW100" s="12"/>
      <c r="UX100" s="12"/>
      <c r="UY100" s="12"/>
      <c r="UZ100" s="12"/>
      <c r="VA100" s="12"/>
      <c r="VB100" s="12"/>
      <c r="VC100" s="12"/>
      <c r="VD100" s="12"/>
      <c r="VE100" s="12"/>
      <c r="VF100" s="12"/>
      <c r="VG100" s="12"/>
      <c r="VH100" s="12"/>
      <c r="VI100" s="12"/>
      <c r="VJ100" s="12"/>
      <c r="VK100" s="12"/>
      <c r="VL100" s="12"/>
      <c r="VM100" s="12"/>
      <c r="VN100" s="12"/>
      <c r="VO100" s="12"/>
      <c r="VP100" s="12"/>
      <c r="VQ100" s="12"/>
      <c r="VR100" s="12"/>
      <c r="VS100" s="12"/>
      <c r="VT100" s="12"/>
      <c r="VU100" s="12"/>
      <c r="VV100" s="12"/>
      <c r="VW100" s="12"/>
      <c r="VX100" s="12"/>
      <c r="VY100" s="12"/>
      <c r="VZ100" s="12"/>
      <c r="WA100" s="12"/>
      <c r="WB100" s="12"/>
      <c r="WC100" s="12"/>
      <c r="WD100" s="12"/>
      <c r="WE100" s="12"/>
      <c r="WF100" s="12"/>
      <c r="WG100" s="12"/>
      <c r="WH100" s="12"/>
      <c r="WI100" s="12"/>
      <c r="WJ100" s="12"/>
      <c r="WK100" s="12"/>
      <c r="WL100" s="12"/>
      <c r="WM100" s="12"/>
      <c r="WN100" s="12"/>
      <c r="WO100" s="12"/>
      <c r="WP100" s="12"/>
      <c r="WQ100" s="12"/>
      <c r="WR100" s="12"/>
      <c r="WS100" s="12"/>
      <c r="WT100" s="12"/>
      <c r="WU100" s="12"/>
      <c r="WV100" s="12"/>
      <c r="WW100" s="12"/>
      <c r="WX100" s="12"/>
      <c r="WY100" s="12"/>
      <c r="WZ100" s="12"/>
      <c r="XA100" s="12"/>
      <c r="XB100" s="12"/>
      <c r="XC100" s="12"/>
      <c r="XD100" s="12"/>
      <c r="XE100" s="12"/>
      <c r="XF100" s="12"/>
      <c r="XG100" s="12"/>
      <c r="XH100" s="12"/>
      <c r="XI100" s="12"/>
      <c r="XJ100" s="12"/>
      <c r="XK100" s="12"/>
      <c r="XL100" s="12"/>
      <c r="XM100" s="12"/>
      <c r="XN100" s="12"/>
      <c r="XO100" s="12"/>
      <c r="XP100" s="12"/>
      <c r="XQ100" s="12"/>
      <c r="XR100" s="12"/>
      <c r="XS100" s="12"/>
      <c r="XT100" s="12"/>
      <c r="XU100" s="12"/>
      <c r="XV100" s="12"/>
      <c r="XW100" s="12"/>
      <c r="XX100" s="12"/>
      <c r="XY100" s="12"/>
      <c r="XZ100" s="12"/>
      <c r="YA100" s="12"/>
      <c r="YB100" s="12"/>
      <c r="YC100" s="12"/>
      <c r="YD100" s="12"/>
      <c r="YE100" s="12"/>
      <c r="YF100" s="12"/>
      <c r="YG100" s="12"/>
      <c r="YH100" s="12"/>
      <c r="YI100" s="12"/>
      <c r="YJ100" s="12"/>
      <c r="YK100" s="12"/>
      <c r="YL100" s="12"/>
      <c r="YM100" s="12"/>
      <c r="YN100" s="12"/>
      <c r="YO100" s="12"/>
      <c r="YP100" s="12"/>
      <c r="YQ100" s="12"/>
      <c r="YR100" s="12"/>
      <c r="YS100" s="12"/>
      <c r="YT100" s="12"/>
      <c r="YU100" s="12"/>
      <c r="YV100" s="12"/>
      <c r="YW100" s="12"/>
      <c r="YX100" s="12"/>
      <c r="YY100" s="12"/>
      <c r="YZ100" s="12"/>
      <c r="ZA100" s="12"/>
      <c r="ZB100" s="12"/>
      <c r="ZC100" s="12"/>
      <c r="ZD100" s="12"/>
      <c r="ZE100" s="12"/>
      <c r="ZF100" s="12"/>
      <c r="ZG100" s="12"/>
      <c r="ZH100" s="12"/>
      <c r="ZI100" s="12"/>
      <c r="ZJ100" s="12"/>
      <c r="ZK100" s="12"/>
      <c r="ZL100" s="12"/>
      <c r="ZM100" s="12"/>
      <c r="ZN100" s="12"/>
      <c r="ZO100" s="12"/>
      <c r="ZP100" s="12"/>
      <c r="ZQ100" s="12"/>
      <c r="ZR100" s="12"/>
      <c r="ZS100" s="12"/>
      <c r="ZT100" s="12"/>
      <c r="ZU100" s="12"/>
      <c r="ZV100" s="12"/>
      <c r="ZW100" s="12"/>
      <c r="ZX100" s="12"/>
      <c r="ZY100" s="12"/>
      <c r="ZZ100" s="12"/>
      <c r="AAA100" s="12"/>
      <c r="AAB100" s="12"/>
      <c r="AAC100" s="12"/>
      <c r="AAD100" s="12"/>
      <c r="AAE100" s="12"/>
      <c r="AAF100" s="12"/>
      <c r="AAG100" s="12"/>
      <c r="AAH100" s="12"/>
      <c r="AAI100" s="12"/>
      <c r="AAJ100" s="12"/>
      <c r="AAK100" s="12"/>
      <c r="AAL100" s="12"/>
      <c r="AAM100" s="12"/>
      <c r="AAN100" s="12"/>
      <c r="AAO100" s="12"/>
      <c r="AAP100" s="12"/>
      <c r="AAQ100" s="12"/>
      <c r="AAR100" s="12"/>
      <c r="AAS100" s="12"/>
      <c r="AAT100" s="12"/>
      <c r="AAU100" s="12"/>
      <c r="AAV100" s="12"/>
      <c r="AAW100" s="12"/>
      <c r="AAX100" s="12"/>
      <c r="AAY100" s="12"/>
      <c r="AAZ100" s="12"/>
      <c r="ABA100" s="12"/>
      <c r="ABB100" s="12"/>
      <c r="ABC100" s="12"/>
      <c r="ABD100" s="12"/>
      <c r="ABE100" s="12"/>
      <c r="ABF100" s="12"/>
      <c r="ABG100" s="12"/>
      <c r="ABH100" s="12"/>
      <c r="ABI100" s="12"/>
      <c r="ABJ100" s="12"/>
      <c r="ABK100" s="12"/>
      <c r="ABL100" s="12"/>
      <c r="ABM100" s="12"/>
      <c r="ABN100" s="12"/>
      <c r="ABO100" s="12"/>
      <c r="ABP100" s="12"/>
      <c r="ABQ100" s="12"/>
      <c r="ABR100" s="12"/>
      <c r="ABS100" s="12"/>
      <c r="ABT100" s="12"/>
      <c r="ABU100" s="12"/>
      <c r="ABV100" s="12"/>
      <c r="ABW100" s="12"/>
      <c r="ABX100" s="12"/>
      <c r="ABY100" s="12"/>
      <c r="ABZ100" s="12"/>
      <c r="ACA100" s="12"/>
      <c r="ACB100" s="12"/>
      <c r="ACC100" s="12"/>
      <c r="ACD100" s="12"/>
      <c r="ACE100" s="12"/>
      <c r="ACF100" s="12"/>
      <c r="ACG100" s="12"/>
      <c r="ACH100" s="12"/>
      <c r="ACI100" s="12"/>
      <c r="ACJ100" s="12"/>
      <c r="ACK100" s="12"/>
      <c r="ACL100" s="12"/>
    </row>
    <row r="101" spans="1:766" x14ac:dyDescent="0.2">
      <c r="C101" s="12" t="s">
        <v>332</v>
      </c>
      <c r="D101" s="12" t="s">
        <v>333</v>
      </c>
      <c r="E101" s="307">
        <v>32000</v>
      </c>
      <c r="F101" s="251" t="s">
        <v>1074</v>
      </c>
      <c r="G101" s="20">
        <v>0.2</v>
      </c>
      <c r="H101" s="17">
        <v>6400</v>
      </c>
      <c r="I101" s="127" t="s">
        <v>1376</v>
      </c>
      <c r="J101" s="12" t="s">
        <v>1045</v>
      </c>
    </row>
    <row r="102" spans="1:766" x14ac:dyDescent="0.2">
      <c r="C102" s="12" t="s">
        <v>334</v>
      </c>
      <c r="D102" s="12" t="s">
        <v>335</v>
      </c>
      <c r="E102" s="307">
        <v>26009</v>
      </c>
      <c r="F102" s="251" t="s">
        <v>1074</v>
      </c>
      <c r="G102" s="20">
        <v>0.2</v>
      </c>
      <c r="H102" s="17">
        <v>5202</v>
      </c>
      <c r="I102" s="127" t="s">
        <v>1376</v>
      </c>
      <c r="J102" s="12" t="s">
        <v>1045</v>
      </c>
    </row>
    <row r="103" spans="1:766" x14ac:dyDescent="0.2">
      <c r="C103" s="12" t="s">
        <v>535</v>
      </c>
      <c r="D103" s="12" t="s">
        <v>536</v>
      </c>
      <c r="E103" s="307">
        <v>30060</v>
      </c>
      <c r="F103" s="251" t="s">
        <v>194</v>
      </c>
      <c r="G103" s="20">
        <v>4.5499999999999999E-2</v>
      </c>
      <c r="H103" s="17">
        <v>1368</v>
      </c>
      <c r="I103" s="127" t="s">
        <v>1359</v>
      </c>
      <c r="J103" s="12" t="s">
        <v>1045</v>
      </c>
    </row>
    <row r="104" spans="1:766" x14ac:dyDescent="0.2">
      <c r="C104" s="12" t="s">
        <v>645</v>
      </c>
      <c r="D104" s="12" t="s">
        <v>646</v>
      </c>
      <c r="E104" s="307">
        <v>3750</v>
      </c>
      <c r="F104" s="251" t="s">
        <v>194</v>
      </c>
      <c r="G104" s="20">
        <v>4.5499999999999999E-2</v>
      </c>
      <c r="H104" s="17">
        <v>171</v>
      </c>
      <c r="I104" s="127" t="s">
        <v>1359</v>
      </c>
      <c r="J104" s="12" t="s">
        <v>1045</v>
      </c>
    </row>
    <row r="105" spans="1:766" x14ac:dyDescent="0.2">
      <c r="A105" s="308" t="s">
        <v>971</v>
      </c>
      <c r="B105" s="308" t="str">
        <f>LEFT(A105,3)</f>
        <v>391</v>
      </c>
      <c r="C105" s="19"/>
      <c r="D105" s="19"/>
      <c r="E105" s="309">
        <v>141537</v>
      </c>
      <c r="F105" s="309">
        <v>0</v>
      </c>
      <c r="G105" s="309"/>
      <c r="H105" s="309">
        <v>23085</v>
      </c>
      <c r="I105" s="128"/>
    </row>
    <row r="106" spans="1:766" x14ac:dyDescent="0.2">
      <c r="A106" s="297" t="s">
        <v>969</v>
      </c>
      <c r="C106" s="12" t="s">
        <v>299</v>
      </c>
      <c r="D106" s="12" t="s">
        <v>300</v>
      </c>
      <c r="E106" s="307">
        <v>654798</v>
      </c>
      <c r="F106" s="251" t="s">
        <v>1087</v>
      </c>
      <c r="G106" s="20">
        <v>3.4599999999999999E-2</v>
      </c>
      <c r="H106" s="17">
        <v>22656</v>
      </c>
      <c r="I106" s="127" t="s">
        <v>1375</v>
      </c>
      <c r="J106" s="12" t="s">
        <v>1047</v>
      </c>
    </row>
    <row r="107" spans="1:766" x14ac:dyDescent="0.2">
      <c r="A107" s="308" t="s">
        <v>970</v>
      </c>
      <c r="B107" s="308" t="str">
        <f>LEFT(A107,3)</f>
        <v>392</v>
      </c>
      <c r="C107" s="19"/>
      <c r="D107" s="19"/>
      <c r="E107" s="309">
        <v>654798</v>
      </c>
      <c r="F107" s="309">
        <v>0</v>
      </c>
      <c r="G107" s="309"/>
      <c r="H107" s="309">
        <v>22656</v>
      </c>
      <c r="I107" s="128"/>
    </row>
    <row r="108" spans="1:766" s="21" customFormat="1" ht="11.25" customHeight="1" x14ac:dyDescent="0.2">
      <c r="A108" s="297" t="s">
        <v>1069</v>
      </c>
      <c r="B108" s="297"/>
      <c r="C108" s="12" t="s">
        <v>351</v>
      </c>
      <c r="D108" s="12" t="s">
        <v>352</v>
      </c>
      <c r="E108" s="307">
        <v>17750</v>
      </c>
      <c r="F108" s="249" t="s">
        <v>67</v>
      </c>
      <c r="G108" s="20">
        <v>0.04</v>
      </c>
      <c r="H108" s="17">
        <v>710</v>
      </c>
      <c r="I108" s="127"/>
      <c r="J108" s="12" t="s">
        <v>1045</v>
      </c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  <c r="DZ108" s="12"/>
      <c r="EA108" s="12"/>
      <c r="EB108" s="12"/>
      <c r="EC108" s="12"/>
      <c r="ED108" s="12"/>
      <c r="EE108" s="12"/>
      <c r="EF108" s="12"/>
      <c r="EG108" s="12"/>
      <c r="EH108" s="12"/>
      <c r="EI108" s="12"/>
      <c r="EJ108" s="12"/>
      <c r="EK108" s="12"/>
      <c r="EL108" s="12"/>
      <c r="EM108" s="12"/>
      <c r="EN108" s="12"/>
      <c r="EO108" s="12"/>
      <c r="EP108" s="12"/>
      <c r="EQ108" s="12"/>
      <c r="ER108" s="12"/>
      <c r="ES108" s="12"/>
      <c r="ET108" s="12"/>
      <c r="EU108" s="12"/>
      <c r="EV108" s="12"/>
      <c r="EW108" s="12"/>
      <c r="EX108" s="12"/>
      <c r="EY108" s="12"/>
      <c r="EZ108" s="12"/>
      <c r="FA108" s="12"/>
      <c r="FB108" s="12"/>
      <c r="FC108" s="12"/>
      <c r="FD108" s="12"/>
      <c r="FE108" s="12"/>
      <c r="FF108" s="12"/>
      <c r="FG108" s="12"/>
      <c r="FH108" s="12"/>
      <c r="FI108" s="12"/>
      <c r="FJ108" s="12"/>
      <c r="FK108" s="12"/>
      <c r="FL108" s="12"/>
      <c r="FM108" s="12"/>
      <c r="FN108" s="12"/>
      <c r="FO108" s="12"/>
      <c r="FP108" s="12"/>
      <c r="FQ108" s="12"/>
      <c r="FR108" s="12"/>
      <c r="FS108" s="12"/>
      <c r="FT108" s="12"/>
      <c r="FU108" s="12"/>
      <c r="FV108" s="12"/>
      <c r="FW108" s="12"/>
      <c r="FX108" s="12"/>
      <c r="FY108" s="12"/>
      <c r="FZ108" s="12"/>
      <c r="GA108" s="12"/>
      <c r="GB108" s="12"/>
      <c r="GC108" s="12"/>
      <c r="GD108" s="12"/>
      <c r="GE108" s="12"/>
      <c r="GF108" s="12"/>
      <c r="GG108" s="12"/>
      <c r="GH108" s="12"/>
      <c r="GI108" s="12"/>
      <c r="GJ108" s="12"/>
      <c r="GK108" s="12"/>
      <c r="GL108" s="12"/>
      <c r="GM108" s="12"/>
      <c r="GN108" s="12"/>
      <c r="GO108" s="12"/>
      <c r="GP108" s="12"/>
      <c r="GQ108" s="12"/>
      <c r="GR108" s="12"/>
      <c r="GS108" s="12"/>
      <c r="GT108" s="12"/>
      <c r="GU108" s="12"/>
      <c r="GV108" s="12"/>
      <c r="GW108" s="12"/>
      <c r="GX108" s="12"/>
      <c r="GY108" s="12"/>
      <c r="GZ108" s="12"/>
      <c r="HA108" s="12"/>
      <c r="HB108" s="12"/>
      <c r="HC108" s="12"/>
      <c r="HD108" s="12"/>
      <c r="HE108" s="12"/>
      <c r="HF108" s="12"/>
      <c r="HG108" s="12"/>
      <c r="HH108" s="12"/>
      <c r="HI108" s="12"/>
      <c r="HJ108" s="12"/>
      <c r="HK108" s="12"/>
      <c r="HL108" s="12"/>
      <c r="HM108" s="12"/>
      <c r="HN108" s="12"/>
      <c r="HO108" s="12"/>
      <c r="HP108" s="12"/>
      <c r="HQ108" s="12"/>
      <c r="HR108" s="12"/>
      <c r="HS108" s="12"/>
      <c r="HT108" s="12"/>
      <c r="HU108" s="12"/>
      <c r="HV108" s="12"/>
      <c r="HW108" s="12"/>
      <c r="HX108" s="12"/>
      <c r="HY108" s="12"/>
      <c r="HZ108" s="12"/>
      <c r="IA108" s="12"/>
      <c r="IB108" s="12"/>
      <c r="IC108" s="12"/>
      <c r="ID108" s="12"/>
      <c r="IE108" s="12"/>
      <c r="IF108" s="12"/>
      <c r="IG108" s="12"/>
      <c r="IH108" s="12"/>
      <c r="II108" s="12"/>
      <c r="IJ108" s="12"/>
      <c r="IK108" s="12"/>
      <c r="IL108" s="12"/>
      <c r="IM108" s="12"/>
      <c r="IN108" s="12"/>
      <c r="IO108" s="12"/>
      <c r="IP108" s="12"/>
      <c r="IQ108" s="12"/>
      <c r="IR108" s="12"/>
      <c r="IS108" s="12"/>
      <c r="IT108" s="12"/>
      <c r="IU108" s="12"/>
      <c r="IV108" s="12"/>
      <c r="IW108" s="12"/>
      <c r="IX108" s="12"/>
      <c r="IY108" s="12"/>
      <c r="IZ108" s="12"/>
      <c r="JA108" s="12"/>
      <c r="JB108" s="12"/>
      <c r="JC108" s="12"/>
      <c r="JD108" s="12"/>
      <c r="JE108" s="12"/>
      <c r="JF108" s="12"/>
      <c r="JG108" s="12"/>
      <c r="JH108" s="12"/>
      <c r="JI108" s="12"/>
      <c r="JJ108" s="12"/>
      <c r="JK108" s="12"/>
      <c r="JL108" s="12"/>
      <c r="JM108" s="12"/>
      <c r="JN108" s="12"/>
      <c r="JO108" s="12"/>
      <c r="JP108" s="12"/>
      <c r="JQ108" s="12"/>
      <c r="JR108" s="12"/>
      <c r="JS108" s="12"/>
      <c r="JT108" s="12"/>
      <c r="JU108" s="12"/>
      <c r="JV108" s="12"/>
      <c r="JW108" s="12"/>
      <c r="JX108" s="12"/>
      <c r="JY108" s="12"/>
      <c r="JZ108" s="12"/>
      <c r="KA108" s="12"/>
      <c r="KB108" s="12"/>
      <c r="KC108" s="12"/>
      <c r="KD108" s="12"/>
      <c r="KE108" s="12"/>
      <c r="KF108" s="12"/>
      <c r="KG108" s="12"/>
      <c r="KH108" s="12"/>
      <c r="KI108" s="12"/>
      <c r="KJ108" s="12"/>
      <c r="KK108" s="12"/>
      <c r="KL108" s="12"/>
      <c r="KM108" s="12"/>
      <c r="KN108" s="12"/>
      <c r="KO108" s="12"/>
      <c r="KP108" s="12"/>
      <c r="KQ108" s="12"/>
      <c r="KR108" s="12"/>
      <c r="KS108" s="12"/>
      <c r="KT108" s="12"/>
      <c r="KU108" s="12"/>
      <c r="KV108" s="12"/>
      <c r="KW108" s="12"/>
      <c r="KX108" s="12"/>
      <c r="KY108" s="12"/>
      <c r="KZ108" s="12"/>
      <c r="LA108" s="12"/>
      <c r="LB108" s="12"/>
      <c r="LC108" s="12"/>
      <c r="LD108" s="12"/>
      <c r="LE108" s="12"/>
      <c r="LF108" s="12"/>
      <c r="LG108" s="12"/>
      <c r="LH108" s="12"/>
      <c r="LI108" s="12"/>
      <c r="LJ108" s="12"/>
      <c r="LK108" s="12"/>
      <c r="LL108" s="12"/>
      <c r="LM108" s="12"/>
      <c r="LN108" s="12"/>
      <c r="LO108" s="12"/>
      <c r="LP108" s="12"/>
      <c r="LQ108" s="12"/>
      <c r="LR108" s="12"/>
      <c r="LS108" s="12"/>
      <c r="LT108" s="12"/>
      <c r="LU108" s="12"/>
      <c r="LV108" s="12"/>
      <c r="LW108" s="12"/>
      <c r="LX108" s="12"/>
      <c r="LY108" s="12"/>
      <c r="LZ108" s="12"/>
      <c r="MA108" s="12"/>
      <c r="MB108" s="12"/>
      <c r="MC108" s="12"/>
      <c r="MD108" s="12"/>
      <c r="ME108" s="12"/>
      <c r="MF108" s="12"/>
      <c r="MG108" s="12"/>
      <c r="MH108" s="12"/>
      <c r="MI108" s="12"/>
      <c r="MJ108" s="12"/>
      <c r="MK108" s="12"/>
      <c r="ML108" s="12"/>
      <c r="MM108" s="12"/>
      <c r="MN108" s="12"/>
      <c r="MO108" s="12"/>
      <c r="MP108" s="12"/>
      <c r="MQ108" s="12"/>
      <c r="MR108" s="12"/>
      <c r="MS108" s="12"/>
      <c r="MT108" s="12"/>
      <c r="MU108" s="12"/>
      <c r="MV108" s="12"/>
      <c r="MW108" s="12"/>
      <c r="MX108" s="12"/>
      <c r="MY108" s="12"/>
      <c r="MZ108" s="12"/>
      <c r="NA108" s="12"/>
      <c r="NB108" s="12"/>
      <c r="NC108" s="12"/>
      <c r="ND108" s="12"/>
      <c r="NE108" s="12"/>
      <c r="NF108" s="12"/>
      <c r="NG108" s="12"/>
      <c r="NH108" s="12"/>
      <c r="NI108" s="12"/>
      <c r="NJ108" s="12"/>
      <c r="NK108" s="12"/>
      <c r="NL108" s="12"/>
      <c r="NM108" s="12"/>
      <c r="NN108" s="12"/>
      <c r="NO108" s="12"/>
      <c r="NP108" s="12"/>
      <c r="NQ108" s="12"/>
      <c r="NR108" s="12"/>
      <c r="NS108" s="12"/>
      <c r="NT108" s="12"/>
      <c r="NU108" s="12"/>
      <c r="NV108" s="12"/>
      <c r="NW108" s="12"/>
      <c r="NX108" s="12"/>
      <c r="NY108" s="12"/>
      <c r="NZ108" s="12"/>
      <c r="OA108" s="12"/>
      <c r="OB108" s="12"/>
      <c r="OC108" s="12"/>
      <c r="OD108" s="12"/>
      <c r="OE108" s="12"/>
      <c r="OF108" s="12"/>
      <c r="OG108" s="12"/>
      <c r="OH108" s="12"/>
      <c r="OI108" s="12"/>
      <c r="OJ108" s="12"/>
      <c r="OK108" s="12"/>
      <c r="OL108" s="12"/>
      <c r="OM108" s="12"/>
      <c r="ON108" s="12"/>
      <c r="OO108" s="12"/>
      <c r="OP108" s="12"/>
      <c r="OQ108" s="12"/>
      <c r="OR108" s="12"/>
      <c r="OS108" s="12"/>
      <c r="OT108" s="12"/>
      <c r="OU108" s="12"/>
      <c r="OV108" s="12"/>
      <c r="OW108" s="12"/>
      <c r="OX108" s="12"/>
      <c r="OY108" s="12"/>
      <c r="OZ108" s="12"/>
      <c r="PA108" s="12"/>
      <c r="PB108" s="12"/>
      <c r="PC108" s="12"/>
      <c r="PD108" s="12"/>
      <c r="PE108" s="12"/>
      <c r="PF108" s="12"/>
      <c r="PG108" s="12"/>
      <c r="PH108" s="12"/>
      <c r="PI108" s="12"/>
      <c r="PJ108" s="12"/>
      <c r="PK108" s="12"/>
      <c r="PL108" s="12"/>
      <c r="PM108" s="12"/>
      <c r="PN108" s="12"/>
      <c r="PO108" s="12"/>
      <c r="PP108" s="12"/>
      <c r="PQ108" s="12"/>
      <c r="PR108" s="12"/>
      <c r="PS108" s="12"/>
      <c r="PT108" s="12"/>
      <c r="PU108" s="12"/>
      <c r="PV108" s="12"/>
      <c r="PW108" s="12"/>
      <c r="PX108" s="12"/>
      <c r="PY108" s="12"/>
      <c r="PZ108" s="12"/>
      <c r="QA108" s="12"/>
      <c r="QB108" s="12"/>
      <c r="QC108" s="12"/>
      <c r="QD108" s="12"/>
      <c r="QE108" s="12"/>
      <c r="QF108" s="12"/>
      <c r="QG108" s="12"/>
      <c r="QH108" s="12"/>
      <c r="QI108" s="12"/>
      <c r="QJ108" s="12"/>
      <c r="QK108" s="12"/>
      <c r="QL108" s="12"/>
      <c r="QM108" s="12"/>
      <c r="QN108" s="12"/>
      <c r="QO108" s="12"/>
      <c r="QP108" s="12"/>
      <c r="QQ108" s="12"/>
      <c r="QR108" s="12"/>
      <c r="QS108" s="12"/>
      <c r="QT108" s="12"/>
      <c r="QU108" s="12"/>
      <c r="QV108" s="12"/>
      <c r="QW108" s="12"/>
      <c r="QX108" s="12"/>
      <c r="QY108" s="12"/>
      <c r="QZ108" s="12"/>
      <c r="RA108" s="12"/>
      <c r="RB108" s="12"/>
      <c r="RC108" s="12"/>
      <c r="RD108" s="12"/>
      <c r="RE108" s="12"/>
      <c r="RF108" s="12"/>
      <c r="RG108" s="12"/>
      <c r="RH108" s="12"/>
      <c r="RI108" s="12"/>
      <c r="RJ108" s="12"/>
      <c r="RK108" s="12"/>
      <c r="RL108" s="12"/>
      <c r="RM108" s="12"/>
      <c r="RN108" s="12"/>
      <c r="RO108" s="12"/>
      <c r="RP108" s="12"/>
      <c r="RQ108" s="12"/>
      <c r="RR108" s="12"/>
      <c r="RS108" s="12"/>
      <c r="RT108" s="12"/>
      <c r="RU108" s="12"/>
      <c r="RV108" s="12"/>
      <c r="RW108" s="12"/>
      <c r="RX108" s="12"/>
      <c r="RY108" s="12"/>
      <c r="RZ108" s="12"/>
      <c r="SA108" s="12"/>
      <c r="SB108" s="12"/>
      <c r="SC108" s="12"/>
      <c r="SD108" s="12"/>
      <c r="SE108" s="12"/>
      <c r="SF108" s="12"/>
      <c r="SG108" s="12"/>
      <c r="SH108" s="12"/>
      <c r="SI108" s="12"/>
      <c r="SJ108" s="12"/>
      <c r="SK108" s="12"/>
      <c r="SL108" s="12"/>
      <c r="SM108" s="12"/>
      <c r="SN108" s="12"/>
      <c r="SO108" s="12"/>
      <c r="SP108" s="12"/>
      <c r="SQ108" s="12"/>
      <c r="SR108" s="12"/>
      <c r="SS108" s="12"/>
      <c r="ST108" s="12"/>
      <c r="SU108" s="12"/>
      <c r="SV108" s="12"/>
      <c r="SW108" s="12"/>
      <c r="SX108" s="12"/>
      <c r="SY108" s="12"/>
      <c r="SZ108" s="12"/>
      <c r="TA108" s="12"/>
      <c r="TB108" s="12"/>
      <c r="TC108" s="12"/>
      <c r="TD108" s="12"/>
      <c r="TE108" s="12"/>
      <c r="TF108" s="12"/>
      <c r="TG108" s="12"/>
      <c r="TH108" s="12"/>
      <c r="TI108" s="12"/>
      <c r="TJ108" s="12"/>
      <c r="TK108" s="12"/>
      <c r="TL108" s="12"/>
      <c r="TM108" s="12"/>
      <c r="TN108" s="12"/>
      <c r="TO108" s="12"/>
      <c r="TP108" s="12"/>
      <c r="TQ108" s="12"/>
      <c r="TR108" s="12"/>
      <c r="TS108" s="12"/>
      <c r="TT108" s="12"/>
      <c r="TU108" s="12"/>
      <c r="TV108" s="12"/>
      <c r="TW108" s="12"/>
      <c r="TX108" s="12"/>
      <c r="TY108" s="12"/>
      <c r="TZ108" s="12"/>
      <c r="UA108" s="12"/>
      <c r="UB108" s="12"/>
      <c r="UC108" s="12"/>
      <c r="UD108" s="12"/>
      <c r="UE108" s="12"/>
      <c r="UF108" s="12"/>
      <c r="UG108" s="12"/>
      <c r="UH108" s="12"/>
      <c r="UI108" s="12"/>
      <c r="UJ108" s="12"/>
      <c r="UK108" s="12"/>
      <c r="UL108" s="12"/>
      <c r="UM108" s="12"/>
      <c r="UN108" s="12"/>
      <c r="UO108" s="12"/>
      <c r="UP108" s="12"/>
      <c r="UQ108" s="12"/>
      <c r="UR108" s="12"/>
      <c r="US108" s="12"/>
      <c r="UT108" s="12"/>
      <c r="UU108" s="12"/>
      <c r="UV108" s="12"/>
      <c r="UW108" s="12"/>
      <c r="UX108" s="12"/>
      <c r="UY108" s="12"/>
      <c r="UZ108" s="12"/>
      <c r="VA108" s="12"/>
      <c r="VB108" s="12"/>
      <c r="VC108" s="12"/>
      <c r="VD108" s="12"/>
      <c r="VE108" s="12"/>
      <c r="VF108" s="12"/>
      <c r="VG108" s="12"/>
      <c r="VH108" s="12"/>
      <c r="VI108" s="12"/>
      <c r="VJ108" s="12"/>
      <c r="VK108" s="12"/>
      <c r="VL108" s="12"/>
      <c r="VM108" s="12"/>
      <c r="VN108" s="12"/>
      <c r="VO108" s="12"/>
      <c r="VP108" s="12"/>
      <c r="VQ108" s="12"/>
      <c r="VR108" s="12"/>
      <c r="VS108" s="12"/>
      <c r="VT108" s="12"/>
      <c r="VU108" s="12"/>
      <c r="VV108" s="12"/>
      <c r="VW108" s="12"/>
      <c r="VX108" s="12"/>
      <c r="VY108" s="12"/>
      <c r="VZ108" s="12"/>
      <c r="WA108" s="12"/>
      <c r="WB108" s="12"/>
      <c r="WC108" s="12"/>
      <c r="WD108" s="12"/>
      <c r="WE108" s="12"/>
      <c r="WF108" s="12"/>
      <c r="WG108" s="12"/>
      <c r="WH108" s="12"/>
      <c r="WI108" s="12"/>
      <c r="WJ108" s="12"/>
      <c r="WK108" s="12"/>
      <c r="WL108" s="12"/>
      <c r="WM108" s="12"/>
      <c r="WN108" s="12"/>
      <c r="WO108" s="12"/>
      <c r="WP108" s="12"/>
      <c r="WQ108" s="12"/>
      <c r="WR108" s="12"/>
      <c r="WS108" s="12"/>
      <c r="WT108" s="12"/>
      <c r="WU108" s="12"/>
      <c r="WV108" s="12"/>
      <c r="WW108" s="12"/>
      <c r="WX108" s="12"/>
      <c r="WY108" s="12"/>
      <c r="WZ108" s="12"/>
      <c r="XA108" s="12"/>
      <c r="XB108" s="12"/>
      <c r="XC108" s="12"/>
      <c r="XD108" s="12"/>
      <c r="XE108" s="12"/>
      <c r="XF108" s="12"/>
      <c r="XG108" s="12"/>
      <c r="XH108" s="12"/>
      <c r="XI108" s="12"/>
      <c r="XJ108" s="12"/>
      <c r="XK108" s="12"/>
      <c r="XL108" s="12"/>
      <c r="XM108" s="12"/>
      <c r="XN108" s="12"/>
      <c r="XO108" s="12"/>
      <c r="XP108" s="12"/>
      <c r="XQ108" s="12"/>
      <c r="XR108" s="12"/>
      <c r="XS108" s="12"/>
      <c r="XT108" s="12"/>
      <c r="XU108" s="12"/>
      <c r="XV108" s="12"/>
      <c r="XW108" s="12"/>
      <c r="XX108" s="12"/>
      <c r="XY108" s="12"/>
      <c r="XZ108" s="12"/>
      <c r="YA108" s="12"/>
      <c r="YB108" s="12"/>
      <c r="YC108" s="12"/>
      <c r="YD108" s="12"/>
      <c r="YE108" s="12"/>
      <c r="YF108" s="12"/>
      <c r="YG108" s="12"/>
      <c r="YH108" s="12"/>
      <c r="YI108" s="12"/>
      <c r="YJ108" s="12"/>
      <c r="YK108" s="12"/>
      <c r="YL108" s="12"/>
      <c r="YM108" s="12"/>
      <c r="YN108" s="12"/>
      <c r="YO108" s="12"/>
      <c r="YP108" s="12"/>
      <c r="YQ108" s="12"/>
      <c r="YR108" s="12"/>
      <c r="YS108" s="12"/>
      <c r="YT108" s="12"/>
      <c r="YU108" s="12"/>
      <c r="YV108" s="12"/>
      <c r="YW108" s="12"/>
      <c r="YX108" s="12"/>
      <c r="YY108" s="12"/>
      <c r="YZ108" s="12"/>
      <c r="ZA108" s="12"/>
      <c r="ZB108" s="12"/>
      <c r="ZC108" s="12"/>
      <c r="ZD108" s="12"/>
      <c r="ZE108" s="12"/>
      <c r="ZF108" s="12"/>
      <c r="ZG108" s="12"/>
      <c r="ZH108" s="12"/>
      <c r="ZI108" s="12"/>
      <c r="ZJ108" s="12"/>
      <c r="ZK108" s="12"/>
      <c r="ZL108" s="12"/>
      <c r="ZM108" s="12"/>
      <c r="ZN108" s="12"/>
      <c r="ZO108" s="12"/>
      <c r="ZP108" s="12"/>
      <c r="ZQ108" s="12"/>
      <c r="ZR108" s="12"/>
      <c r="ZS108" s="12"/>
      <c r="ZT108" s="12"/>
      <c r="ZU108" s="12"/>
      <c r="ZV108" s="12"/>
      <c r="ZW108" s="12"/>
      <c r="ZX108" s="12"/>
      <c r="ZY108" s="12"/>
      <c r="ZZ108" s="12"/>
      <c r="AAA108" s="12"/>
      <c r="AAB108" s="12"/>
      <c r="AAC108" s="12"/>
      <c r="AAD108" s="12"/>
      <c r="AAE108" s="12"/>
      <c r="AAF108" s="12"/>
      <c r="AAG108" s="12"/>
      <c r="AAH108" s="12"/>
      <c r="AAI108" s="12"/>
      <c r="AAJ108" s="12"/>
      <c r="AAK108" s="12"/>
      <c r="AAL108" s="12"/>
      <c r="AAM108" s="12"/>
      <c r="AAN108" s="12"/>
      <c r="AAO108" s="12"/>
      <c r="AAP108" s="12"/>
      <c r="AAQ108" s="12"/>
      <c r="AAR108" s="12"/>
      <c r="AAS108" s="12"/>
      <c r="AAT108" s="12"/>
      <c r="AAU108" s="12"/>
      <c r="AAV108" s="12"/>
      <c r="AAW108" s="12"/>
      <c r="AAX108" s="12"/>
      <c r="AAY108" s="12"/>
      <c r="AAZ108" s="12"/>
      <c r="ABA108" s="12"/>
      <c r="ABB108" s="12"/>
      <c r="ABC108" s="12"/>
      <c r="ABD108" s="12"/>
      <c r="ABE108" s="12"/>
      <c r="ABF108" s="12"/>
      <c r="ABG108" s="12"/>
      <c r="ABH108" s="12"/>
      <c r="ABI108" s="12"/>
      <c r="ABJ108" s="12"/>
      <c r="ABK108" s="12"/>
      <c r="ABL108" s="12"/>
      <c r="ABM108" s="12"/>
      <c r="ABN108" s="12"/>
      <c r="ABO108" s="12"/>
      <c r="ABP108" s="12"/>
      <c r="ABQ108" s="12"/>
      <c r="ABR108" s="12"/>
      <c r="ABS108" s="12"/>
      <c r="ABT108" s="12"/>
      <c r="ABU108" s="12"/>
      <c r="ABV108" s="12"/>
      <c r="ABW108" s="12"/>
      <c r="ABX108" s="12"/>
      <c r="ABY108" s="12"/>
      <c r="ABZ108" s="12"/>
      <c r="ACA108" s="12"/>
      <c r="ACB108" s="12"/>
      <c r="ACC108" s="12"/>
      <c r="ACD108" s="12"/>
      <c r="ACE108" s="12"/>
      <c r="ACF108" s="12"/>
      <c r="ACG108" s="12"/>
      <c r="ACH108" s="12"/>
      <c r="ACI108" s="12"/>
      <c r="ACJ108" s="12"/>
      <c r="ACK108" s="12"/>
      <c r="ACL108" s="12"/>
    </row>
    <row r="109" spans="1:766" s="21" customFormat="1" ht="11.25" customHeight="1" x14ac:dyDescent="0.2">
      <c r="A109" s="297"/>
      <c r="B109" s="297"/>
      <c r="C109" s="12" t="s">
        <v>448</v>
      </c>
      <c r="D109" s="12" t="s">
        <v>449</v>
      </c>
      <c r="E109" s="307">
        <v>7000</v>
      </c>
      <c r="F109" s="249" t="s">
        <v>67</v>
      </c>
      <c r="G109" s="20">
        <v>0.04</v>
      </c>
      <c r="H109" s="17">
        <v>280</v>
      </c>
      <c r="I109" s="127"/>
      <c r="J109" s="12" t="s">
        <v>1045</v>
      </c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  <c r="BW109" s="12"/>
      <c r="BX109" s="12"/>
      <c r="BY109" s="12"/>
      <c r="BZ109" s="12"/>
      <c r="CA109" s="12"/>
      <c r="CB109" s="12"/>
      <c r="CC109" s="12"/>
      <c r="CD109" s="12"/>
      <c r="CE109" s="12"/>
      <c r="CF109" s="12"/>
      <c r="CG109" s="12"/>
      <c r="CH109" s="12"/>
      <c r="CI109" s="12"/>
      <c r="CJ109" s="12"/>
      <c r="CK109" s="12"/>
      <c r="CL109" s="12"/>
      <c r="CM109" s="12"/>
      <c r="CN109" s="12"/>
      <c r="CO109" s="12"/>
      <c r="CP109" s="12"/>
      <c r="CQ109" s="12"/>
      <c r="CR109" s="12"/>
      <c r="CS109" s="12"/>
      <c r="CT109" s="12"/>
      <c r="CU109" s="12"/>
      <c r="CV109" s="12"/>
      <c r="CW109" s="12"/>
      <c r="CX109" s="12"/>
      <c r="CY109" s="12"/>
      <c r="CZ109" s="12"/>
      <c r="DA109" s="12"/>
      <c r="DB109" s="12"/>
      <c r="DC109" s="12"/>
      <c r="DD109" s="12"/>
      <c r="DE109" s="12"/>
      <c r="DF109" s="12"/>
      <c r="DG109" s="12"/>
      <c r="DH109" s="12"/>
      <c r="DI109" s="12"/>
      <c r="DJ109" s="12"/>
      <c r="DK109" s="12"/>
      <c r="DL109" s="12"/>
      <c r="DM109" s="12"/>
      <c r="DN109" s="12"/>
      <c r="DO109" s="12"/>
      <c r="DP109" s="12"/>
      <c r="DQ109" s="12"/>
      <c r="DR109" s="12"/>
      <c r="DS109" s="12"/>
      <c r="DT109" s="12"/>
      <c r="DU109" s="12"/>
      <c r="DV109" s="12"/>
      <c r="DW109" s="12"/>
      <c r="DX109" s="12"/>
      <c r="DY109" s="12"/>
      <c r="DZ109" s="12"/>
      <c r="EA109" s="12"/>
      <c r="EB109" s="12"/>
      <c r="EC109" s="12"/>
      <c r="ED109" s="12"/>
      <c r="EE109" s="12"/>
      <c r="EF109" s="12"/>
      <c r="EG109" s="12"/>
      <c r="EH109" s="12"/>
      <c r="EI109" s="12"/>
      <c r="EJ109" s="12"/>
      <c r="EK109" s="12"/>
      <c r="EL109" s="12"/>
      <c r="EM109" s="12"/>
      <c r="EN109" s="12"/>
      <c r="EO109" s="12"/>
      <c r="EP109" s="12"/>
      <c r="EQ109" s="12"/>
      <c r="ER109" s="12"/>
      <c r="ES109" s="12"/>
      <c r="ET109" s="12"/>
      <c r="EU109" s="12"/>
      <c r="EV109" s="12"/>
      <c r="EW109" s="12"/>
      <c r="EX109" s="12"/>
      <c r="EY109" s="12"/>
      <c r="EZ109" s="12"/>
      <c r="FA109" s="12"/>
      <c r="FB109" s="12"/>
      <c r="FC109" s="12"/>
      <c r="FD109" s="12"/>
      <c r="FE109" s="12"/>
      <c r="FF109" s="12"/>
      <c r="FG109" s="12"/>
      <c r="FH109" s="12"/>
      <c r="FI109" s="12"/>
      <c r="FJ109" s="12"/>
      <c r="FK109" s="12"/>
      <c r="FL109" s="12"/>
      <c r="FM109" s="12"/>
      <c r="FN109" s="12"/>
      <c r="FO109" s="12"/>
      <c r="FP109" s="12"/>
      <c r="FQ109" s="12"/>
      <c r="FR109" s="12"/>
      <c r="FS109" s="12"/>
      <c r="FT109" s="12"/>
      <c r="FU109" s="12"/>
      <c r="FV109" s="12"/>
      <c r="FW109" s="12"/>
      <c r="FX109" s="12"/>
      <c r="FY109" s="12"/>
      <c r="FZ109" s="12"/>
      <c r="GA109" s="12"/>
      <c r="GB109" s="12"/>
      <c r="GC109" s="12"/>
      <c r="GD109" s="12"/>
      <c r="GE109" s="12"/>
      <c r="GF109" s="12"/>
      <c r="GG109" s="12"/>
      <c r="GH109" s="12"/>
      <c r="GI109" s="12"/>
      <c r="GJ109" s="12"/>
      <c r="GK109" s="12"/>
      <c r="GL109" s="12"/>
      <c r="GM109" s="12"/>
      <c r="GN109" s="12"/>
      <c r="GO109" s="12"/>
      <c r="GP109" s="12"/>
      <c r="GQ109" s="12"/>
      <c r="GR109" s="12"/>
      <c r="GS109" s="12"/>
      <c r="GT109" s="12"/>
      <c r="GU109" s="12"/>
      <c r="GV109" s="12"/>
      <c r="GW109" s="12"/>
      <c r="GX109" s="12"/>
      <c r="GY109" s="12"/>
      <c r="GZ109" s="12"/>
      <c r="HA109" s="12"/>
      <c r="HB109" s="12"/>
      <c r="HC109" s="12"/>
      <c r="HD109" s="12"/>
      <c r="HE109" s="12"/>
      <c r="HF109" s="12"/>
      <c r="HG109" s="12"/>
      <c r="HH109" s="12"/>
      <c r="HI109" s="12"/>
      <c r="HJ109" s="12"/>
      <c r="HK109" s="12"/>
      <c r="HL109" s="12"/>
      <c r="HM109" s="12"/>
      <c r="HN109" s="12"/>
      <c r="HO109" s="12"/>
      <c r="HP109" s="12"/>
      <c r="HQ109" s="12"/>
      <c r="HR109" s="12"/>
      <c r="HS109" s="12"/>
      <c r="HT109" s="12"/>
      <c r="HU109" s="12"/>
      <c r="HV109" s="12"/>
      <c r="HW109" s="12"/>
      <c r="HX109" s="12"/>
      <c r="HY109" s="12"/>
      <c r="HZ109" s="12"/>
      <c r="IA109" s="12"/>
      <c r="IB109" s="12"/>
      <c r="IC109" s="12"/>
      <c r="ID109" s="12"/>
      <c r="IE109" s="12"/>
      <c r="IF109" s="12"/>
      <c r="IG109" s="12"/>
      <c r="IH109" s="12"/>
      <c r="II109" s="12"/>
      <c r="IJ109" s="12"/>
      <c r="IK109" s="12"/>
      <c r="IL109" s="12"/>
      <c r="IM109" s="12"/>
      <c r="IN109" s="12"/>
      <c r="IO109" s="12"/>
      <c r="IP109" s="12"/>
      <c r="IQ109" s="12"/>
      <c r="IR109" s="12"/>
      <c r="IS109" s="12"/>
      <c r="IT109" s="12"/>
      <c r="IU109" s="12"/>
      <c r="IV109" s="12"/>
      <c r="IW109" s="12"/>
      <c r="IX109" s="12"/>
      <c r="IY109" s="12"/>
      <c r="IZ109" s="12"/>
      <c r="JA109" s="12"/>
      <c r="JB109" s="12"/>
      <c r="JC109" s="12"/>
      <c r="JD109" s="12"/>
      <c r="JE109" s="12"/>
      <c r="JF109" s="12"/>
      <c r="JG109" s="12"/>
      <c r="JH109" s="12"/>
      <c r="JI109" s="12"/>
      <c r="JJ109" s="12"/>
      <c r="JK109" s="12"/>
      <c r="JL109" s="12"/>
      <c r="JM109" s="12"/>
      <c r="JN109" s="12"/>
      <c r="JO109" s="12"/>
      <c r="JP109" s="12"/>
      <c r="JQ109" s="12"/>
      <c r="JR109" s="12"/>
      <c r="JS109" s="12"/>
      <c r="JT109" s="12"/>
      <c r="JU109" s="12"/>
      <c r="JV109" s="12"/>
      <c r="JW109" s="12"/>
      <c r="JX109" s="12"/>
      <c r="JY109" s="12"/>
      <c r="JZ109" s="12"/>
      <c r="KA109" s="12"/>
      <c r="KB109" s="12"/>
      <c r="KC109" s="12"/>
      <c r="KD109" s="12"/>
      <c r="KE109" s="12"/>
      <c r="KF109" s="12"/>
      <c r="KG109" s="12"/>
      <c r="KH109" s="12"/>
      <c r="KI109" s="12"/>
      <c r="KJ109" s="12"/>
      <c r="KK109" s="12"/>
      <c r="KL109" s="12"/>
      <c r="KM109" s="12"/>
      <c r="KN109" s="12"/>
      <c r="KO109" s="12"/>
      <c r="KP109" s="12"/>
      <c r="KQ109" s="12"/>
      <c r="KR109" s="12"/>
      <c r="KS109" s="12"/>
      <c r="KT109" s="12"/>
      <c r="KU109" s="12"/>
      <c r="KV109" s="12"/>
      <c r="KW109" s="12"/>
      <c r="KX109" s="12"/>
      <c r="KY109" s="12"/>
      <c r="KZ109" s="12"/>
      <c r="LA109" s="12"/>
      <c r="LB109" s="12"/>
      <c r="LC109" s="12"/>
      <c r="LD109" s="12"/>
      <c r="LE109" s="12"/>
      <c r="LF109" s="12"/>
      <c r="LG109" s="12"/>
      <c r="LH109" s="12"/>
      <c r="LI109" s="12"/>
      <c r="LJ109" s="12"/>
      <c r="LK109" s="12"/>
      <c r="LL109" s="12"/>
      <c r="LM109" s="12"/>
      <c r="LN109" s="12"/>
      <c r="LO109" s="12"/>
      <c r="LP109" s="12"/>
      <c r="LQ109" s="12"/>
      <c r="LR109" s="12"/>
      <c r="LS109" s="12"/>
      <c r="LT109" s="12"/>
      <c r="LU109" s="12"/>
      <c r="LV109" s="12"/>
      <c r="LW109" s="12"/>
      <c r="LX109" s="12"/>
      <c r="LY109" s="12"/>
      <c r="LZ109" s="12"/>
      <c r="MA109" s="12"/>
      <c r="MB109" s="12"/>
      <c r="MC109" s="12"/>
      <c r="MD109" s="12"/>
      <c r="ME109" s="12"/>
      <c r="MF109" s="12"/>
      <c r="MG109" s="12"/>
      <c r="MH109" s="12"/>
      <c r="MI109" s="12"/>
      <c r="MJ109" s="12"/>
      <c r="MK109" s="12"/>
      <c r="ML109" s="12"/>
      <c r="MM109" s="12"/>
      <c r="MN109" s="12"/>
      <c r="MO109" s="12"/>
      <c r="MP109" s="12"/>
      <c r="MQ109" s="12"/>
      <c r="MR109" s="12"/>
      <c r="MS109" s="12"/>
      <c r="MT109" s="12"/>
      <c r="MU109" s="12"/>
      <c r="MV109" s="12"/>
      <c r="MW109" s="12"/>
      <c r="MX109" s="12"/>
      <c r="MY109" s="12"/>
      <c r="MZ109" s="12"/>
      <c r="NA109" s="12"/>
      <c r="NB109" s="12"/>
      <c r="NC109" s="12"/>
      <c r="ND109" s="12"/>
      <c r="NE109" s="12"/>
      <c r="NF109" s="12"/>
      <c r="NG109" s="12"/>
      <c r="NH109" s="12"/>
      <c r="NI109" s="12"/>
      <c r="NJ109" s="12"/>
      <c r="NK109" s="12"/>
      <c r="NL109" s="12"/>
      <c r="NM109" s="12"/>
      <c r="NN109" s="12"/>
      <c r="NO109" s="12"/>
      <c r="NP109" s="12"/>
      <c r="NQ109" s="12"/>
      <c r="NR109" s="12"/>
      <c r="NS109" s="12"/>
      <c r="NT109" s="12"/>
      <c r="NU109" s="12"/>
      <c r="NV109" s="12"/>
      <c r="NW109" s="12"/>
      <c r="NX109" s="12"/>
      <c r="NY109" s="12"/>
      <c r="NZ109" s="12"/>
      <c r="OA109" s="12"/>
      <c r="OB109" s="12"/>
      <c r="OC109" s="12"/>
      <c r="OD109" s="12"/>
      <c r="OE109" s="12"/>
      <c r="OF109" s="12"/>
      <c r="OG109" s="12"/>
      <c r="OH109" s="12"/>
      <c r="OI109" s="12"/>
      <c r="OJ109" s="12"/>
      <c r="OK109" s="12"/>
      <c r="OL109" s="12"/>
      <c r="OM109" s="12"/>
      <c r="ON109" s="12"/>
      <c r="OO109" s="12"/>
      <c r="OP109" s="12"/>
      <c r="OQ109" s="12"/>
      <c r="OR109" s="12"/>
      <c r="OS109" s="12"/>
      <c r="OT109" s="12"/>
      <c r="OU109" s="12"/>
      <c r="OV109" s="12"/>
      <c r="OW109" s="12"/>
      <c r="OX109" s="12"/>
      <c r="OY109" s="12"/>
      <c r="OZ109" s="12"/>
      <c r="PA109" s="12"/>
      <c r="PB109" s="12"/>
      <c r="PC109" s="12"/>
      <c r="PD109" s="12"/>
      <c r="PE109" s="12"/>
      <c r="PF109" s="12"/>
      <c r="PG109" s="12"/>
      <c r="PH109" s="12"/>
      <c r="PI109" s="12"/>
      <c r="PJ109" s="12"/>
      <c r="PK109" s="12"/>
      <c r="PL109" s="12"/>
      <c r="PM109" s="12"/>
      <c r="PN109" s="12"/>
      <c r="PO109" s="12"/>
      <c r="PP109" s="12"/>
      <c r="PQ109" s="12"/>
      <c r="PR109" s="12"/>
      <c r="PS109" s="12"/>
      <c r="PT109" s="12"/>
      <c r="PU109" s="12"/>
      <c r="PV109" s="12"/>
      <c r="PW109" s="12"/>
      <c r="PX109" s="12"/>
      <c r="PY109" s="12"/>
      <c r="PZ109" s="12"/>
      <c r="QA109" s="12"/>
      <c r="QB109" s="12"/>
      <c r="QC109" s="12"/>
      <c r="QD109" s="12"/>
      <c r="QE109" s="12"/>
      <c r="QF109" s="12"/>
      <c r="QG109" s="12"/>
      <c r="QH109" s="12"/>
      <c r="QI109" s="12"/>
      <c r="QJ109" s="12"/>
      <c r="QK109" s="12"/>
      <c r="QL109" s="12"/>
      <c r="QM109" s="12"/>
      <c r="QN109" s="12"/>
      <c r="QO109" s="12"/>
      <c r="QP109" s="12"/>
      <c r="QQ109" s="12"/>
      <c r="QR109" s="12"/>
      <c r="QS109" s="12"/>
      <c r="QT109" s="12"/>
      <c r="QU109" s="12"/>
      <c r="QV109" s="12"/>
      <c r="QW109" s="12"/>
      <c r="QX109" s="12"/>
      <c r="QY109" s="12"/>
      <c r="QZ109" s="12"/>
      <c r="RA109" s="12"/>
      <c r="RB109" s="12"/>
      <c r="RC109" s="12"/>
      <c r="RD109" s="12"/>
      <c r="RE109" s="12"/>
      <c r="RF109" s="12"/>
      <c r="RG109" s="12"/>
      <c r="RH109" s="12"/>
      <c r="RI109" s="12"/>
      <c r="RJ109" s="12"/>
      <c r="RK109" s="12"/>
      <c r="RL109" s="12"/>
      <c r="RM109" s="12"/>
      <c r="RN109" s="12"/>
      <c r="RO109" s="12"/>
      <c r="RP109" s="12"/>
      <c r="RQ109" s="12"/>
      <c r="RR109" s="12"/>
      <c r="RS109" s="12"/>
      <c r="RT109" s="12"/>
      <c r="RU109" s="12"/>
      <c r="RV109" s="12"/>
      <c r="RW109" s="12"/>
      <c r="RX109" s="12"/>
      <c r="RY109" s="12"/>
      <c r="RZ109" s="12"/>
      <c r="SA109" s="12"/>
      <c r="SB109" s="12"/>
      <c r="SC109" s="12"/>
      <c r="SD109" s="12"/>
      <c r="SE109" s="12"/>
      <c r="SF109" s="12"/>
      <c r="SG109" s="12"/>
      <c r="SH109" s="12"/>
      <c r="SI109" s="12"/>
      <c r="SJ109" s="12"/>
      <c r="SK109" s="12"/>
      <c r="SL109" s="12"/>
      <c r="SM109" s="12"/>
      <c r="SN109" s="12"/>
      <c r="SO109" s="12"/>
      <c r="SP109" s="12"/>
      <c r="SQ109" s="12"/>
      <c r="SR109" s="12"/>
      <c r="SS109" s="12"/>
      <c r="ST109" s="12"/>
      <c r="SU109" s="12"/>
      <c r="SV109" s="12"/>
      <c r="SW109" s="12"/>
      <c r="SX109" s="12"/>
      <c r="SY109" s="12"/>
      <c r="SZ109" s="12"/>
      <c r="TA109" s="12"/>
      <c r="TB109" s="12"/>
      <c r="TC109" s="12"/>
      <c r="TD109" s="12"/>
      <c r="TE109" s="12"/>
      <c r="TF109" s="12"/>
      <c r="TG109" s="12"/>
      <c r="TH109" s="12"/>
      <c r="TI109" s="12"/>
      <c r="TJ109" s="12"/>
      <c r="TK109" s="12"/>
      <c r="TL109" s="12"/>
      <c r="TM109" s="12"/>
      <c r="TN109" s="12"/>
      <c r="TO109" s="12"/>
      <c r="TP109" s="12"/>
      <c r="TQ109" s="12"/>
      <c r="TR109" s="12"/>
      <c r="TS109" s="12"/>
      <c r="TT109" s="12"/>
      <c r="TU109" s="12"/>
      <c r="TV109" s="12"/>
      <c r="TW109" s="12"/>
      <c r="TX109" s="12"/>
      <c r="TY109" s="12"/>
      <c r="TZ109" s="12"/>
      <c r="UA109" s="12"/>
      <c r="UB109" s="12"/>
      <c r="UC109" s="12"/>
      <c r="UD109" s="12"/>
      <c r="UE109" s="12"/>
      <c r="UF109" s="12"/>
      <c r="UG109" s="12"/>
      <c r="UH109" s="12"/>
      <c r="UI109" s="12"/>
      <c r="UJ109" s="12"/>
      <c r="UK109" s="12"/>
      <c r="UL109" s="12"/>
      <c r="UM109" s="12"/>
      <c r="UN109" s="12"/>
      <c r="UO109" s="12"/>
      <c r="UP109" s="12"/>
      <c r="UQ109" s="12"/>
      <c r="UR109" s="12"/>
      <c r="US109" s="12"/>
      <c r="UT109" s="12"/>
      <c r="UU109" s="12"/>
      <c r="UV109" s="12"/>
      <c r="UW109" s="12"/>
      <c r="UX109" s="12"/>
      <c r="UY109" s="12"/>
      <c r="UZ109" s="12"/>
      <c r="VA109" s="12"/>
      <c r="VB109" s="12"/>
      <c r="VC109" s="12"/>
      <c r="VD109" s="12"/>
      <c r="VE109" s="12"/>
      <c r="VF109" s="12"/>
      <c r="VG109" s="12"/>
      <c r="VH109" s="12"/>
      <c r="VI109" s="12"/>
      <c r="VJ109" s="12"/>
      <c r="VK109" s="12"/>
      <c r="VL109" s="12"/>
      <c r="VM109" s="12"/>
      <c r="VN109" s="12"/>
      <c r="VO109" s="12"/>
      <c r="VP109" s="12"/>
      <c r="VQ109" s="12"/>
      <c r="VR109" s="12"/>
      <c r="VS109" s="12"/>
      <c r="VT109" s="12"/>
      <c r="VU109" s="12"/>
      <c r="VV109" s="12"/>
      <c r="VW109" s="12"/>
      <c r="VX109" s="12"/>
      <c r="VY109" s="12"/>
      <c r="VZ109" s="12"/>
      <c r="WA109" s="12"/>
      <c r="WB109" s="12"/>
      <c r="WC109" s="12"/>
      <c r="WD109" s="12"/>
      <c r="WE109" s="12"/>
      <c r="WF109" s="12"/>
      <c r="WG109" s="12"/>
      <c r="WH109" s="12"/>
      <c r="WI109" s="12"/>
      <c r="WJ109" s="12"/>
      <c r="WK109" s="12"/>
      <c r="WL109" s="12"/>
      <c r="WM109" s="12"/>
      <c r="WN109" s="12"/>
      <c r="WO109" s="12"/>
      <c r="WP109" s="12"/>
      <c r="WQ109" s="12"/>
      <c r="WR109" s="12"/>
      <c r="WS109" s="12"/>
      <c r="WT109" s="12"/>
      <c r="WU109" s="12"/>
      <c r="WV109" s="12"/>
      <c r="WW109" s="12"/>
      <c r="WX109" s="12"/>
      <c r="WY109" s="12"/>
      <c r="WZ109" s="12"/>
      <c r="XA109" s="12"/>
      <c r="XB109" s="12"/>
      <c r="XC109" s="12"/>
      <c r="XD109" s="12"/>
      <c r="XE109" s="12"/>
      <c r="XF109" s="12"/>
      <c r="XG109" s="12"/>
      <c r="XH109" s="12"/>
      <c r="XI109" s="12"/>
      <c r="XJ109" s="12"/>
      <c r="XK109" s="12"/>
      <c r="XL109" s="12"/>
      <c r="XM109" s="12"/>
      <c r="XN109" s="12"/>
      <c r="XO109" s="12"/>
      <c r="XP109" s="12"/>
      <c r="XQ109" s="12"/>
      <c r="XR109" s="12"/>
      <c r="XS109" s="12"/>
      <c r="XT109" s="12"/>
      <c r="XU109" s="12"/>
      <c r="XV109" s="12"/>
      <c r="XW109" s="12"/>
      <c r="XX109" s="12"/>
      <c r="XY109" s="12"/>
      <c r="XZ109" s="12"/>
      <c r="YA109" s="12"/>
      <c r="YB109" s="12"/>
      <c r="YC109" s="12"/>
      <c r="YD109" s="12"/>
      <c r="YE109" s="12"/>
      <c r="YF109" s="12"/>
      <c r="YG109" s="12"/>
      <c r="YH109" s="12"/>
      <c r="YI109" s="12"/>
      <c r="YJ109" s="12"/>
      <c r="YK109" s="12"/>
      <c r="YL109" s="12"/>
      <c r="YM109" s="12"/>
      <c r="YN109" s="12"/>
      <c r="YO109" s="12"/>
      <c r="YP109" s="12"/>
      <c r="YQ109" s="12"/>
      <c r="YR109" s="12"/>
      <c r="YS109" s="12"/>
      <c r="YT109" s="12"/>
      <c r="YU109" s="12"/>
      <c r="YV109" s="12"/>
      <c r="YW109" s="12"/>
      <c r="YX109" s="12"/>
      <c r="YY109" s="12"/>
      <c r="YZ109" s="12"/>
      <c r="ZA109" s="12"/>
      <c r="ZB109" s="12"/>
      <c r="ZC109" s="12"/>
      <c r="ZD109" s="12"/>
      <c r="ZE109" s="12"/>
      <c r="ZF109" s="12"/>
      <c r="ZG109" s="12"/>
      <c r="ZH109" s="12"/>
      <c r="ZI109" s="12"/>
      <c r="ZJ109" s="12"/>
      <c r="ZK109" s="12"/>
      <c r="ZL109" s="12"/>
      <c r="ZM109" s="12"/>
      <c r="ZN109" s="12"/>
      <c r="ZO109" s="12"/>
      <c r="ZP109" s="12"/>
      <c r="ZQ109" s="12"/>
      <c r="ZR109" s="12"/>
      <c r="ZS109" s="12"/>
      <c r="ZT109" s="12"/>
      <c r="ZU109" s="12"/>
      <c r="ZV109" s="12"/>
      <c r="ZW109" s="12"/>
      <c r="ZX109" s="12"/>
      <c r="ZY109" s="12"/>
      <c r="ZZ109" s="12"/>
      <c r="AAA109" s="12"/>
      <c r="AAB109" s="12"/>
      <c r="AAC109" s="12"/>
      <c r="AAD109" s="12"/>
      <c r="AAE109" s="12"/>
      <c r="AAF109" s="12"/>
      <c r="AAG109" s="12"/>
      <c r="AAH109" s="12"/>
      <c r="AAI109" s="12"/>
      <c r="AAJ109" s="12"/>
      <c r="AAK109" s="12"/>
      <c r="AAL109" s="12"/>
      <c r="AAM109" s="12"/>
      <c r="AAN109" s="12"/>
      <c r="AAO109" s="12"/>
      <c r="AAP109" s="12"/>
      <c r="AAQ109" s="12"/>
      <c r="AAR109" s="12"/>
      <c r="AAS109" s="12"/>
      <c r="AAT109" s="12"/>
      <c r="AAU109" s="12"/>
      <c r="AAV109" s="12"/>
      <c r="AAW109" s="12"/>
      <c r="AAX109" s="12"/>
      <c r="AAY109" s="12"/>
      <c r="AAZ109" s="12"/>
      <c r="ABA109" s="12"/>
      <c r="ABB109" s="12"/>
      <c r="ABC109" s="12"/>
      <c r="ABD109" s="12"/>
      <c r="ABE109" s="12"/>
      <c r="ABF109" s="12"/>
      <c r="ABG109" s="12"/>
      <c r="ABH109" s="12"/>
      <c r="ABI109" s="12"/>
      <c r="ABJ109" s="12"/>
      <c r="ABK109" s="12"/>
      <c r="ABL109" s="12"/>
      <c r="ABM109" s="12"/>
      <c r="ABN109" s="12"/>
      <c r="ABO109" s="12"/>
      <c r="ABP109" s="12"/>
      <c r="ABQ109" s="12"/>
      <c r="ABR109" s="12"/>
      <c r="ABS109" s="12"/>
      <c r="ABT109" s="12"/>
      <c r="ABU109" s="12"/>
      <c r="ABV109" s="12"/>
      <c r="ABW109" s="12"/>
      <c r="ABX109" s="12"/>
      <c r="ABY109" s="12"/>
      <c r="ABZ109" s="12"/>
      <c r="ACA109" s="12"/>
      <c r="ACB109" s="12"/>
      <c r="ACC109" s="12"/>
      <c r="ACD109" s="12"/>
      <c r="ACE109" s="12"/>
      <c r="ACF109" s="12"/>
      <c r="ACG109" s="12"/>
      <c r="ACH109" s="12"/>
      <c r="ACI109" s="12"/>
      <c r="ACJ109" s="12"/>
      <c r="ACK109" s="12"/>
      <c r="ACL109" s="12"/>
    </row>
    <row r="110" spans="1:766" s="21" customFormat="1" ht="11.25" customHeight="1" x14ac:dyDescent="0.2">
      <c r="A110" s="297"/>
      <c r="B110" s="297"/>
      <c r="C110" s="12" t="s">
        <v>549</v>
      </c>
      <c r="D110" s="12" t="s">
        <v>550</v>
      </c>
      <c r="E110" s="307">
        <v>28800</v>
      </c>
      <c r="F110" s="249" t="s">
        <v>67</v>
      </c>
      <c r="G110" s="20">
        <v>0.04</v>
      </c>
      <c r="H110" s="17">
        <v>1152</v>
      </c>
      <c r="I110" s="127"/>
      <c r="J110" s="12" t="s">
        <v>1045</v>
      </c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  <c r="BX110" s="12"/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/>
      <c r="CJ110" s="12"/>
      <c r="CK110" s="12"/>
      <c r="CL110" s="12"/>
      <c r="CM110" s="12"/>
      <c r="CN110" s="12"/>
      <c r="CO110" s="12"/>
      <c r="CP110" s="12"/>
      <c r="CQ110" s="12"/>
      <c r="CR110" s="12"/>
      <c r="CS110" s="12"/>
      <c r="CT110" s="12"/>
      <c r="CU110" s="12"/>
      <c r="CV110" s="12"/>
      <c r="CW110" s="12"/>
      <c r="CX110" s="12"/>
      <c r="CY110" s="12"/>
      <c r="CZ110" s="12"/>
      <c r="DA110" s="12"/>
      <c r="DB110" s="12"/>
      <c r="DC110" s="12"/>
      <c r="DD110" s="12"/>
      <c r="DE110" s="12"/>
      <c r="DF110" s="12"/>
      <c r="DG110" s="12"/>
      <c r="DH110" s="12"/>
      <c r="DI110" s="12"/>
      <c r="DJ110" s="12"/>
      <c r="DK110" s="12"/>
      <c r="DL110" s="12"/>
      <c r="DM110" s="12"/>
      <c r="DN110" s="12"/>
      <c r="DO110" s="12"/>
      <c r="DP110" s="12"/>
      <c r="DQ110" s="12"/>
      <c r="DR110" s="12"/>
      <c r="DS110" s="12"/>
      <c r="DT110" s="12"/>
      <c r="DU110" s="12"/>
      <c r="DV110" s="12"/>
      <c r="DW110" s="12"/>
      <c r="DX110" s="12"/>
      <c r="DY110" s="12"/>
      <c r="DZ110" s="12"/>
      <c r="EA110" s="12"/>
      <c r="EB110" s="12"/>
      <c r="EC110" s="12"/>
      <c r="ED110" s="12"/>
      <c r="EE110" s="12"/>
      <c r="EF110" s="12"/>
      <c r="EG110" s="12"/>
      <c r="EH110" s="12"/>
      <c r="EI110" s="12"/>
      <c r="EJ110" s="12"/>
      <c r="EK110" s="12"/>
      <c r="EL110" s="12"/>
      <c r="EM110" s="12"/>
      <c r="EN110" s="12"/>
      <c r="EO110" s="12"/>
      <c r="EP110" s="12"/>
      <c r="EQ110" s="12"/>
      <c r="ER110" s="12"/>
      <c r="ES110" s="12"/>
      <c r="ET110" s="12"/>
      <c r="EU110" s="12"/>
      <c r="EV110" s="12"/>
      <c r="EW110" s="12"/>
      <c r="EX110" s="12"/>
      <c r="EY110" s="12"/>
      <c r="EZ110" s="12"/>
      <c r="FA110" s="12"/>
      <c r="FB110" s="12"/>
      <c r="FC110" s="12"/>
      <c r="FD110" s="12"/>
      <c r="FE110" s="12"/>
      <c r="FF110" s="12"/>
      <c r="FG110" s="12"/>
      <c r="FH110" s="12"/>
      <c r="FI110" s="12"/>
      <c r="FJ110" s="12"/>
      <c r="FK110" s="12"/>
      <c r="FL110" s="12"/>
      <c r="FM110" s="12"/>
      <c r="FN110" s="12"/>
      <c r="FO110" s="12"/>
      <c r="FP110" s="12"/>
      <c r="FQ110" s="12"/>
      <c r="FR110" s="12"/>
      <c r="FS110" s="12"/>
      <c r="FT110" s="12"/>
      <c r="FU110" s="12"/>
      <c r="FV110" s="12"/>
      <c r="FW110" s="12"/>
      <c r="FX110" s="12"/>
      <c r="FY110" s="12"/>
      <c r="FZ110" s="12"/>
      <c r="GA110" s="12"/>
      <c r="GB110" s="12"/>
      <c r="GC110" s="12"/>
      <c r="GD110" s="12"/>
      <c r="GE110" s="12"/>
      <c r="GF110" s="12"/>
      <c r="GG110" s="12"/>
      <c r="GH110" s="12"/>
      <c r="GI110" s="12"/>
      <c r="GJ110" s="12"/>
      <c r="GK110" s="12"/>
      <c r="GL110" s="12"/>
      <c r="GM110" s="12"/>
      <c r="GN110" s="12"/>
      <c r="GO110" s="12"/>
      <c r="GP110" s="12"/>
      <c r="GQ110" s="12"/>
      <c r="GR110" s="12"/>
      <c r="GS110" s="12"/>
      <c r="GT110" s="12"/>
      <c r="GU110" s="12"/>
      <c r="GV110" s="12"/>
      <c r="GW110" s="12"/>
      <c r="GX110" s="12"/>
      <c r="GY110" s="12"/>
      <c r="GZ110" s="12"/>
      <c r="HA110" s="12"/>
      <c r="HB110" s="12"/>
      <c r="HC110" s="12"/>
      <c r="HD110" s="12"/>
      <c r="HE110" s="12"/>
      <c r="HF110" s="12"/>
      <c r="HG110" s="12"/>
      <c r="HH110" s="12"/>
      <c r="HI110" s="12"/>
      <c r="HJ110" s="12"/>
      <c r="HK110" s="12"/>
      <c r="HL110" s="12"/>
      <c r="HM110" s="12"/>
      <c r="HN110" s="12"/>
      <c r="HO110" s="12"/>
      <c r="HP110" s="12"/>
      <c r="HQ110" s="12"/>
      <c r="HR110" s="12"/>
      <c r="HS110" s="12"/>
      <c r="HT110" s="12"/>
      <c r="HU110" s="12"/>
      <c r="HV110" s="12"/>
      <c r="HW110" s="12"/>
      <c r="HX110" s="12"/>
      <c r="HY110" s="12"/>
      <c r="HZ110" s="12"/>
      <c r="IA110" s="12"/>
      <c r="IB110" s="12"/>
      <c r="IC110" s="12"/>
      <c r="ID110" s="12"/>
      <c r="IE110" s="12"/>
      <c r="IF110" s="12"/>
      <c r="IG110" s="12"/>
      <c r="IH110" s="12"/>
      <c r="II110" s="12"/>
      <c r="IJ110" s="12"/>
      <c r="IK110" s="12"/>
      <c r="IL110" s="12"/>
      <c r="IM110" s="12"/>
      <c r="IN110" s="12"/>
      <c r="IO110" s="12"/>
      <c r="IP110" s="12"/>
      <c r="IQ110" s="12"/>
      <c r="IR110" s="12"/>
      <c r="IS110" s="12"/>
      <c r="IT110" s="12"/>
      <c r="IU110" s="12"/>
      <c r="IV110" s="12"/>
      <c r="IW110" s="12"/>
      <c r="IX110" s="12"/>
      <c r="IY110" s="12"/>
      <c r="IZ110" s="12"/>
      <c r="JA110" s="12"/>
      <c r="JB110" s="12"/>
      <c r="JC110" s="12"/>
      <c r="JD110" s="12"/>
      <c r="JE110" s="12"/>
      <c r="JF110" s="12"/>
      <c r="JG110" s="12"/>
      <c r="JH110" s="12"/>
      <c r="JI110" s="12"/>
      <c r="JJ110" s="12"/>
      <c r="JK110" s="12"/>
      <c r="JL110" s="12"/>
      <c r="JM110" s="12"/>
      <c r="JN110" s="12"/>
      <c r="JO110" s="12"/>
      <c r="JP110" s="12"/>
      <c r="JQ110" s="12"/>
      <c r="JR110" s="12"/>
      <c r="JS110" s="12"/>
      <c r="JT110" s="12"/>
      <c r="JU110" s="12"/>
      <c r="JV110" s="12"/>
      <c r="JW110" s="12"/>
      <c r="JX110" s="12"/>
      <c r="JY110" s="12"/>
      <c r="JZ110" s="12"/>
      <c r="KA110" s="12"/>
      <c r="KB110" s="12"/>
      <c r="KC110" s="12"/>
      <c r="KD110" s="12"/>
      <c r="KE110" s="12"/>
      <c r="KF110" s="12"/>
      <c r="KG110" s="12"/>
      <c r="KH110" s="12"/>
      <c r="KI110" s="12"/>
      <c r="KJ110" s="12"/>
      <c r="KK110" s="12"/>
      <c r="KL110" s="12"/>
      <c r="KM110" s="12"/>
      <c r="KN110" s="12"/>
      <c r="KO110" s="12"/>
      <c r="KP110" s="12"/>
      <c r="KQ110" s="12"/>
      <c r="KR110" s="12"/>
      <c r="KS110" s="12"/>
      <c r="KT110" s="12"/>
      <c r="KU110" s="12"/>
      <c r="KV110" s="12"/>
      <c r="KW110" s="12"/>
      <c r="KX110" s="12"/>
      <c r="KY110" s="12"/>
      <c r="KZ110" s="12"/>
      <c r="LA110" s="12"/>
      <c r="LB110" s="12"/>
      <c r="LC110" s="12"/>
      <c r="LD110" s="12"/>
      <c r="LE110" s="12"/>
      <c r="LF110" s="12"/>
      <c r="LG110" s="12"/>
      <c r="LH110" s="12"/>
      <c r="LI110" s="12"/>
      <c r="LJ110" s="12"/>
      <c r="LK110" s="12"/>
      <c r="LL110" s="12"/>
      <c r="LM110" s="12"/>
      <c r="LN110" s="12"/>
      <c r="LO110" s="12"/>
      <c r="LP110" s="12"/>
      <c r="LQ110" s="12"/>
      <c r="LR110" s="12"/>
      <c r="LS110" s="12"/>
      <c r="LT110" s="12"/>
      <c r="LU110" s="12"/>
      <c r="LV110" s="12"/>
      <c r="LW110" s="12"/>
      <c r="LX110" s="12"/>
      <c r="LY110" s="12"/>
      <c r="LZ110" s="12"/>
      <c r="MA110" s="12"/>
      <c r="MB110" s="12"/>
      <c r="MC110" s="12"/>
      <c r="MD110" s="12"/>
      <c r="ME110" s="12"/>
      <c r="MF110" s="12"/>
      <c r="MG110" s="12"/>
      <c r="MH110" s="12"/>
      <c r="MI110" s="12"/>
      <c r="MJ110" s="12"/>
      <c r="MK110" s="12"/>
      <c r="ML110" s="12"/>
      <c r="MM110" s="12"/>
      <c r="MN110" s="12"/>
      <c r="MO110" s="12"/>
      <c r="MP110" s="12"/>
      <c r="MQ110" s="12"/>
      <c r="MR110" s="12"/>
      <c r="MS110" s="12"/>
      <c r="MT110" s="12"/>
      <c r="MU110" s="12"/>
      <c r="MV110" s="12"/>
      <c r="MW110" s="12"/>
      <c r="MX110" s="12"/>
      <c r="MY110" s="12"/>
      <c r="MZ110" s="12"/>
      <c r="NA110" s="12"/>
      <c r="NB110" s="12"/>
      <c r="NC110" s="12"/>
      <c r="ND110" s="12"/>
      <c r="NE110" s="12"/>
      <c r="NF110" s="12"/>
      <c r="NG110" s="12"/>
      <c r="NH110" s="12"/>
      <c r="NI110" s="12"/>
      <c r="NJ110" s="12"/>
      <c r="NK110" s="12"/>
      <c r="NL110" s="12"/>
      <c r="NM110" s="12"/>
      <c r="NN110" s="12"/>
      <c r="NO110" s="12"/>
      <c r="NP110" s="12"/>
      <c r="NQ110" s="12"/>
      <c r="NR110" s="12"/>
      <c r="NS110" s="12"/>
      <c r="NT110" s="12"/>
      <c r="NU110" s="12"/>
      <c r="NV110" s="12"/>
      <c r="NW110" s="12"/>
      <c r="NX110" s="12"/>
      <c r="NY110" s="12"/>
      <c r="NZ110" s="12"/>
      <c r="OA110" s="12"/>
      <c r="OB110" s="12"/>
      <c r="OC110" s="12"/>
      <c r="OD110" s="12"/>
      <c r="OE110" s="12"/>
      <c r="OF110" s="12"/>
      <c r="OG110" s="12"/>
      <c r="OH110" s="12"/>
      <c r="OI110" s="12"/>
      <c r="OJ110" s="12"/>
      <c r="OK110" s="12"/>
      <c r="OL110" s="12"/>
      <c r="OM110" s="12"/>
      <c r="ON110" s="12"/>
      <c r="OO110" s="12"/>
      <c r="OP110" s="12"/>
      <c r="OQ110" s="12"/>
      <c r="OR110" s="12"/>
      <c r="OS110" s="12"/>
      <c r="OT110" s="12"/>
      <c r="OU110" s="12"/>
      <c r="OV110" s="12"/>
      <c r="OW110" s="12"/>
      <c r="OX110" s="12"/>
      <c r="OY110" s="12"/>
      <c r="OZ110" s="12"/>
      <c r="PA110" s="12"/>
      <c r="PB110" s="12"/>
      <c r="PC110" s="12"/>
      <c r="PD110" s="12"/>
      <c r="PE110" s="12"/>
      <c r="PF110" s="12"/>
      <c r="PG110" s="12"/>
      <c r="PH110" s="12"/>
      <c r="PI110" s="12"/>
      <c r="PJ110" s="12"/>
      <c r="PK110" s="12"/>
      <c r="PL110" s="12"/>
      <c r="PM110" s="12"/>
      <c r="PN110" s="12"/>
      <c r="PO110" s="12"/>
      <c r="PP110" s="12"/>
      <c r="PQ110" s="12"/>
      <c r="PR110" s="12"/>
      <c r="PS110" s="12"/>
      <c r="PT110" s="12"/>
      <c r="PU110" s="12"/>
      <c r="PV110" s="12"/>
      <c r="PW110" s="12"/>
      <c r="PX110" s="12"/>
      <c r="PY110" s="12"/>
      <c r="PZ110" s="12"/>
      <c r="QA110" s="12"/>
      <c r="QB110" s="12"/>
      <c r="QC110" s="12"/>
      <c r="QD110" s="12"/>
      <c r="QE110" s="12"/>
      <c r="QF110" s="12"/>
      <c r="QG110" s="12"/>
      <c r="QH110" s="12"/>
      <c r="QI110" s="12"/>
      <c r="QJ110" s="12"/>
      <c r="QK110" s="12"/>
      <c r="QL110" s="12"/>
      <c r="QM110" s="12"/>
      <c r="QN110" s="12"/>
      <c r="QO110" s="12"/>
      <c r="QP110" s="12"/>
      <c r="QQ110" s="12"/>
      <c r="QR110" s="12"/>
      <c r="QS110" s="12"/>
      <c r="QT110" s="12"/>
      <c r="QU110" s="12"/>
      <c r="QV110" s="12"/>
      <c r="QW110" s="12"/>
      <c r="QX110" s="12"/>
      <c r="QY110" s="12"/>
      <c r="QZ110" s="12"/>
      <c r="RA110" s="12"/>
      <c r="RB110" s="12"/>
      <c r="RC110" s="12"/>
      <c r="RD110" s="12"/>
      <c r="RE110" s="12"/>
      <c r="RF110" s="12"/>
      <c r="RG110" s="12"/>
      <c r="RH110" s="12"/>
      <c r="RI110" s="12"/>
      <c r="RJ110" s="12"/>
      <c r="RK110" s="12"/>
      <c r="RL110" s="12"/>
      <c r="RM110" s="12"/>
      <c r="RN110" s="12"/>
      <c r="RO110" s="12"/>
      <c r="RP110" s="12"/>
      <c r="RQ110" s="12"/>
      <c r="RR110" s="12"/>
      <c r="RS110" s="12"/>
      <c r="RT110" s="12"/>
      <c r="RU110" s="12"/>
      <c r="RV110" s="12"/>
      <c r="RW110" s="12"/>
      <c r="RX110" s="12"/>
      <c r="RY110" s="12"/>
      <c r="RZ110" s="12"/>
      <c r="SA110" s="12"/>
      <c r="SB110" s="12"/>
      <c r="SC110" s="12"/>
      <c r="SD110" s="12"/>
      <c r="SE110" s="12"/>
      <c r="SF110" s="12"/>
      <c r="SG110" s="12"/>
      <c r="SH110" s="12"/>
      <c r="SI110" s="12"/>
      <c r="SJ110" s="12"/>
      <c r="SK110" s="12"/>
      <c r="SL110" s="12"/>
      <c r="SM110" s="12"/>
      <c r="SN110" s="12"/>
      <c r="SO110" s="12"/>
      <c r="SP110" s="12"/>
      <c r="SQ110" s="12"/>
      <c r="SR110" s="12"/>
      <c r="SS110" s="12"/>
      <c r="ST110" s="12"/>
      <c r="SU110" s="12"/>
      <c r="SV110" s="12"/>
      <c r="SW110" s="12"/>
      <c r="SX110" s="12"/>
      <c r="SY110" s="12"/>
      <c r="SZ110" s="12"/>
      <c r="TA110" s="12"/>
      <c r="TB110" s="12"/>
      <c r="TC110" s="12"/>
      <c r="TD110" s="12"/>
      <c r="TE110" s="12"/>
      <c r="TF110" s="12"/>
      <c r="TG110" s="12"/>
      <c r="TH110" s="12"/>
      <c r="TI110" s="12"/>
      <c r="TJ110" s="12"/>
      <c r="TK110" s="12"/>
      <c r="TL110" s="12"/>
      <c r="TM110" s="12"/>
      <c r="TN110" s="12"/>
      <c r="TO110" s="12"/>
      <c r="TP110" s="12"/>
      <c r="TQ110" s="12"/>
      <c r="TR110" s="12"/>
      <c r="TS110" s="12"/>
      <c r="TT110" s="12"/>
      <c r="TU110" s="12"/>
      <c r="TV110" s="12"/>
      <c r="TW110" s="12"/>
      <c r="TX110" s="12"/>
      <c r="TY110" s="12"/>
      <c r="TZ110" s="12"/>
      <c r="UA110" s="12"/>
      <c r="UB110" s="12"/>
      <c r="UC110" s="12"/>
      <c r="UD110" s="12"/>
      <c r="UE110" s="12"/>
      <c r="UF110" s="12"/>
      <c r="UG110" s="12"/>
      <c r="UH110" s="12"/>
      <c r="UI110" s="12"/>
      <c r="UJ110" s="12"/>
      <c r="UK110" s="12"/>
      <c r="UL110" s="12"/>
      <c r="UM110" s="12"/>
      <c r="UN110" s="12"/>
      <c r="UO110" s="12"/>
      <c r="UP110" s="12"/>
      <c r="UQ110" s="12"/>
      <c r="UR110" s="12"/>
      <c r="US110" s="12"/>
      <c r="UT110" s="12"/>
      <c r="UU110" s="12"/>
      <c r="UV110" s="12"/>
      <c r="UW110" s="12"/>
      <c r="UX110" s="12"/>
      <c r="UY110" s="12"/>
      <c r="UZ110" s="12"/>
      <c r="VA110" s="12"/>
      <c r="VB110" s="12"/>
      <c r="VC110" s="12"/>
      <c r="VD110" s="12"/>
      <c r="VE110" s="12"/>
      <c r="VF110" s="12"/>
      <c r="VG110" s="12"/>
      <c r="VH110" s="12"/>
      <c r="VI110" s="12"/>
      <c r="VJ110" s="12"/>
      <c r="VK110" s="12"/>
      <c r="VL110" s="12"/>
      <c r="VM110" s="12"/>
      <c r="VN110" s="12"/>
      <c r="VO110" s="12"/>
      <c r="VP110" s="12"/>
      <c r="VQ110" s="12"/>
      <c r="VR110" s="12"/>
      <c r="VS110" s="12"/>
      <c r="VT110" s="12"/>
      <c r="VU110" s="12"/>
      <c r="VV110" s="12"/>
      <c r="VW110" s="12"/>
      <c r="VX110" s="12"/>
      <c r="VY110" s="12"/>
      <c r="VZ110" s="12"/>
      <c r="WA110" s="12"/>
      <c r="WB110" s="12"/>
      <c r="WC110" s="12"/>
      <c r="WD110" s="12"/>
      <c r="WE110" s="12"/>
      <c r="WF110" s="12"/>
      <c r="WG110" s="12"/>
      <c r="WH110" s="12"/>
      <c r="WI110" s="12"/>
      <c r="WJ110" s="12"/>
      <c r="WK110" s="12"/>
      <c r="WL110" s="12"/>
      <c r="WM110" s="12"/>
      <c r="WN110" s="12"/>
      <c r="WO110" s="12"/>
      <c r="WP110" s="12"/>
      <c r="WQ110" s="12"/>
      <c r="WR110" s="12"/>
      <c r="WS110" s="12"/>
      <c r="WT110" s="12"/>
      <c r="WU110" s="12"/>
      <c r="WV110" s="12"/>
      <c r="WW110" s="12"/>
      <c r="WX110" s="12"/>
      <c r="WY110" s="12"/>
      <c r="WZ110" s="12"/>
      <c r="XA110" s="12"/>
      <c r="XB110" s="12"/>
      <c r="XC110" s="12"/>
      <c r="XD110" s="12"/>
      <c r="XE110" s="12"/>
      <c r="XF110" s="12"/>
      <c r="XG110" s="12"/>
      <c r="XH110" s="12"/>
      <c r="XI110" s="12"/>
      <c r="XJ110" s="12"/>
      <c r="XK110" s="12"/>
      <c r="XL110" s="12"/>
      <c r="XM110" s="12"/>
      <c r="XN110" s="12"/>
      <c r="XO110" s="12"/>
      <c r="XP110" s="12"/>
      <c r="XQ110" s="12"/>
      <c r="XR110" s="12"/>
      <c r="XS110" s="12"/>
      <c r="XT110" s="12"/>
      <c r="XU110" s="12"/>
      <c r="XV110" s="12"/>
      <c r="XW110" s="12"/>
      <c r="XX110" s="12"/>
      <c r="XY110" s="12"/>
      <c r="XZ110" s="12"/>
      <c r="YA110" s="12"/>
      <c r="YB110" s="12"/>
      <c r="YC110" s="12"/>
      <c r="YD110" s="12"/>
      <c r="YE110" s="12"/>
      <c r="YF110" s="12"/>
      <c r="YG110" s="12"/>
      <c r="YH110" s="12"/>
      <c r="YI110" s="12"/>
      <c r="YJ110" s="12"/>
      <c r="YK110" s="12"/>
      <c r="YL110" s="12"/>
      <c r="YM110" s="12"/>
      <c r="YN110" s="12"/>
      <c r="YO110" s="12"/>
      <c r="YP110" s="12"/>
      <c r="YQ110" s="12"/>
      <c r="YR110" s="12"/>
      <c r="YS110" s="12"/>
      <c r="YT110" s="12"/>
      <c r="YU110" s="12"/>
      <c r="YV110" s="12"/>
      <c r="YW110" s="12"/>
      <c r="YX110" s="12"/>
      <c r="YY110" s="12"/>
      <c r="YZ110" s="12"/>
      <c r="ZA110" s="12"/>
      <c r="ZB110" s="12"/>
      <c r="ZC110" s="12"/>
      <c r="ZD110" s="12"/>
      <c r="ZE110" s="12"/>
      <c r="ZF110" s="12"/>
      <c r="ZG110" s="12"/>
      <c r="ZH110" s="12"/>
      <c r="ZI110" s="12"/>
      <c r="ZJ110" s="12"/>
      <c r="ZK110" s="12"/>
      <c r="ZL110" s="12"/>
      <c r="ZM110" s="12"/>
      <c r="ZN110" s="12"/>
      <c r="ZO110" s="12"/>
      <c r="ZP110" s="12"/>
      <c r="ZQ110" s="12"/>
      <c r="ZR110" s="12"/>
      <c r="ZS110" s="12"/>
      <c r="ZT110" s="12"/>
      <c r="ZU110" s="12"/>
      <c r="ZV110" s="12"/>
      <c r="ZW110" s="12"/>
      <c r="ZX110" s="12"/>
      <c r="ZY110" s="12"/>
      <c r="ZZ110" s="12"/>
      <c r="AAA110" s="12"/>
      <c r="AAB110" s="12"/>
      <c r="AAC110" s="12"/>
      <c r="AAD110" s="12"/>
      <c r="AAE110" s="12"/>
      <c r="AAF110" s="12"/>
      <c r="AAG110" s="12"/>
      <c r="AAH110" s="12"/>
      <c r="AAI110" s="12"/>
      <c r="AAJ110" s="12"/>
      <c r="AAK110" s="12"/>
      <c r="AAL110" s="12"/>
      <c r="AAM110" s="12"/>
      <c r="AAN110" s="12"/>
      <c r="AAO110" s="12"/>
      <c r="AAP110" s="12"/>
      <c r="AAQ110" s="12"/>
      <c r="AAR110" s="12"/>
      <c r="AAS110" s="12"/>
      <c r="AAT110" s="12"/>
      <c r="AAU110" s="12"/>
      <c r="AAV110" s="12"/>
      <c r="AAW110" s="12"/>
      <c r="AAX110" s="12"/>
      <c r="AAY110" s="12"/>
      <c r="AAZ110" s="12"/>
      <c r="ABA110" s="12"/>
      <c r="ABB110" s="12"/>
      <c r="ABC110" s="12"/>
      <c r="ABD110" s="12"/>
      <c r="ABE110" s="12"/>
      <c r="ABF110" s="12"/>
      <c r="ABG110" s="12"/>
      <c r="ABH110" s="12"/>
      <c r="ABI110" s="12"/>
      <c r="ABJ110" s="12"/>
      <c r="ABK110" s="12"/>
      <c r="ABL110" s="12"/>
      <c r="ABM110" s="12"/>
      <c r="ABN110" s="12"/>
      <c r="ABO110" s="12"/>
      <c r="ABP110" s="12"/>
      <c r="ABQ110" s="12"/>
      <c r="ABR110" s="12"/>
      <c r="ABS110" s="12"/>
      <c r="ABT110" s="12"/>
      <c r="ABU110" s="12"/>
      <c r="ABV110" s="12"/>
      <c r="ABW110" s="12"/>
      <c r="ABX110" s="12"/>
      <c r="ABY110" s="12"/>
      <c r="ABZ110" s="12"/>
      <c r="ACA110" s="12"/>
      <c r="ACB110" s="12"/>
      <c r="ACC110" s="12"/>
      <c r="ACD110" s="12"/>
      <c r="ACE110" s="12"/>
      <c r="ACF110" s="12"/>
      <c r="ACG110" s="12"/>
      <c r="ACH110" s="12"/>
      <c r="ACI110" s="12"/>
      <c r="ACJ110" s="12"/>
      <c r="ACK110" s="12"/>
      <c r="ACL110" s="12"/>
    </row>
    <row r="111" spans="1:766" s="21" customFormat="1" ht="11.25" customHeight="1" x14ac:dyDescent="0.2">
      <c r="A111" s="297"/>
      <c r="B111" s="297"/>
      <c r="C111" s="12" t="s">
        <v>657</v>
      </c>
      <c r="D111" s="12" t="s">
        <v>658</v>
      </c>
      <c r="E111" s="307">
        <v>35604</v>
      </c>
      <c r="F111" s="249" t="s">
        <v>67</v>
      </c>
      <c r="G111" s="20">
        <v>0.04</v>
      </c>
      <c r="H111" s="17">
        <v>1424</v>
      </c>
      <c r="I111" s="127"/>
      <c r="J111" s="12" t="s">
        <v>1045</v>
      </c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  <c r="BJ111" s="12"/>
      <c r="BK111" s="12"/>
      <c r="BL111" s="12"/>
      <c r="BM111" s="12"/>
      <c r="BN111" s="12"/>
      <c r="BO111" s="12"/>
      <c r="BP111" s="12"/>
      <c r="BQ111" s="12"/>
      <c r="BR111" s="12"/>
      <c r="BS111" s="12"/>
      <c r="BT111" s="12"/>
      <c r="BU111" s="12"/>
      <c r="BV111" s="12"/>
      <c r="BW111" s="12"/>
      <c r="BX111" s="12"/>
      <c r="BY111" s="12"/>
      <c r="BZ111" s="12"/>
      <c r="CA111" s="12"/>
      <c r="CB111" s="12"/>
      <c r="CC111" s="12"/>
      <c r="CD111" s="12"/>
      <c r="CE111" s="12"/>
      <c r="CF111" s="12"/>
      <c r="CG111" s="12"/>
      <c r="CH111" s="12"/>
      <c r="CI111" s="12"/>
      <c r="CJ111" s="12"/>
      <c r="CK111" s="12"/>
      <c r="CL111" s="12"/>
      <c r="CM111" s="12"/>
      <c r="CN111" s="12"/>
      <c r="CO111" s="12"/>
      <c r="CP111" s="12"/>
      <c r="CQ111" s="12"/>
      <c r="CR111" s="12"/>
      <c r="CS111" s="12"/>
      <c r="CT111" s="12"/>
      <c r="CU111" s="12"/>
      <c r="CV111" s="12"/>
      <c r="CW111" s="12"/>
      <c r="CX111" s="12"/>
      <c r="CY111" s="12"/>
      <c r="CZ111" s="12"/>
      <c r="DA111" s="12"/>
      <c r="DB111" s="12"/>
      <c r="DC111" s="12"/>
      <c r="DD111" s="12"/>
      <c r="DE111" s="12"/>
      <c r="DF111" s="12"/>
      <c r="DG111" s="12"/>
      <c r="DH111" s="12"/>
      <c r="DI111" s="12"/>
      <c r="DJ111" s="12"/>
      <c r="DK111" s="12"/>
      <c r="DL111" s="12"/>
      <c r="DM111" s="12"/>
      <c r="DN111" s="12"/>
      <c r="DO111" s="12"/>
      <c r="DP111" s="12"/>
      <c r="DQ111" s="12"/>
      <c r="DR111" s="12"/>
      <c r="DS111" s="12"/>
      <c r="DT111" s="12"/>
      <c r="DU111" s="12"/>
      <c r="DV111" s="12"/>
      <c r="DW111" s="12"/>
      <c r="DX111" s="12"/>
      <c r="DY111" s="12"/>
      <c r="DZ111" s="12"/>
      <c r="EA111" s="12"/>
      <c r="EB111" s="12"/>
      <c r="EC111" s="12"/>
      <c r="ED111" s="12"/>
      <c r="EE111" s="12"/>
      <c r="EF111" s="12"/>
      <c r="EG111" s="12"/>
      <c r="EH111" s="12"/>
      <c r="EI111" s="12"/>
      <c r="EJ111" s="12"/>
      <c r="EK111" s="12"/>
      <c r="EL111" s="12"/>
      <c r="EM111" s="12"/>
      <c r="EN111" s="12"/>
      <c r="EO111" s="12"/>
      <c r="EP111" s="12"/>
      <c r="EQ111" s="12"/>
      <c r="ER111" s="12"/>
      <c r="ES111" s="12"/>
      <c r="ET111" s="12"/>
      <c r="EU111" s="12"/>
      <c r="EV111" s="12"/>
      <c r="EW111" s="12"/>
      <c r="EX111" s="12"/>
      <c r="EY111" s="12"/>
      <c r="EZ111" s="12"/>
      <c r="FA111" s="12"/>
      <c r="FB111" s="12"/>
      <c r="FC111" s="12"/>
      <c r="FD111" s="12"/>
      <c r="FE111" s="12"/>
      <c r="FF111" s="12"/>
      <c r="FG111" s="12"/>
      <c r="FH111" s="12"/>
      <c r="FI111" s="12"/>
      <c r="FJ111" s="12"/>
      <c r="FK111" s="12"/>
      <c r="FL111" s="12"/>
      <c r="FM111" s="12"/>
      <c r="FN111" s="12"/>
      <c r="FO111" s="12"/>
      <c r="FP111" s="12"/>
      <c r="FQ111" s="12"/>
      <c r="FR111" s="12"/>
      <c r="FS111" s="12"/>
      <c r="FT111" s="12"/>
      <c r="FU111" s="12"/>
      <c r="FV111" s="12"/>
      <c r="FW111" s="12"/>
      <c r="FX111" s="12"/>
      <c r="FY111" s="12"/>
      <c r="FZ111" s="12"/>
      <c r="GA111" s="12"/>
      <c r="GB111" s="12"/>
      <c r="GC111" s="12"/>
      <c r="GD111" s="12"/>
      <c r="GE111" s="12"/>
      <c r="GF111" s="12"/>
      <c r="GG111" s="12"/>
      <c r="GH111" s="12"/>
      <c r="GI111" s="12"/>
      <c r="GJ111" s="12"/>
      <c r="GK111" s="12"/>
      <c r="GL111" s="12"/>
      <c r="GM111" s="12"/>
      <c r="GN111" s="12"/>
      <c r="GO111" s="12"/>
      <c r="GP111" s="12"/>
      <c r="GQ111" s="12"/>
      <c r="GR111" s="12"/>
      <c r="GS111" s="12"/>
      <c r="GT111" s="12"/>
      <c r="GU111" s="12"/>
      <c r="GV111" s="12"/>
      <c r="GW111" s="12"/>
      <c r="GX111" s="12"/>
      <c r="GY111" s="12"/>
      <c r="GZ111" s="12"/>
      <c r="HA111" s="12"/>
      <c r="HB111" s="12"/>
      <c r="HC111" s="12"/>
      <c r="HD111" s="12"/>
      <c r="HE111" s="12"/>
      <c r="HF111" s="12"/>
      <c r="HG111" s="12"/>
      <c r="HH111" s="12"/>
      <c r="HI111" s="12"/>
      <c r="HJ111" s="12"/>
      <c r="HK111" s="12"/>
      <c r="HL111" s="12"/>
      <c r="HM111" s="12"/>
      <c r="HN111" s="12"/>
      <c r="HO111" s="12"/>
      <c r="HP111" s="12"/>
      <c r="HQ111" s="12"/>
      <c r="HR111" s="12"/>
      <c r="HS111" s="12"/>
      <c r="HT111" s="12"/>
      <c r="HU111" s="12"/>
      <c r="HV111" s="12"/>
      <c r="HW111" s="12"/>
      <c r="HX111" s="12"/>
      <c r="HY111" s="12"/>
      <c r="HZ111" s="12"/>
      <c r="IA111" s="12"/>
      <c r="IB111" s="12"/>
      <c r="IC111" s="12"/>
      <c r="ID111" s="12"/>
      <c r="IE111" s="12"/>
      <c r="IF111" s="12"/>
      <c r="IG111" s="12"/>
      <c r="IH111" s="12"/>
      <c r="II111" s="12"/>
      <c r="IJ111" s="12"/>
      <c r="IK111" s="12"/>
      <c r="IL111" s="12"/>
      <c r="IM111" s="12"/>
      <c r="IN111" s="12"/>
      <c r="IO111" s="12"/>
      <c r="IP111" s="12"/>
      <c r="IQ111" s="12"/>
      <c r="IR111" s="12"/>
      <c r="IS111" s="12"/>
      <c r="IT111" s="12"/>
      <c r="IU111" s="12"/>
      <c r="IV111" s="12"/>
      <c r="IW111" s="12"/>
      <c r="IX111" s="12"/>
      <c r="IY111" s="12"/>
      <c r="IZ111" s="12"/>
      <c r="JA111" s="12"/>
      <c r="JB111" s="12"/>
      <c r="JC111" s="12"/>
      <c r="JD111" s="12"/>
      <c r="JE111" s="12"/>
      <c r="JF111" s="12"/>
      <c r="JG111" s="12"/>
      <c r="JH111" s="12"/>
      <c r="JI111" s="12"/>
      <c r="JJ111" s="12"/>
      <c r="JK111" s="12"/>
      <c r="JL111" s="12"/>
      <c r="JM111" s="12"/>
      <c r="JN111" s="12"/>
      <c r="JO111" s="12"/>
      <c r="JP111" s="12"/>
      <c r="JQ111" s="12"/>
      <c r="JR111" s="12"/>
      <c r="JS111" s="12"/>
      <c r="JT111" s="12"/>
      <c r="JU111" s="12"/>
      <c r="JV111" s="12"/>
      <c r="JW111" s="12"/>
      <c r="JX111" s="12"/>
      <c r="JY111" s="12"/>
      <c r="JZ111" s="12"/>
      <c r="KA111" s="12"/>
      <c r="KB111" s="12"/>
      <c r="KC111" s="12"/>
      <c r="KD111" s="12"/>
      <c r="KE111" s="12"/>
      <c r="KF111" s="12"/>
      <c r="KG111" s="12"/>
      <c r="KH111" s="12"/>
      <c r="KI111" s="12"/>
      <c r="KJ111" s="12"/>
      <c r="KK111" s="12"/>
      <c r="KL111" s="12"/>
      <c r="KM111" s="12"/>
      <c r="KN111" s="12"/>
      <c r="KO111" s="12"/>
      <c r="KP111" s="12"/>
      <c r="KQ111" s="12"/>
      <c r="KR111" s="12"/>
      <c r="KS111" s="12"/>
      <c r="KT111" s="12"/>
      <c r="KU111" s="12"/>
      <c r="KV111" s="12"/>
      <c r="KW111" s="12"/>
      <c r="KX111" s="12"/>
      <c r="KY111" s="12"/>
      <c r="KZ111" s="12"/>
      <c r="LA111" s="12"/>
      <c r="LB111" s="12"/>
      <c r="LC111" s="12"/>
      <c r="LD111" s="12"/>
      <c r="LE111" s="12"/>
      <c r="LF111" s="12"/>
      <c r="LG111" s="12"/>
      <c r="LH111" s="12"/>
      <c r="LI111" s="12"/>
      <c r="LJ111" s="12"/>
      <c r="LK111" s="12"/>
      <c r="LL111" s="12"/>
      <c r="LM111" s="12"/>
      <c r="LN111" s="12"/>
      <c r="LO111" s="12"/>
      <c r="LP111" s="12"/>
      <c r="LQ111" s="12"/>
      <c r="LR111" s="12"/>
      <c r="LS111" s="12"/>
      <c r="LT111" s="12"/>
      <c r="LU111" s="12"/>
      <c r="LV111" s="12"/>
      <c r="LW111" s="12"/>
      <c r="LX111" s="12"/>
      <c r="LY111" s="12"/>
      <c r="LZ111" s="12"/>
      <c r="MA111" s="12"/>
      <c r="MB111" s="12"/>
      <c r="MC111" s="12"/>
      <c r="MD111" s="12"/>
      <c r="ME111" s="12"/>
      <c r="MF111" s="12"/>
      <c r="MG111" s="12"/>
      <c r="MH111" s="12"/>
      <c r="MI111" s="12"/>
      <c r="MJ111" s="12"/>
      <c r="MK111" s="12"/>
      <c r="ML111" s="12"/>
      <c r="MM111" s="12"/>
      <c r="MN111" s="12"/>
      <c r="MO111" s="12"/>
      <c r="MP111" s="12"/>
      <c r="MQ111" s="12"/>
      <c r="MR111" s="12"/>
      <c r="MS111" s="12"/>
      <c r="MT111" s="12"/>
      <c r="MU111" s="12"/>
      <c r="MV111" s="12"/>
      <c r="MW111" s="12"/>
      <c r="MX111" s="12"/>
      <c r="MY111" s="12"/>
      <c r="MZ111" s="12"/>
      <c r="NA111" s="12"/>
      <c r="NB111" s="12"/>
      <c r="NC111" s="12"/>
      <c r="ND111" s="12"/>
      <c r="NE111" s="12"/>
      <c r="NF111" s="12"/>
      <c r="NG111" s="12"/>
      <c r="NH111" s="12"/>
      <c r="NI111" s="12"/>
      <c r="NJ111" s="12"/>
      <c r="NK111" s="12"/>
      <c r="NL111" s="12"/>
      <c r="NM111" s="12"/>
      <c r="NN111" s="12"/>
      <c r="NO111" s="12"/>
      <c r="NP111" s="12"/>
      <c r="NQ111" s="12"/>
      <c r="NR111" s="12"/>
      <c r="NS111" s="12"/>
      <c r="NT111" s="12"/>
      <c r="NU111" s="12"/>
      <c r="NV111" s="12"/>
      <c r="NW111" s="12"/>
      <c r="NX111" s="12"/>
      <c r="NY111" s="12"/>
      <c r="NZ111" s="12"/>
      <c r="OA111" s="12"/>
      <c r="OB111" s="12"/>
      <c r="OC111" s="12"/>
      <c r="OD111" s="12"/>
      <c r="OE111" s="12"/>
      <c r="OF111" s="12"/>
      <c r="OG111" s="12"/>
      <c r="OH111" s="12"/>
      <c r="OI111" s="12"/>
      <c r="OJ111" s="12"/>
      <c r="OK111" s="12"/>
      <c r="OL111" s="12"/>
      <c r="OM111" s="12"/>
      <c r="ON111" s="12"/>
      <c r="OO111" s="12"/>
      <c r="OP111" s="12"/>
      <c r="OQ111" s="12"/>
      <c r="OR111" s="12"/>
      <c r="OS111" s="12"/>
      <c r="OT111" s="12"/>
      <c r="OU111" s="12"/>
      <c r="OV111" s="12"/>
      <c r="OW111" s="12"/>
      <c r="OX111" s="12"/>
      <c r="OY111" s="12"/>
      <c r="OZ111" s="12"/>
      <c r="PA111" s="12"/>
      <c r="PB111" s="12"/>
      <c r="PC111" s="12"/>
      <c r="PD111" s="12"/>
      <c r="PE111" s="12"/>
      <c r="PF111" s="12"/>
      <c r="PG111" s="12"/>
      <c r="PH111" s="12"/>
      <c r="PI111" s="12"/>
      <c r="PJ111" s="12"/>
      <c r="PK111" s="12"/>
      <c r="PL111" s="12"/>
      <c r="PM111" s="12"/>
      <c r="PN111" s="12"/>
      <c r="PO111" s="12"/>
      <c r="PP111" s="12"/>
      <c r="PQ111" s="12"/>
      <c r="PR111" s="12"/>
      <c r="PS111" s="12"/>
      <c r="PT111" s="12"/>
      <c r="PU111" s="12"/>
      <c r="PV111" s="12"/>
      <c r="PW111" s="12"/>
      <c r="PX111" s="12"/>
      <c r="PY111" s="12"/>
      <c r="PZ111" s="12"/>
      <c r="QA111" s="12"/>
      <c r="QB111" s="12"/>
      <c r="QC111" s="12"/>
      <c r="QD111" s="12"/>
      <c r="QE111" s="12"/>
      <c r="QF111" s="12"/>
      <c r="QG111" s="12"/>
      <c r="QH111" s="12"/>
      <c r="QI111" s="12"/>
      <c r="QJ111" s="12"/>
      <c r="QK111" s="12"/>
      <c r="QL111" s="12"/>
      <c r="QM111" s="12"/>
      <c r="QN111" s="12"/>
      <c r="QO111" s="12"/>
      <c r="QP111" s="12"/>
      <c r="QQ111" s="12"/>
      <c r="QR111" s="12"/>
      <c r="QS111" s="12"/>
      <c r="QT111" s="12"/>
      <c r="QU111" s="12"/>
      <c r="QV111" s="12"/>
      <c r="QW111" s="12"/>
      <c r="QX111" s="12"/>
      <c r="QY111" s="12"/>
      <c r="QZ111" s="12"/>
      <c r="RA111" s="12"/>
      <c r="RB111" s="12"/>
      <c r="RC111" s="12"/>
      <c r="RD111" s="12"/>
      <c r="RE111" s="12"/>
      <c r="RF111" s="12"/>
      <c r="RG111" s="12"/>
      <c r="RH111" s="12"/>
      <c r="RI111" s="12"/>
      <c r="RJ111" s="12"/>
      <c r="RK111" s="12"/>
      <c r="RL111" s="12"/>
      <c r="RM111" s="12"/>
      <c r="RN111" s="12"/>
      <c r="RO111" s="12"/>
      <c r="RP111" s="12"/>
      <c r="RQ111" s="12"/>
      <c r="RR111" s="12"/>
      <c r="RS111" s="12"/>
      <c r="RT111" s="12"/>
      <c r="RU111" s="12"/>
      <c r="RV111" s="12"/>
      <c r="RW111" s="12"/>
      <c r="RX111" s="12"/>
      <c r="RY111" s="12"/>
      <c r="RZ111" s="12"/>
      <c r="SA111" s="12"/>
      <c r="SB111" s="12"/>
      <c r="SC111" s="12"/>
      <c r="SD111" s="12"/>
      <c r="SE111" s="12"/>
      <c r="SF111" s="12"/>
      <c r="SG111" s="12"/>
      <c r="SH111" s="12"/>
      <c r="SI111" s="12"/>
      <c r="SJ111" s="12"/>
      <c r="SK111" s="12"/>
      <c r="SL111" s="12"/>
      <c r="SM111" s="12"/>
      <c r="SN111" s="12"/>
      <c r="SO111" s="12"/>
      <c r="SP111" s="12"/>
      <c r="SQ111" s="12"/>
      <c r="SR111" s="12"/>
      <c r="SS111" s="12"/>
      <c r="ST111" s="12"/>
      <c r="SU111" s="12"/>
      <c r="SV111" s="12"/>
      <c r="SW111" s="12"/>
      <c r="SX111" s="12"/>
      <c r="SY111" s="12"/>
      <c r="SZ111" s="12"/>
      <c r="TA111" s="12"/>
      <c r="TB111" s="12"/>
      <c r="TC111" s="12"/>
      <c r="TD111" s="12"/>
      <c r="TE111" s="12"/>
      <c r="TF111" s="12"/>
      <c r="TG111" s="12"/>
      <c r="TH111" s="12"/>
      <c r="TI111" s="12"/>
      <c r="TJ111" s="12"/>
      <c r="TK111" s="12"/>
      <c r="TL111" s="12"/>
      <c r="TM111" s="12"/>
      <c r="TN111" s="12"/>
      <c r="TO111" s="12"/>
      <c r="TP111" s="12"/>
      <c r="TQ111" s="12"/>
      <c r="TR111" s="12"/>
      <c r="TS111" s="12"/>
      <c r="TT111" s="12"/>
      <c r="TU111" s="12"/>
      <c r="TV111" s="12"/>
      <c r="TW111" s="12"/>
      <c r="TX111" s="12"/>
      <c r="TY111" s="12"/>
      <c r="TZ111" s="12"/>
      <c r="UA111" s="12"/>
      <c r="UB111" s="12"/>
      <c r="UC111" s="12"/>
      <c r="UD111" s="12"/>
      <c r="UE111" s="12"/>
      <c r="UF111" s="12"/>
      <c r="UG111" s="12"/>
      <c r="UH111" s="12"/>
      <c r="UI111" s="12"/>
      <c r="UJ111" s="12"/>
      <c r="UK111" s="12"/>
      <c r="UL111" s="12"/>
      <c r="UM111" s="12"/>
      <c r="UN111" s="12"/>
      <c r="UO111" s="12"/>
      <c r="UP111" s="12"/>
      <c r="UQ111" s="12"/>
      <c r="UR111" s="12"/>
      <c r="US111" s="12"/>
      <c r="UT111" s="12"/>
      <c r="UU111" s="12"/>
      <c r="UV111" s="12"/>
      <c r="UW111" s="12"/>
      <c r="UX111" s="12"/>
      <c r="UY111" s="12"/>
      <c r="UZ111" s="12"/>
      <c r="VA111" s="12"/>
      <c r="VB111" s="12"/>
      <c r="VC111" s="12"/>
      <c r="VD111" s="12"/>
      <c r="VE111" s="12"/>
      <c r="VF111" s="12"/>
      <c r="VG111" s="12"/>
      <c r="VH111" s="12"/>
      <c r="VI111" s="12"/>
      <c r="VJ111" s="12"/>
      <c r="VK111" s="12"/>
      <c r="VL111" s="12"/>
      <c r="VM111" s="12"/>
      <c r="VN111" s="12"/>
      <c r="VO111" s="12"/>
      <c r="VP111" s="12"/>
      <c r="VQ111" s="12"/>
      <c r="VR111" s="12"/>
      <c r="VS111" s="12"/>
      <c r="VT111" s="12"/>
      <c r="VU111" s="12"/>
      <c r="VV111" s="12"/>
      <c r="VW111" s="12"/>
      <c r="VX111" s="12"/>
      <c r="VY111" s="12"/>
      <c r="VZ111" s="12"/>
      <c r="WA111" s="12"/>
      <c r="WB111" s="12"/>
      <c r="WC111" s="12"/>
      <c r="WD111" s="12"/>
      <c r="WE111" s="12"/>
      <c r="WF111" s="12"/>
      <c r="WG111" s="12"/>
      <c r="WH111" s="12"/>
      <c r="WI111" s="12"/>
      <c r="WJ111" s="12"/>
      <c r="WK111" s="12"/>
      <c r="WL111" s="12"/>
      <c r="WM111" s="12"/>
      <c r="WN111" s="12"/>
      <c r="WO111" s="12"/>
      <c r="WP111" s="12"/>
      <c r="WQ111" s="12"/>
      <c r="WR111" s="12"/>
      <c r="WS111" s="12"/>
      <c r="WT111" s="12"/>
      <c r="WU111" s="12"/>
      <c r="WV111" s="12"/>
      <c r="WW111" s="12"/>
      <c r="WX111" s="12"/>
      <c r="WY111" s="12"/>
      <c r="WZ111" s="12"/>
      <c r="XA111" s="12"/>
      <c r="XB111" s="12"/>
      <c r="XC111" s="12"/>
      <c r="XD111" s="12"/>
      <c r="XE111" s="12"/>
      <c r="XF111" s="12"/>
      <c r="XG111" s="12"/>
      <c r="XH111" s="12"/>
      <c r="XI111" s="12"/>
      <c r="XJ111" s="12"/>
      <c r="XK111" s="12"/>
      <c r="XL111" s="12"/>
      <c r="XM111" s="12"/>
      <c r="XN111" s="12"/>
      <c r="XO111" s="12"/>
      <c r="XP111" s="12"/>
      <c r="XQ111" s="12"/>
      <c r="XR111" s="12"/>
      <c r="XS111" s="12"/>
      <c r="XT111" s="12"/>
      <c r="XU111" s="12"/>
      <c r="XV111" s="12"/>
      <c r="XW111" s="12"/>
      <c r="XX111" s="12"/>
      <c r="XY111" s="12"/>
      <c r="XZ111" s="12"/>
      <c r="YA111" s="12"/>
      <c r="YB111" s="12"/>
      <c r="YC111" s="12"/>
      <c r="YD111" s="12"/>
      <c r="YE111" s="12"/>
      <c r="YF111" s="12"/>
      <c r="YG111" s="12"/>
      <c r="YH111" s="12"/>
      <c r="YI111" s="12"/>
      <c r="YJ111" s="12"/>
      <c r="YK111" s="12"/>
      <c r="YL111" s="12"/>
      <c r="YM111" s="12"/>
      <c r="YN111" s="12"/>
      <c r="YO111" s="12"/>
      <c r="YP111" s="12"/>
      <c r="YQ111" s="12"/>
      <c r="YR111" s="12"/>
      <c r="YS111" s="12"/>
      <c r="YT111" s="12"/>
      <c r="YU111" s="12"/>
      <c r="YV111" s="12"/>
      <c r="YW111" s="12"/>
      <c r="YX111" s="12"/>
      <c r="YY111" s="12"/>
      <c r="YZ111" s="12"/>
      <c r="ZA111" s="12"/>
      <c r="ZB111" s="12"/>
      <c r="ZC111" s="12"/>
      <c r="ZD111" s="12"/>
      <c r="ZE111" s="12"/>
      <c r="ZF111" s="12"/>
      <c r="ZG111" s="12"/>
      <c r="ZH111" s="12"/>
      <c r="ZI111" s="12"/>
      <c r="ZJ111" s="12"/>
      <c r="ZK111" s="12"/>
      <c r="ZL111" s="12"/>
      <c r="ZM111" s="12"/>
      <c r="ZN111" s="12"/>
      <c r="ZO111" s="12"/>
      <c r="ZP111" s="12"/>
      <c r="ZQ111" s="12"/>
      <c r="ZR111" s="12"/>
      <c r="ZS111" s="12"/>
      <c r="ZT111" s="12"/>
      <c r="ZU111" s="12"/>
      <c r="ZV111" s="12"/>
      <c r="ZW111" s="12"/>
      <c r="ZX111" s="12"/>
      <c r="ZY111" s="12"/>
      <c r="ZZ111" s="12"/>
      <c r="AAA111" s="12"/>
      <c r="AAB111" s="12"/>
      <c r="AAC111" s="12"/>
      <c r="AAD111" s="12"/>
      <c r="AAE111" s="12"/>
      <c r="AAF111" s="12"/>
      <c r="AAG111" s="12"/>
      <c r="AAH111" s="12"/>
      <c r="AAI111" s="12"/>
      <c r="AAJ111" s="12"/>
      <c r="AAK111" s="12"/>
      <c r="AAL111" s="12"/>
      <c r="AAM111" s="12"/>
      <c r="AAN111" s="12"/>
      <c r="AAO111" s="12"/>
      <c r="AAP111" s="12"/>
      <c r="AAQ111" s="12"/>
      <c r="AAR111" s="12"/>
      <c r="AAS111" s="12"/>
      <c r="AAT111" s="12"/>
      <c r="AAU111" s="12"/>
      <c r="AAV111" s="12"/>
      <c r="AAW111" s="12"/>
      <c r="AAX111" s="12"/>
      <c r="AAY111" s="12"/>
      <c r="AAZ111" s="12"/>
      <c r="ABA111" s="12"/>
      <c r="ABB111" s="12"/>
      <c r="ABC111" s="12"/>
      <c r="ABD111" s="12"/>
      <c r="ABE111" s="12"/>
      <c r="ABF111" s="12"/>
      <c r="ABG111" s="12"/>
      <c r="ABH111" s="12"/>
      <c r="ABI111" s="12"/>
      <c r="ABJ111" s="12"/>
      <c r="ABK111" s="12"/>
      <c r="ABL111" s="12"/>
      <c r="ABM111" s="12"/>
      <c r="ABN111" s="12"/>
      <c r="ABO111" s="12"/>
      <c r="ABP111" s="12"/>
      <c r="ABQ111" s="12"/>
      <c r="ABR111" s="12"/>
      <c r="ABS111" s="12"/>
      <c r="ABT111" s="12"/>
      <c r="ABU111" s="12"/>
      <c r="ABV111" s="12"/>
      <c r="ABW111" s="12"/>
      <c r="ABX111" s="12"/>
      <c r="ABY111" s="12"/>
      <c r="ABZ111" s="12"/>
      <c r="ACA111" s="12"/>
      <c r="ACB111" s="12"/>
      <c r="ACC111" s="12"/>
      <c r="ACD111" s="12"/>
      <c r="ACE111" s="12"/>
      <c r="ACF111" s="12"/>
      <c r="ACG111" s="12"/>
      <c r="ACH111" s="12"/>
      <c r="ACI111" s="12"/>
      <c r="ACJ111" s="12"/>
      <c r="ACK111" s="12"/>
      <c r="ACL111" s="12"/>
    </row>
    <row r="112" spans="1:766" s="21" customFormat="1" x14ac:dyDescent="0.2">
      <c r="A112" s="297"/>
      <c r="B112" s="297"/>
      <c r="C112" s="12" t="s">
        <v>803</v>
      </c>
      <c r="D112" s="12" t="s">
        <v>804</v>
      </c>
      <c r="E112" s="307">
        <v>15000</v>
      </c>
      <c r="F112" s="249" t="s">
        <v>67</v>
      </c>
      <c r="G112" s="20">
        <v>0.04</v>
      </c>
      <c r="H112" s="17">
        <v>600</v>
      </c>
      <c r="I112" s="127"/>
      <c r="J112" s="12" t="s">
        <v>1045</v>
      </c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  <c r="BX112" s="12"/>
      <c r="BY112" s="12"/>
      <c r="BZ112" s="12"/>
      <c r="CA112" s="12"/>
      <c r="CB112" s="12"/>
      <c r="CC112" s="12"/>
      <c r="CD112" s="12"/>
      <c r="CE112" s="12"/>
      <c r="CF112" s="12"/>
      <c r="CG112" s="12"/>
      <c r="CH112" s="12"/>
      <c r="CI112" s="12"/>
      <c r="CJ112" s="12"/>
      <c r="CK112" s="12"/>
      <c r="CL112" s="12"/>
      <c r="CM112" s="12"/>
      <c r="CN112" s="12"/>
      <c r="CO112" s="12"/>
      <c r="CP112" s="12"/>
      <c r="CQ112" s="12"/>
      <c r="CR112" s="12"/>
      <c r="CS112" s="12"/>
      <c r="CT112" s="12"/>
      <c r="CU112" s="12"/>
      <c r="CV112" s="12"/>
      <c r="CW112" s="12"/>
      <c r="CX112" s="12"/>
      <c r="CY112" s="12"/>
      <c r="CZ112" s="12"/>
      <c r="DA112" s="12"/>
      <c r="DB112" s="12"/>
      <c r="DC112" s="12"/>
      <c r="DD112" s="12"/>
      <c r="DE112" s="12"/>
      <c r="DF112" s="12"/>
      <c r="DG112" s="12"/>
      <c r="DH112" s="12"/>
      <c r="DI112" s="12"/>
      <c r="DJ112" s="12"/>
      <c r="DK112" s="12"/>
      <c r="DL112" s="12"/>
      <c r="DM112" s="12"/>
      <c r="DN112" s="12"/>
      <c r="DO112" s="12"/>
      <c r="DP112" s="12"/>
      <c r="DQ112" s="12"/>
      <c r="DR112" s="12"/>
      <c r="DS112" s="12"/>
      <c r="DT112" s="12"/>
      <c r="DU112" s="12"/>
      <c r="DV112" s="12"/>
      <c r="DW112" s="12"/>
      <c r="DX112" s="12"/>
      <c r="DY112" s="12"/>
      <c r="DZ112" s="12"/>
      <c r="EA112" s="12"/>
      <c r="EB112" s="12"/>
      <c r="EC112" s="12"/>
      <c r="ED112" s="12"/>
      <c r="EE112" s="12"/>
      <c r="EF112" s="12"/>
      <c r="EG112" s="12"/>
      <c r="EH112" s="12"/>
      <c r="EI112" s="12"/>
      <c r="EJ112" s="12"/>
      <c r="EK112" s="12"/>
      <c r="EL112" s="12"/>
      <c r="EM112" s="12"/>
      <c r="EN112" s="12"/>
      <c r="EO112" s="12"/>
      <c r="EP112" s="12"/>
      <c r="EQ112" s="12"/>
      <c r="ER112" s="12"/>
      <c r="ES112" s="12"/>
      <c r="ET112" s="12"/>
      <c r="EU112" s="12"/>
      <c r="EV112" s="12"/>
      <c r="EW112" s="12"/>
      <c r="EX112" s="12"/>
      <c r="EY112" s="12"/>
      <c r="EZ112" s="12"/>
      <c r="FA112" s="12"/>
      <c r="FB112" s="12"/>
      <c r="FC112" s="12"/>
      <c r="FD112" s="12"/>
      <c r="FE112" s="12"/>
      <c r="FF112" s="12"/>
      <c r="FG112" s="12"/>
      <c r="FH112" s="12"/>
      <c r="FI112" s="12"/>
      <c r="FJ112" s="12"/>
      <c r="FK112" s="12"/>
      <c r="FL112" s="12"/>
      <c r="FM112" s="12"/>
      <c r="FN112" s="12"/>
      <c r="FO112" s="12"/>
      <c r="FP112" s="12"/>
      <c r="FQ112" s="12"/>
      <c r="FR112" s="12"/>
      <c r="FS112" s="12"/>
      <c r="FT112" s="12"/>
      <c r="FU112" s="12"/>
      <c r="FV112" s="12"/>
      <c r="FW112" s="12"/>
      <c r="FX112" s="12"/>
      <c r="FY112" s="12"/>
      <c r="FZ112" s="12"/>
      <c r="GA112" s="12"/>
      <c r="GB112" s="12"/>
      <c r="GC112" s="12"/>
      <c r="GD112" s="12"/>
      <c r="GE112" s="12"/>
      <c r="GF112" s="12"/>
      <c r="GG112" s="12"/>
      <c r="GH112" s="12"/>
      <c r="GI112" s="12"/>
      <c r="GJ112" s="12"/>
      <c r="GK112" s="12"/>
      <c r="GL112" s="12"/>
      <c r="GM112" s="12"/>
      <c r="GN112" s="12"/>
      <c r="GO112" s="12"/>
      <c r="GP112" s="12"/>
      <c r="GQ112" s="12"/>
      <c r="GR112" s="12"/>
      <c r="GS112" s="12"/>
      <c r="GT112" s="12"/>
      <c r="GU112" s="12"/>
      <c r="GV112" s="12"/>
      <c r="GW112" s="12"/>
      <c r="GX112" s="12"/>
      <c r="GY112" s="12"/>
      <c r="GZ112" s="12"/>
      <c r="HA112" s="12"/>
      <c r="HB112" s="12"/>
      <c r="HC112" s="12"/>
      <c r="HD112" s="12"/>
      <c r="HE112" s="12"/>
      <c r="HF112" s="12"/>
      <c r="HG112" s="12"/>
      <c r="HH112" s="12"/>
      <c r="HI112" s="12"/>
      <c r="HJ112" s="12"/>
      <c r="HK112" s="12"/>
      <c r="HL112" s="12"/>
      <c r="HM112" s="12"/>
      <c r="HN112" s="12"/>
      <c r="HO112" s="12"/>
      <c r="HP112" s="12"/>
      <c r="HQ112" s="12"/>
      <c r="HR112" s="12"/>
      <c r="HS112" s="12"/>
      <c r="HT112" s="12"/>
      <c r="HU112" s="12"/>
      <c r="HV112" s="12"/>
      <c r="HW112" s="12"/>
      <c r="HX112" s="12"/>
      <c r="HY112" s="12"/>
      <c r="HZ112" s="12"/>
      <c r="IA112" s="12"/>
      <c r="IB112" s="12"/>
      <c r="IC112" s="12"/>
      <c r="ID112" s="12"/>
      <c r="IE112" s="12"/>
      <c r="IF112" s="12"/>
      <c r="IG112" s="12"/>
      <c r="IH112" s="12"/>
      <c r="II112" s="12"/>
      <c r="IJ112" s="12"/>
      <c r="IK112" s="12"/>
      <c r="IL112" s="12"/>
      <c r="IM112" s="12"/>
      <c r="IN112" s="12"/>
      <c r="IO112" s="12"/>
      <c r="IP112" s="12"/>
      <c r="IQ112" s="12"/>
      <c r="IR112" s="12"/>
      <c r="IS112" s="12"/>
      <c r="IT112" s="12"/>
      <c r="IU112" s="12"/>
      <c r="IV112" s="12"/>
      <c r="IW112" s="12"/>
      <c r="IX112" s="12"/>
      <c r="IY112" s="12"/>
      <c r="IZ112" s="12"/>
      <c r="JA112" s="12"/>
      <c r="JB112" s="12"/>
      <c r="JC112" s="12"/>
      <c r="JD112" s="12"/>
      <c r="JE112" s="12"/>
      <c r="JF112" s="12"/>
      <c r="JG112" s="12"/>
      <c r="JH112" s="12"/>
      <c r="JI112" s="12"/>
      <c r="JJ112" s="12"/>
      <c r="JK112" s="12"/>
      <c r="JL112" s="12"/>
      <c r="JM112" s="12"/>
      <c r="JN112" s="12"/>
      <c r="JO112" s="12"/>
      <c r="JP112" s="12"/>
      <c r="JQ112" s="12"/>
      <c r="JR112" s="12"/>
      <c r="JS112" s="12"/>
      <c r="JT112" s="12"/>
      <c r="JU112" s="12"/>
      <c r="JV112" s="12"/>
      <c r="JW112" s="12"/>
      <c r="JX112" s="12"/>
      <c r="JY112" s="12"/>
      <c r="JZ112" s="12"/>
      <c r="KA112" s="12"/>
      <c r="KB112" s="12"/>
      <c r="KC112" s="12"/>
      <c r="KD112" s="12"/>
      <c r="KE112" s="12"/>
      <c r="KF112" s="12"/>
      <c r="KG112" s="12"/>
      <c r="KH112" s="12"/>
      <c r="KI112" s="12"/>
      <c r="KJ112" s="12"/>
      <c r="KK112" s="12"/>
      <c r="KL112" s="12"/>
      <c r="KM112" s="12"/>
      <c r="KN112" s="12"/>
      <c r="KO112" s="12"/>
      <c r="KP112" s="12"/>
      <c r="KQ112" s="12"/>
      <c r="KR112" s="12"/>
      <c r="KS112" s="12"/>
      <c r="KT112" s="12"/>
      <c r="KU112" s="12"/>
      <c r="KV112" s="12"/>
      <c r="KW112" s="12"/>
      <c r="KX112" s="12"/>
      <c r="KY112" s="12"/>
      <c r="KZ112" s="12"/>
      <c r="LA112" s="12"/>
      <c r="LB112" s="12"/>
      <c r="LC112" s="12"/>
      <c r="LD112" s="12"/>
      <c r="LE112" s="12"/>
      <c r="LF112" s="12"/>
      <c r="LG112" s="12"/>
      <c r="LH112" s="12"/>
      <c r="LI112" s="12"/>
      <c r="LJ112" s="12"/>
      <c r="LK112" s="12"/>
      <c r="LL112" s="12"/>
      <c r="LM112" s="12"/>
      <c r="LN112" s="12"/>
      <c r="LO112" s="12"/>
      <c r="LP112" s="12"/>
      <c r="LQ112" s="12"/>
      <c r="LR112" s="12"/>
      <c r="LS112" s="12"/>
      <c r="LT112" s="12"/>
      <c r="LU112" s="12"/>
      <c r="LV112" s="12"/>
      <c r="LW112" s="12"/>
      <c r="LX112" s="12"/>
      <c r="LY112" s="12"/>
      <c r="LZ112" s="12"/>
      <c r="MA112" s="12"/>
      <c r="MB112" s="12"/>
      <c r="MC112" s="12"/>
      <c r="MD112" s="12"/>
      <c r="ME112" s="12"/>
      <c r="MF112" s="12"/>
      <c r="MG112" s="12"/>
      <c r="MH112" s="12"/>
      <c r="MI112" s="12"/>
      <c r="MJ112" s="12"/>
      <c r="MK112" s="12"/>
      <c r="ML112" s="12"/>
      <c r="MM112" s="12"/>
      <c r="MN112" s="12"/>
      <c r="MO112" s="12"/>
      <c r="MP112" s="12"/>
      <c r="MQ112" s="12"/>
      <c r="MR112" s="12"/>
      <c r="MS112" s="12"/>
      <c r="MT112" s="12"/>
      <c r="MU112" s="12"/>
      <c r="MV112" s="12"/>
      <c r="MW112" s="12"/>
      <c r="MX112" s="12"/>
      <c r="MY112" s="12"/>
      <c r="MZ112" s="12"/>
      <c r="NA112" s="12"/>
      <c r="NB112" s="12"/>
      <c r="NC112" s="12"/>
      <c r="ND112" s="12"/>
      <c r="NE112" s="12"/>
      <c r="NF112" s="12"/>
      <c r="NG112" s="12"/>
      <c r="NH112" s="12"/>
      <c r="NI112" s="12"/>
      <c r="NJ112" s="12"/>
      <c r="NK112" s="12"/>
      <c r="NL112" s="12"/>
      <c r="NM112" s="12"/>
      <c r="NN112" s="12"/>
      <c r="NO112" s="12"/>
      <c r="NP112" s="12"/>
      <c r="NQ112" s="12"/>
      <c r="NR112" s="12"/>
      <c r="NS112" s="12"/>
      <c r="NT112" s="12"/>
      <c r="NU112" s="12"/>
      <c r="NV112" s="12"/>
      <c r="NW112" s="12"/>
      <c r="NX112" s="12"/>
      <c r="NY112" s="12"/>
      <c r="NZ112" s="12"/>
      <c r="OA112" s="12"/>
      <c r="OB112" s="12"/>
      <c r="OC112" s="12"/>
      <c r="OD112" s="12"/>
      <c r="OE112" s="12"/>
      <c r="OF112" s="12"/>
      <c r="OG112" s="12"/>
      <c r="OH112" s="12"/>
      <c r="OI112" s="12"/>
      <c r="OJ112" s="12"/>
      <c r="OK112" s="12"/>
      <c r="OL112" s="12"/>
      <c r="OM112" s="12"/>
      <c r="ON112" s="12"/>
      <c r="OO112" s="12"/>
      <c r="OP112" s="12"/>
      <c r="OQ112" s="12"/>
      <c r="OR112" s="12"/>
      <c r="OS112" s="12"/>
      <c r="OT112" s="12"/>
      <c r="OU112" s="12"/>
      <c r="OV112" s="12"/>
      <c r="OW112" s="12"/>
      <c r="OX112" s="12"/>
      <c r="OY112" s="12"/>
      <c r="OZ112" s="12"/>
      <c r="PA112" s="12"/>
      <c r="PB112" s="12"/>
      <c r="PC112" s="12"/>
      <c r="PD112" s="12"/>
      <c r="PE112" s="12"/>
      <c r="PF112" s="12"/>
      <c r="PG112" s="12"/>
      <c r="PH112" s="12"/>
      <c r="PI112" s="12"/>
      <c r="PJ112" s="12"/>
      <c r="PK112" s="12"/>
      <c r="PL112" s="12"/>
      <c r="PM112" s="12"/>
      <c r="PN112" s="12"/>
      <c r="PO112" s="12"/>
      <c r="PP112" s="12"/>
      <c r="PQ112" s="12"/>
      <c r="PR112" s="12"/>
      <c r="PS112" s="12"/>
      <c r="PT112" s="12"/>
      <c r="PU112" s="12"/>
      <c r="PV112" s="12"/>
      <c r="PW112" s="12"/>
      <c r="PX112" s="12"/>
      <c r="PY112" s="12"/>
      <c r="PZ112" s="12"/>
      <c r="QA112" s="12"/>
      <c r="QB112" s="12"/>
      <c r="QC112" s="12"/>
      <c r="QD112" s="12"/>
      <c r="QE112" s="12"/>
      <c r="QF112" s="12"/>
      <c r="QG112" s="12"/>
      <c r="QH112" s="12"/>
      <c r="QI112" s="12"/>
      <c r="QJ112" s="12"/>
      <c r="QK112" s="12"/>
      <c r="QL112" s="12"/>
      <c r="QM112" s="12"/>
      <c r="QN112" s="12"/>
      <c r="QO112" s="12"/>
      <c r="QP112" s="12"/>
      <c r="QQ112" s="12"/>
      <c r="QR112" s="12"/>
      <c r="QS112" s="12"/>
      <c r="QT112" s="12"/>
      <c r="QU112" s="12"/>
      <c r="QV112" s="12"/>
      <c r="QW112" s="12"/>
      <c r="QX112" s="12"/>
      <c r="QY112" s="12"/>
      <c r="QZ112" s="12"/>
      <c r="RA112" s="12"/>
      <c r="RB112" s="12"/>
      <c r="RC112" s="12"/>
      <c r="RD112" s="12"/>
      <c r="RE112" s="12"/>
      <c r="RF112" s="12"/>
      <c r="RG112" s="12"/>
      <c r="RH112" s="12"/>
      <c r="RI112" s="12"/>
      <c r="RJ112" s="12"/>
      <c r="RK112" s="12"/>
      <c r="RL112" s="12"/>
      <c r="RM112" s="12"/>
      <c r="RN112" s="12"/>
      <c r="RO112" s="12"/>
      <c r="RP112" s="12"/>
      <c r="RQ112" s="12"/>
      <c r="RR112" s="12"/>
      <c r="RS112" s="12"/>
      <c r="RT112" s="12"/>
      <c r="RU112" s="12"/>
      <c r="RV112" s="12"/>
      <c r="RW112" s="12"/>
      <c r="RX112" s="12"/>
      <c r="RY112" s="12"/>
      <c r="RZ112" s="12"/>
      <c r="SA112" s="12"/>
      <c r="SB112" s="12"/>
      <c r="SC112" s="12"/>
      <c r="SD112" s="12"/>
      <c r="SE112" s="12"/>
      <c r="SF112" s="12"/>
      <c r="SG112" s="12"/>
      <c r="SH112" s="12"/>
      <c r="SI112" s="12"/>
      <c r="SJ112" s="12"/>
      <c r="SK112" s="12"/>
      <c r="SL112" s="12"/>
      <c r="SM112" s="12"/>
      <c r="SN112" s="12"/>
      <c r="SO112" s="12"/>
      <c r="SP112" s="12"/>
      <c r="SQ112" s="12"/>
      <c r="SR112" s="12"/>
      <c r="SS112" s="12"/>
      <c r="ST112" s="12"/>
      <c r="SU112" s="12"/>
      <c r="SV112" s="12"/>
      <c r="SW112" s="12"/>
      <c r="SX112" s="12"/>
      <c r="SY112" s="12"/>
      <c r="SZ112" s="12"/>
      <c r="TA112" s="12"/>
      <c r="TB112" s="12"/>
      <c r="TC112" s="12"/>
      <c r="TD112" s="12"/>
      <c r="TE112" s="12"/>
      <c r="TF112" s="12"/>
      <c r="TG112" s="12"/>
      <c r="TH112" s="12"/>
      <c r="TI112" s="12"/>
      <c r="TJ112" s="12"/>
      <c r="TK112" s="12"/>
      <c r="TL112" s="12"/>
      <c r="TM112" s="12"/>
      <c r="TN112" s="12"/>
      <c r="TO112" s="12"/>
      <c r="TP112" s="12"/>
      <c r="TQ112" s="12"/>
      <c r="TR112" s="12"/>
      <c r="TS112" s="12"/>
      <c r="TT112" s="12"/>
      <c r="TU112" s="12"/>
      <c r="TV112" s="12"/>
      <c r="TW112" s="12"/>
      <c r="TX112" s="12"/>
      <c r="TY112" s="12"/>
      <c r="TZ112" s="12"/>
      <c r="UA112" s="12"/>
      <c r="UB112" s="12"/>
      <c r="UC112" s="12"/>
      <c r="UD112" s="12"/>
      <c r="UE112" s="12"/>
      <c r="UF112" s="12"/>
      <c r="UG112" s="12"/>
      <c r="UH112" s="12"/>
      <c r="UI112" s="12"/>
      <c r="UJ112" s="12"/>
      <c r="UK112" s="12"/>
      <c r="UL112" s="12"/>
      <c r="UM112" s="12"/>
      <c r="UN112" s="12"/>
      <c r="UO112" s="12"/>
      <c r="UP112" s="12"/>
      <c r="UQ112" s="12"/>
      <c r="UR112" s="12"/>
      <c r="US112" s="12"/>
      <c r="UT112" s="12"/>
      <c r="UU112" s="12"/>
      <c r="UV112" s="12"/>
      <c r="UW112" s="12"/>
      <c r="UX112" s="12"/>
      <c r="UY112" s="12"/>
      <c r="UZ112" s="12"/>
      <c r="VA112" s="12"/>
      <c r="VB112" s="12"/>
      <c r="VC112" s="12"/>
      <c r="VD112" s="12"/>
      <c r="VE112" s="12"/>
      <c r="VF112" s="12"/>
      <c r="VG112" s="12"/>
      <c r="VH112" s="12"/>
      <c r="VI112" s="12"/>
      <c r="VJ112" s="12"/>
      <c r="VK112" s="12"/>
      <c r="VL112" s="12"/>
      <c r="VM112" s="12"/>
      <c r="VN112" s="12"/>
      <c r="VO112" s="12"/>
      <c r="VP112" s="12"/>
      <c r="VQ112" s="12"/>
      <c r="VR112" s="12"/>
      <c r="VS112" s="12"/>
      <c r="VT112" s="12"/>
      <c r="VU112" s="12"/>
      <c r="VV112" s="12"/>
      <c r="VW112" s="12"/>
      <c r="VX112" s="12"/>
      <c r="VY112" s="12"/>
      <c r="VZ112" s="12"/>
      <c r="WA112" s="12"/>
      <c r="WB112" s="12"/>
      <c r="WC112" s="12"/>
      <c r="WD112" s="12"/>
      <c r="WE112" s="12"/>
      <c r="WF112" s="12"/>
      <c r="WG112" s="12"/>
      <c r="WH112" s="12"/>
      <c r="WI112" s="12"/>
      <c r="WJ112" s="12"/>
      <c r="WK112" s="12"/>
      <c r="WL112" s="12"/>
      <c r="WM112" s="12"/>
      <c r="WN112" s="12"/>
      <c r="WO112" s="12"/>
      <c r="WP112" s="12"/>
      <c r="WQ112" s="12"/>
      <c r="WR112" s="12"/>
      <c r="WS112" s="12"/>
      <c r="WT112" s="12"/>
      <c r="WU112" s="12"/>
      <c r="WV112" s="12"/>
      <c r="WW112" s="12"/>
      <c r="WX112" s="12"/>
      <c r="WY112" s="12"/>
      <c r="WZ112" s="12"/>
      <c r="XA112" s="12"/>
      <c r="XB112" s="12"/>
      <c r="XC112" s="12"/>
      <c r="XD112" s="12"/>
      <c r="XE112" s="12"/>
      <c r="XF112" s="12"/>
      <c r="XG112" s="12"/>
      <c r="XH112" s="12"/>
      <c r="XI112" s="12"/>
      <c r="XJ112" s="12"/>
      <c r="XK112" s="12"/>
      <c r="XL112" s="12"/>
      <c r="XM112" s="12"/>
      <c r="XN112" s="12"/>
      <c r="XO112" s="12"/>
      <c r="XP112" s="12"/>
      <c r="XQ112" s="12"/>
      <c r="XR112" s="12"/>
      <c r="XS112" s="12"/>
      <c r="XT112" s="12"/>
      <c r="XU112" s="12"/>
      <c r="XV112" s="12"/>
      <c r="XW112" s="12"/>
      <c r="XX112" s="12"/>
      <c r="XY112" s="12"/>
      <c r="XZ112" s="12"/>
      <c r="YA112" s="12"/>
      <c r="YB112" s="12"/>
      <c r="YC112" s="12"/>
      <c r="YD112" s="12"/>
      <c r="YE112" s="12"/>
      <c r="YF112" s="12"/>
      <c r="YG112" s="12"/>
      <c r="YH112" s="12"/>
      <c r="YI112" s="12"/>
      <c r="YJ112" s="12"/>
      <c r="YK112" s="12"/>
      <c r="YL112" s="12"/>
      <c r="YM112" s="12"/>
      <c r="YN112" s="12"/>
      <c r="YO112" s="12"/>
      <c r="YP112" s="12"/>
      <c r="YQ112" s="12"/>
      <c r="YR112" s="12"/>
      <c r="YS112" s="12"/>
      <c r="YT112" s="12"/>
      <c r="YU112" s="12"/>
      <c r="YV112" s="12"/>
      <c r="YW112" s="12"/>
      <c r="YX112" s="12"/>
      <c r="YY112" s="12"/>
      <c r="YZ112" s="12"/>
      <c r="ZA112" s="12"/>
      <c r="ZB112" s="12"/>
      <c r="ZC112" s="12"/>
      <c r="ZD112" s="12"/>
      <c r="ZE112" s="12"/>
      <c r="ZF112" s="12"/>
      <c r="ZG112" s="12"/>
      <c r="ZH112" s="12"/>
      <c r="ZI112" s="12"/>
      <c r="ZJ112" s="12"/>
      <c r="ZK112" s="12"/>
      <c r="ZL112" s="12"/>
      <c r="ZM112" s="12"/>
      <c r="ZN112" s="12"/>
      <c r="ZO112" s="12"/>
      <c r="ZP112" s="12"/>
      <c r="ZQ112" s="12"/>
      <c r="ZR112" s="12"/>
      <c r="ZS112" s="12"/>
      <c r="ZT112" s="12"/>
      <c r="ZU112" s="12"/>
      <c r="ZV112" s="12"/>
      <c r="ZW112" s="12"/>
      <c r="ZX112" s="12"/>
      <c r="ZY112" s="12"/>
      <c r="ZZ112" s="12"/>
      <c r="AAA112" s="12"/>
      <c r="AAB112" s="12"/>
      <c r="AAC112" s="12"/>
      <c r="AAD112" s="12"/>
      <c r="AAE112" s="12"/>
      <c r="AAF112" s="12"/>
      <c r="AAG112" s="12"/>
      <c r="AAH112" s="12"/>
      <c r="AAI112" s="12"/>
      <c r="AAJ112" s="12"/>
      <c r="AAK112" s="12"/>
      <c r="AAL112" s="12"/>
      <c r="AAM112" s="12"/>
      <c r="AAN112" s="12"/>
      <c r="AAO112" s="12"/>
      <c r="AAP112" s="12"/>
      <c r="AAQ112" s="12"/>
      <c r="AAR112" s="12"/>
      <c r="AAS112" s="12"/>
      <c r="AAT112" s="12"/>
      <c r="AAU112" s="12"/>
      <c r="AAV112" s="12"/>
      <c r="AAW112" s="12"/>
      <c r="AAX112" s="12"/>
      <c r="AAY112" s="12"/>
      <c r="AAZ112" s="12"/>
      <c r="ABA112" s="12"/>
      <c r="ABB112" s="12"/>
      <c r="ABC112" s="12"/>
      <c r="ABD112" s="12"/>
      <c r="ABE112" s="12"/>
      <c r="ABF112" s="12"/>
      <c r="ABG112" s="12"/>
      <c r="ABH112" s="12"/>
      <c r="ABI112" s="12"/>
      <c r="ABJ112" s="12"/>
      <c r="ABK112" s="12"/>
      <c r="ABL112" s="12"/>
      <c r="ABM112" s="12"/>
      <c r="ABN112" s="12"/>
      <c r="ABO112" s="12"/>
      <c r="ABP112" s="12"/>
      <c r="ABQ112" s="12"/>
      <c r="ABR112" s="12"/>
      <c r="ABS112" s="12"/>
      <c r="ABT112" s="12"/>
      <c r="ABU112" s="12"/>
      <c r="ABV112" s="12"/>
      <c r="ABW112" s="12"/>
      <c r="ABX112" s="12"/>
      <c r="ABY112" s="12"/>
      <c r="ABZ112" s="12"/>
      <c r="ACA112" s="12"/>
      <c r="ACB112" s="12"/>
      <c r="ACC112" s="12"/>
      <c r="ACD112" s="12"/>
      <c r="ACE112" s="12"/>
      <c r="ACF112" s="12"/>
      <c r="ACG112" s="12"/>
      <c r="ACH112" s="12"/>
      <c r="ACI112" s="12"/>
      <c r="ACJ112" s="12"/>
      <c r="ACK112" s="12"/>
      <c r="ACL112" s="12"/>
    </row>
    <row r="113" spans="1:766" s="21" customFormat="1" x14ac:dyDescent="0.2">
      <c r="A113" s="297"/>
      <c r="B113" s="297"/>
      <c r="C113" s="12" t="s">
        <v>869</v>
      </c>
      <c r="D113" s="12" t="s">
        <v>870</v>
      </c>
      <c r="E113" s="307">
        <v>40000</v>
      </c>
      <c r="F113" s="249" t="s">
        <v>67</v>
      </c>
      <c r="G113" s="20">
        <v>0.04</v>
      </c>
      <c r="H113" s="17">
        <v>1600</v>
      </c>
      <c r="I113" s="127"/>
      <c r="J113" s="12" t="s">
        <v>1045</v>
      </c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  <c r="BX113" s="12"/>
      <c r="BY113" s="12"/>
      <c r="BZ113" s="12"/>
      <c r="CA113" s="12"/>
      <c r="CB113" s="12"/>
      <c r="CC113" s="12"/>
      <c r="CD113" s="12"/>
      <c r="CE113" s="12"/>
      <c r="CF113" s="12"/>
      <c r="CG113" s="12"/>
      <c r="CH113" s="12"/>
      <c r="CI113" s="12"/>
      <c r="CJ113" s="12"/>
      <c r="CK113" s="12"/>
      <c r="CL113" s="12"/>
      <c r="CM113" s="12"/>
      <c r="CN113" s="12"/>
      <c r="CO113" s="12"/>
      <c r="CP113" s="12"/>
      <c r="CQ113" s="12"/>
      <c r="CR113" s="12"/>
      <c r="CS113" s="12"/>
      <c r="CT113" s="12"/>
      <c r="CU113" s="12"/>
      <c r="CV113" s="12"/>
      <c r="CW113" s="12"/>
      <c r="CX113" s="12"/>
      <c r="CY113" s="12"/>
      <c r="CZ113" s="12"/>
      <c r="DA113" s="12"/>
      <c r="DB113" s="12"/>
      <c r="DC113" s="12"/>
      <c r="DD113" s="12"/>
      <c r="DE113" s="12"/>
      <c r="DF113" s="12"/>
      <c r="DG113" s="12"/>
      <c r="DH113" s="12"/>
      <c r="DI113" s="12"/>
      <c r="DJ113" s="12"/>
      <c r="DK113" s="12"/>
      <c r="DL113" s="12"/>
      <c r="DM113" s="12"/>
      <c r="DN113" s="12"/>
      <c r="DO113" s="12"/>
      <c r="DP113" s="12"/>
      <c r="DQ113" s="12"/>
      <c r="DR113" s="12"/>
      <c r="DS113" s="12"/>
      <c r="DT113" s="12"/>
      <c r="DU113" s="12"/>
      <c r="DV113" s="12"/>
      <c r="DW113" s="12"/>
      <c r="DX113" s="12"/>
      <c r="DY113" s="12"/>
      <c r="DZ113" s="12"/>
      <c r="EA113" s="12"/>
      <c r="EB113" s="12"/>
      <c r="EC113" s="12"/>
      <c r="ED113" s="12"/>
      <c r="EE113" s="12"/>
      <c r="EF113" s="12"/>
      <c r="EG113" s="12"/>
      <c r="EH113" s="12"/>
      <c r="EI113" s="12"/>
      <c r="EJ113" s="12"/>
      <c r="EK113" s="12"/>
      <c r="EL113" s="12"/>
      <c r="EM113" s="12"/>
      <c r="EN113" s="12"/>
      <c r="EO113" s="12"/>
      <c r="EP113" s="12"/>
      <c r="EQ113" s="12"/>
      <c r="ER113" s="12"/>
      <c r="ES113" s="12"/>
      <c r="ET113" s="12"/>
      <c r="EU113" s="12"/>
      <c r="EV113" s="12"/>
      <c r="EW113" s="12"/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2"/>
      <c r="GJ113" s="12"/>
      <c r="GK113" s="12"/>
      <c r="GL113" s="12"/>
      <c r="GM113" s="12"/>
      <c r="GN113" s="12"/>
      <c r="GO113" s="12"/>
      <c r="GP113" s="12"/>
      <c r="GQ113" s="12"/>
      <c r="GR113" s="12"/>
      <c r="GS113" s="12"/>
      <c r="GT113" s="12"/>
      <c r="GU113" s="12"/>
      <c r="GV113" s="12"/>
      <c r="GW113" s="12"/>
      <c r="GX113" s="12"/>
      <c r="GY113" s="12"/>
      <c r="GZ113" s="12"/>
      <c r="HA113" s="12"/>
      <c r="HB113" s="12"/>
      <c r="HC113" s="12"/>
      <c r="HD113" s="12"/>
      <c r="HE113" s="12"/>
      <c r="HF113" s="12"/>
      <c r="HG113" s="12"/>
      <c r="HH113" s="12"/>
      <c r="HI113" s="12"/>
      <c r="HJ113" s="12"/>
      <c r="HK113" s="12"/>
      <c r="HL113" s="12"/>
      <c r="HM113" s="12"/>
      <c r="HN113" s="12"/>
      <c r="HO113" s="12"/>
      <c r="HP113" s="12"/>
      <c r="HQ113" s="12"/>
      <c r="HR113" s="12"/>
      <c r="HS113" s="12"/>
      <c r="HT113" s="12"/>
      <c r="HU113" s="12"/>
      <c r="HV113" s="12"/>
      <c r="HW113" s="12"/>
      <c r="HX113" s="12"/>
      <c r="HY113" s="12"/>
      <c r="HZ113" s="12"/>
      <c r="IA113" s="12"/>
      <c r="IB113" s="12"/>
      <c r="IC113" s="12"/>
      <c r="ID113" s="12"/>
      <c r="IE113" s="12"/>
      <c r="IF113" s="12"/>
      <c r="IG113" s="12"/>
      <c r="IH113" s="12"/>
      <c r="II113" s="12"/>
      <c r="IJ113" s="12"/>
      <c r="IK113" s="12"/>
      <c r="IL113" s="12"/>
      <c r="IM113" s="12"/>
      <c r="IN113" s="12"/>
      <c r="IO113" s="12"/>
      <c r="IP113" s="12"/>
      <c r="IQ113" s="12"/>
      <c r="IR113" s="12"/>
      <c r="IS113" s="12"/>
      <c r="IT113" s="12"/>
      <c r="IU113" s="12"/>
      <c r="IV113" s="12"/>
      <c r="IW113" s="12"/>
      <c r="IX113" s="12"/>
      <c r="IY113" s="12"/>
      <c r="IZ113" s="12"/>
      <c r="JA113" s="12"/>
      <c r="JB113" s="12"/>
      <c r="JC113" s="12"/>
      <c r="JD113" s="12"/>
      <c r="JE113" s="12"/>
      <c r="JF113" s="12"/>
      <c r="JG113" s="12"/>
      <c r="JH113" s="12"/>
      <c r="JI113" s="12"/>
      <c r="JJ113" s="12"/>
      <c r="JK113" s="12"/>
      <c r="JL113" s="12"/>
      <c r="JM113" s="12"/>
      <c r="JN113" s="12"/>
      <c r="JO113" s="12"/>
      <c r="JP113" s="12"/>
      <c r="JQ113" s="12"/>
      <c r="JR113" s="12"/>
      <c r="JS113" s="12"/>
      <c r="JT113" s="12"/>
      <c r="JU113" s="12"/>
      <c r="JV113" s="12"/>
      <c r="JW113" s="12"/>
      <c r="JX113" s="12"/>
      <c r="JY113" s="12"/>
      <c r="JZ113" s="12"/>
      <c r="KA113" s="12"/>
      <c r="KB113" s="12"/>
      <c r="KC113" s="12"/>
      <c r="KD113" s="12"/>
      <c r="KE113" s="12"/>
      <c r="KF113" s="12"/>
      <c r="KG113" s="12"/>
      <c r="KH113" s="12"/>
      <c r="KI113" s="12"/>
      <c r="KJ113" s="12"/>
      <c r="KK113" s="12"/>
      <c r="KL113" s="12"/>
      <c r="KM113" s="12"/>
      <c r="KN113" s="12"/>
      <c r="KO113" s="12"/>
      <c r="KP113" s="12"/>
      <c r="KQ113" s="12"/>
      <c r="KR113" s="12"/>
      <c r="KS113" s="12"/>
      <c r="KT113" s="12"/>
      <c r="KU113" s="12"/>
      <c r="KV113" s="12"/>
      <c r="KW113" s="12"/>
      <c r="KX113" s="12"/>
      <c r="KY113" s="12"/>
      <c r="KZ113" s="12"/>
      <c r="LA113" s="12"/>
      <c r="LB113" s="12"/>
      <c r="LC113" s="12"/>
      <c r="LD113" s="12"/>
      <c r="LE113" s="12"/>
      <c r="LF113" s="12"/>
      <c r="LG113" s="12"/>
      <c r="LH113" s="12"/>
      <c r="LI113" s="12"/>
      <c r="LJ113" s="12"/>
      <c r="LK113" s="12"/>
      <c r="LL113" s="12"/>
      <c r="LM113" s="12"/>
      <c r="LN113" s="12"/>
      <c r="LO113" s="12"/>
      <c r="LP113" s="12"/>
      <c r="LQ113" s="12"/>
      <c r="LR113" s="12"/>
      <c r="LS113" s="12"/>
      <c r="LT113" s="12"/>
      <c r="LU113" s="12"/>
      <c r="LV113" s="12"/>
      <c r="LW113" s="12"/>
      <c r="LX113" s="12"/>
      <c r="LY113" s="12"/>
      <c r="LZ113" s="12"/>
      <c r="MA113" s="12"/>
      <c r="MB113" s="12"/>
      <c r="MC113" s="12"/>
      <c r="MD113" s="12"/>
      <c r="ME113" s="12"/>
      <c r="MF113" s="12"/>
      <c r="MG113" s="12"/>
      <c r="MH113" s="12"/>
      <c r="MI113" s="12"/>
      <c r="MJ113" s="12"/>
      <c r="MK113" s="12"/>
      <c r="ML113" s="12"/>
      <c r="MM113" s="12"/>
      <c r="MN113" s="12"/>
      <c r="MO113" s="12"/>
      <c r="MP113" s="12"/>
      <c r="MQ113" s="12"/>
      <c r="MR113" s="12"/>
      <c r="MS113" s="12"/>
      <c r="MT113" s="12"/>
      <c r="MU113" s="12"/>
      <c r="MV113" s="12"/>
      <c r="MW113" s="12"/>
      <c r="MX113" s="12"/>
      <c r="MY113" s="12"/>
      <c r="MZ113" s="12"/>
      <c r="NA113" s="12"/>
      <c r="NB113" s="12"/>
      <c r="NC113" s="12"/>
      <c r="ND113" s="12"/>
      <c r="NE113" s="12"/>
      <c r="NF113" s="12"/>
      <c r="NG113" s="12"/>
      <c r="NH113" s="12"/>
      <c r="NI113" s="12"/>
      <c r="NJ113" s="12"/>
      <c r="NK113" s="12"/>
      <c r="NL113" s="12"/>
      <c r="NM113" s="12"/>
      <c r="NN113" s="12"/>
      <c r="NO113" s="12"/>
      <c r="NP113" s="12"/>
      <c r="NQ113" s="12"/>
      <c r="NR113" s="12"/>
      <c r="NS113" s="12"/>
      <c r="NT113" s="12"/>
      <c r="NU113" s="12"/>
      <c r="NV113" s="12"/>
      <c r="NW113" s="12"/>
      <c r="NX113" s="12"/>
      <c r="NY113" s="12"/>
      <c r="NZ113" s="12"/>
      <c r="OA113" s="12"/>
      <c r="OB113" s="12"/>
      <c r="OC113" s="12"/>
      <c r="OD113" s="12"/>
      <c r="OE113" s="12"/>
      <c r="OF113" s="12"/>
      <c r="OG113" s="12"/>
      <c r="OH113" s="12"/>
      <c r="OI113" s="12"/>
      <c r="OJ113" s="12"/>
      <c r="OK113" s="12"/>
      <c r="OL113" s="12"/>
      <c r="OM113" s="12"/>
      <c r="ON113" s="12"/>
      <c r="OO113" s="12"/>
      <c r="OP113" s="12"/>
      <c r="OQ113" s="12"/>
      <c r="OR113" s="12"/>
      <c r="OS113" s="12"/>
      <c r="OT113" s="12"/>
      <c r="OU113" s="12"/>
      <c r="OV113" s="12"/>
      <c r="OW113" s="12"/>
      <c r="OX113" s="12"/>
      <c r="OY113" s="12"/>
      <c r="OZ113" s="12"/>
      <c r="PA113" s="12"/>
      <c r="PB113" s="12"/>
      <c r="PC113" s="12"/>
      <c r="PD113" s="12"/>
      <c r="PE113" s="12"/>
      <c r="PF113" s="12"/>
      <c r="PG113" s="12"/>
      <c r="PH113" s="12"/>
      <c r="PI113" s="12"/>
      <c r="PJ113" s="12"/>
      <c r="PK113" s="12"/>
      <c r="PL113" s="12"/>
      <c r="PM113" s="12"/>
      <c r="PN113" s="12"/>
      <c r="PO113" s="12"/>
      <c r="PP113" s="12"/>
      <c r="PQ113" s="12"/>
      <c r="PR113" s="12"/>
      <c r="PS113" s="12"/>
      <c r="PT113" s="12"/>
      <c r="PU113" s="12"/>
      <c r="PV113" s="12"/>
      <c r="PW113" s="12"/>
      <c r="PX113" s="12"/>
      <c r="PY113" s="12"/>
      <c r="PZ113" s="12"/>
      <c r="QA113" s="12"/>
      <c r="QB113" s="12"/>
      <c r="QC113" s="12"/>
      <c r="QD113" s="12"/>
      <c r="QE113" s="12"/>
      <c r="QF113" s="12"/>
      <c r="QG113" s="12"/>
      <c r="QH113" s="12"/>
      <c r="QI113" s="12"/>
      <c r="QJ113" s="12"/>
      <c r="QK113" s="12"/>
      <c r="QL113" s="12"/>
      <c r="QM113" s="12"/>
      <c r="QN113" s="12"/>
      <c r="QO113" s="12"/>
      <c r="QP113" s="12"/>
      <c r="QQ113" s="12"/>
      <c r="QR113" s="12"/>
      <c r="QS113" s="12"/>
      <c r="QT113" s="12"/>
      <c r="QU113" s="12"/>
      <c r="QV113" s="12"/>
      <c r="QW113" s="12"/>
      <c r="QX113" s="12"/>
      <c r="QY113" s="12"/>
      <c r="QZ113" s="12"/>
      <c r="RA113" s="12"/>
      <c r="RB113" s="12"/>
      <c r="RC113" s="12"/>
      <c r="RD113" s="12"/>
      <c r="RE113" s="12"/>
      <c r="RF113" s="12"/>
      <c r="RG113" s="12"/>
      <c r="RH113" s="12"/>
      <c r="RI113" s="12"/>
      <c r="RJ113" s="12"/>
      <c r="RK113" s="12"/>
      <c r="RL113" s="12"/>
      <c r="RM113" s="12"/>
      <c r="RN113" s="12"/>
      <c r="RO113" s="12"/>
      <c r="RP113" s="12"/>
      <c r="RQ113" s="12"/>
      <c r="RR113" s="12"/>
      <c r="RS113" s="12"/>
      <c r="RT113" s="12"/>
      <c r="RU113" s="12"/>
      <c r="RV113" s="12"/>
      <c r="RW113" s="12"/>
      <c r="RX113" s="12"/>
      <c r="RY113" s="12"/>
      <c r="RZ113" s="12"/>
      <c r="SA113" s="12"/>
      <c r="SB113" s="12"/>
      <c r="SC113" s="12"/>
      <c r="SD113" s="12"/>
      <c r="SE113" s="12"/>
      <c r="SF113" s="12"/>
      <c r="SG113" s="12"/>
      <c r="SH113" s="12"/>
      <c r="SI113" s="12"/>
      <c r="SJ113" s="12"/>
      <c r="SK113" s="12"/>
      <c r="SL113" s="12"/>
      <c r="SM113" s="12"/>
      <c r="SN113" s="12"/>
      <c r="SO113" s="12"/>
      <c r="SP113" s="12"/>
      <c r="SQ113" s="12"/>
      <c r="SR113" s="12"/>
      <c r="SS113" s="12"/>
      <c r="ST113" s="12"/>
      <c r="SU113" s="12"/>
      <c r="SV113" s="12"/>
      <c r="SW113" s="12"/>
      <c r="SX113" s="12"/>
      <c r="SY113" s="12"/>
      <c r="SZ113" s="12"/>
      <c r="TA113" s="12"/>
      <c r="TB113" s="12"/>
      <c r="TC113" s="12"/>
      <c r="TD113" s="12"/>
      <c r="TE113" s="12"/>
      <c r="TF113" s="12"/>
      <c r="TG113" s="12"/>
      <c r="TH113" s="12"/>
      <c r="TI113" s="12"/>
      <c r="TJ113" s="12"/>
      <c r="TK113" s="12"/>
      <c r="TL113" s="12"/>
      <c r="TM113" s="12"/>
      <c r="TN113" s="12"/>
      <c r="TO113" s="12"/>
      <c r="TP113" s="12"/>
      <c r="TQ113" s="12"/>
      <c r="TR113" s="12"/>
      <c r="TS113" s="12"/>
      <c r="TT113" s="12"/>
      <c r="TU113" s="12"/>
      <c r="TV113" s="12"/>
      <c r="TW113" s="12"/>
      <c r="TX113" s="12"/>
      <c r="TY113" s="12"/>
      <c r="TZ113" s="12"/>
      <c r="UA113" s="12"/>
      <c r="UB113" s="12"/>
      <c r="UC113" s="12"/>
      <c r="UD113" s="12"/>
      <c r="UE113" s="12"/>
      <c r="UF113" s="12"/>
      <c r="UG113" s="12"/>
      <c r="UH113" s="12"/>
      <c r="UI113" s="12"/>
      <c r="UJ113" s="12"/>
      <c r="UK113" s="12"/>
      <c r="UL113" s="12"/>
      <c r="UM113" s="12"/>
      <c r="UN113" s="12"/>
      <c r="UO113" s="12"/>
      <c r="UP113" s="12"/>
      <c r="UQ113" s="12"/>
      <c r="UR113" s="12"/>
      <c r="US113" s="12"/>
      <c r="UT113" s="12"/>
      <c r="UU113" s="12"/>
      <c r="UV113" s="12"/>
      <c r="UW113" s="12"/>
      <c r="UX113" s="12"/>
      <c r="UY113" s="12"/>
      <c r="UZ113" s="12"/>
      <c r="VA113" s="12"/>
      <c r="VB113" s="12"/>
      <c r="VC113" s="12"/>
      <c r="VD113" s="12"/>
      <c r="VE113" s="12"/>
      <c r="VF113" s="12"/>
      <c r="VG113" s="12"/>
      <c r="VH113" s="12"/>
      <c r="VI113" s="12"/>
      <c r="VJ113" s="12"/>
      <c r="VK113" s="12"/>
      <c r="VL113" s="12"/>
      <c r="VM113" s="12"/>
      <c r="VN113" s="12"/>
      <c r="VO113" s="12"/>
      <c r="VP113" s="12"/>
      <c r="VQ113" s="12"/>
      <c r="VR113" s="12"/>
      <c r="VS113" s="12"/>
      <c r="VT113" s="12"/>
      <c r="VU113" s="12"/>
      <c r="VV113" s="12"/>
      <c r="VW113" s="12"/>
      <c r="VX113" s="12"/>
      <c r="VY113" s="12"/>
      <c r="VZ113" s="12"/>
      <c r="WA113" s="12"/>
      <c r="WB113" s="12"/>
      <c r="WC113" s="12"/>
      <c r="WD113" s="12"/>
      <c r="WE113" s="12"/>
      <c r="WF113" s="12"/>
      <c r="WG113" s="12"/>
      <c r="WH113" s="12"/>
      <c r="WI113" s="12"/>
      <c r="WJ113" s="12"/>
      <c r="WK113" s="12"/>
      <c r="WL113" s="12"/>
      <c r="WM113" s="12"/>
      <c r="WN113" s="12"/>
      <c r="WO113" s="12"/>
      <c r="WP113" s="12"/>
      <c r="WQ113" s="12"/>
      <c r="WR113" s="12"/>
      <c r="WS113" s="12"/>
      <c r="WT113" s="12"/>
      <c r="WU113" s="12"/>
      <c r="WV113" s="12"/>
      <c r="WW113" s="12"/>
      <c r="WX113" s="12"/>
      <c r="WY113" s="12"/>
      <c r="WZ113" s="12"/>
      <c r="XA113" s="12"/>
      <c r="XB113" s="12"/>
      <c r="XC113" s="12"/>
      <c r="XD113" s="12"/>
      <c r="XE113" s="12"/>
      <c r="XF113" s="12"/>
      <c r="XG113" s="12"/>
      <c r="XH113" s="12"/>
      <c r="XI113" s="12"/>
      <c r="XJ113" s="12"/>
      <c r="XK113" s="12"/>
      <c r="XL113" s="12"/>
      <c r="XM113" s="12"/>
      <c r="XN113" s="12"/>
      <c r="XO113" s="12"/>
      <c r="XP113" s="12"/>
      <c r="XQ113" s="12"/>
      <c r="XR113" s="12"/>
      <c r="XS113" s="12"/>
      <c r="XT113" s="12"/>
      <c r="XU113" s="12"/>
      <c r="XV113" s="12"/>
      <c r="XW113" s="12"/>
      <c r="XX113" s="12"/>
      <c r="XY113" s="12"/>
      <c r="XZ113" s="12"/>
      <c r="YA113" s="12"/>
      <c r="YB113" s="12"/>
      <c r="YC113" s="12"/>
      <c r="YD113" s="12"/>
      <c r="YE113" s="12"/>
      <c r="YF113" s="12"/>
      <c r="YG113" s="12"/>
      <c r="YH113" s="12"/>
      <c r="YI113" s="12"/>
      <c r="YJ113" s="12"/>
      <c r="YK113" s="12"/>
      <c r="YL113" s="12"/>
      <c r="YM113" s="12"/>
      <c r="YN113" s="12"/>
      <c r="YO113" s="12"/>
      <c r="YP113" s="12"/>
      <c r="YQ113" s="12"/>
      <c r="YR113" s="12"/>
      <c r="YS113" s="12"/>
      <c r="YT113" s="12"/>
      <c r="YU113" s="12"/>
      <c r="YV113" s="12"/>
      <c r="YW113" s="12"/>
      <c r="YX113" s="12"/>
      <c r="YY113" s="12"/>
      <c r="YZ113" s="12"/>
      <c r="ZA113" s="12"/>
      <c r="ZB113" s="12"/>
      <c r="ZC113" s="12"/>
      <c r="ZD113" s="12"/>
      <c r="ZE113" s="12"/>
      <c r="ZF113" s="12"/>
      <c r="ZG113" s="12"/>
      <c r="ZH113" s="12"/>
      <c r="ZI113" s="12"/>
      <c r="ZJ113" s="12"/>
      <c r="ZK113" s="12"/>
      <c r="ZL113" s="12"/>
      <c r="ZM113" s="12"/>
      <c r="ZN113" s="12"/>
      <c r="ZO113" s="12"/>
      <c r="ZP113" s="12"/>
      <c r="ZQ113" s="12"/>
      <c r="ZR113" s="12"/>
      <c r="ZS113" s="12"/>
      <c r="ZT113" s="12"/>
      <c r="ZU113" s="12"/>
      <c r="ZV113" s="12"/>
      <c r="ZW113" s="12"/>
      <c r="ZX113" s="12"/>
      <c r="ZY113" s="12"/>
      <c r="ZZ113" s="12"/>
      <c r="AAA113" s="12"/>
      <c r="AAB113" s="12"/>
      <c r="AAC113" s="12"/>
      <c r="AAD113" s="12"/>
      <c r="AAE113" s="12"/>
      <c r="AAF113" s="12"/>
      <c r="AAG113" s="12"/>
      <c r="AAH113" s="12"/>
      <c r="AAI113" s="12"/>
      <c r="AAJ113" s="12"/>
      <c r="AAK113" s="12"/>
      <c r="AAL113" s="12"/>
      <c r="AAM113" s="12"/>
      <c r="AAN113" s="12"/>
      <c r="AAO113" s="12"/>
      <c r="AAP113" s="12"/>
      <c r="AAQ113" s="12"/>
      <c r="AAR113" s="12"/>
      <c r="AAS113" s="12"/>
      <c r="AAT113" s="12"/>
      <c r="AAU113" s="12"/>
      <c r="AAV113" s="12"/>
      <c r="AAW113" s="12"/>
      <c r="AAX113" s="12"/>
      <c r="AAY113" s="12"/>
      <c r="AAZ113" s="12"/>
      <c r="ABA113" s="12"/>
      <c r="ABB113" s="12"/>
      <c r="ABC113" s="12"/>
      <c r="ABD113" s="12"/>
      <c r="ABE113" s="12"/>
      <c r="ABF113" s="12"/>
      <c r="ABG113" s="12"/>
      <c r="ABH113" s="12"/>
      <c r="ABI113" s="12"/>
      <c r="ABJ113" s="12"/>
      <c r="ABK113" s="12"/>
      <c r="ABL113" s="12"/>
      <c r="ABM113" s="12"/>
      <c r="ABN113" s="12"/>
      <c r="ABO113" s="12"/>
      <c r="ABP113" s="12"/>
      <c r="ABQ113" s="12"/>
      <c r="ABR113" s="12"/>
      <c r="ABS113" s="12"/>
      <c r="ABT113" s="12"/>
      <c r="ABU113" s="12"/>
      <c r="ABV113" s="12"/>
      <c r="ABW113" s="12"/>
      <c r="ABX113" s="12"/>
      <c r="ABY113" s="12"/>
      <c r="ABZ113" s="12"/>
      <c r="ACA113" s="12"/>
      <c r="ACB113" s="12"/>
      <c r="ACC113" s="12"/>
      <c r="ACD113" s="12"/>
      <c r="ACE113" s="12"/>
      <c r="ACF113" s="12"/>
      <c r="ACG113" s="12"/>
      <c r="ACH113" s="12"/>
      <c r="ACI113" s="12"/>
      <c r="ACJ113" s="12"/>
      <c r="ACK113" s="12"/>
      <c r="ACL113" s="12"/>
    </row>
    <row r="114" spans="1:766" x14ac:dyDescent="0.2">
      <c r="A114" s="308" t="s">
        <v>1070</v>
      </c>
      <c r="B114" s="308" t="str">
        <f>LEFT(A114,3)</f>
        <v>394</v>
      </c>
      <c r="C114" s="19"/>
      <c r="D114" s="19"/>
      <c r="E114" s="309">
        <v>144154</v>
      </c>
      <c r="F114" s="309">
        <v>0</v>
      </c>
      <c r="G114" s="309"/>
      <c r="H114" s="309">
        <v>5766</v>
      </c>
      <c r="I114" s="128"/>
    </row>
    <row r="115" spans="1:766" s="19" customFormat="1" x14ac:dyDescent="0.2">
      <c r="A115" s="297" t="s">
        <v>1071</v>
      </c>
      <c r="B115" s="297"/>
      <c r="C115" s="12" t="s">
        <v>366</v>
      </c>
      <c r="D115" s="12" t="s">
        <v>367</v>
      </c>
      <c r="E115" s="307">
        <v>466434</v>
      </c>
      <c r="F115" s="249" t="s">
        <v>251</v>
      </c>
      <c r="G115" s="20">
        <v>6.6699999999999995E-2</v>
      </c>
      <c r="H115" s="17">
        <v>31111</v>
      </c>
      <c r="I115" s="127"/>
      <c r="J115" s="12" t="s">
        <v>1045</v>
      </c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2"/>
      <c r="BY115" s="12"/>
      <c r="BZ115" s="12"/>
      <c r="CA115" s="12"/>
      <c r="CB115" s="12"/>
      <c r="CC115" s="12"/>
      <c r="CD115" s="12"/>
      <c r="CE115" s="12"/>
      <c r="CF115" s="12"/>
      <c r="CG115" s="12"/>
      <c r="CH115" s="12"/>
      <c r="CI115" s="12"/>
      <c r="CJ115" s="12"/>
      <c r="CK115" s="12"/>
      <c r="CL115" s="12"/>
      <c r="CM115" s="12"/>
      <c r="CN115" s="12"/>
      <c r="CO115" s="12"/>
      <c r="CP115" s="12"/>
      <c r="CQ115" s="12"/>
      <c r="CR115" s="12"/>
      <c r="CS115" s="12"/>
      <c r="CT115" s="12"/>
      <c r="CU115" s="12"/>
      <c r="CV115" s="12"/>
      <c r="CW115" s="12"/>
      <c r="CX115" s="12"/>
      <c r="CY115" s="12"/>
      <c r="CZ115" s="12"/>
      <c r="DA115" s="12"/>
      <c r="DB115" s="12"/>
      <c r="DC115" s="12"/>
      <c r="DD115" s="12"/>
      <c r="DE115" s="12"/>
      <c r="DF115" s="12"/>
      <c r="DG115" s="12"/>
      <c r="DH115" s="12"/>
      <c r="DI115" s="12"/>
      <c r="DJ115" s="12"/>
      <c r="DK115" s="12"/>
      <c r="DL115" s="12"/>
      <c r="DM115" s="12"/>
      <c r="DN115" s="12"/>
      <c r="DO115" s="12"/>
      <c r="DP115" s="12"/>
      <c r="DQ115" s="12"/>
      <c r="DR115" s="12"/>
      <c r="DS115" s="12"/>
      <c r="DT115" s="12"/>
      <c r="DU115" s="12"/>
      <c r="DV115" s="12"/>
      <c r="DW115" s="12"/>
      <c r="DX115" s="12"/>
      <c r="DY115" s="12"/>
      <c r="DZ115" s="12"/>
      <c r="EA115" s="12"/>
      <c r="EB115" s="12"/>
      <c r="EC115" s="12"/>
      <c r="ED115" s="12"/>
      <c r="EE115" s="12"/>
      <c r="EF115" s="12"/>
      <c r="EG115" s="12"/>
      <c r="EH115" s="12"/>
      <c r="EI115" s="12"/>
      <c r="EJ115" s="12"/>
      <c r="EK115" s="12"/>
      <c r="EL115" s="12"/>
      <c r="EM115" s="12"/>
      <c r="EN115" s="12"/>
      <c r="EO115" s="12"/>
      <c r="EP115" s="12"/>
      <c r="EQ115" s="12"/>
      <c r="ER115" s="12"/>
      <c r="ES115" s="12"/>
      <c r="ET115" s="12"/>
      <c r="EU115" s="12"/>
      <c r="EV115" s="12"/>
      <c r="EW115" s="12"/>
      <c r="EX115" s="12"/>
      <c r="EY115" s="12"/>
      <c r="EZ115" s="12"/>
      <c r="FA115" s="12"/>
      <c r="FB115" s="12"/>
      <c r="FC115" s="12"/>
      <c r="FD115" s="12"/>
      <c r="FE115" s="12"/>
      <c r="FF115" s="12"/>
      <c r="FG115" s="12"/>
      <c r="FH115" s="12"/>
      <c r="FI115" s="12"/>
      <c r="FJ115" s="12"/>
      <c r="FK115" s="12"/>
      <c r="FL115" s="12"/>
      <c r="FM115" s="12"/>
      <c r="FN115" s="12"/>
      <c r="FO115" s="12"/>
      <c r="FP115" s="12"/>
      <c r="FQ115" s="12"/>
      <c r="FR115" s="12"/>
      <c r="FS115" s="12"/>
      <c r="FT115" s="12"/>
      <c r="FU115" s="12"/>
      <c r="FV115" s="12"/>
      <c r="FW115" s="12"/>
      <c r="FX115" s="12"/>
      <c r="FY115" s="12"/>
      <c r="FZ115" s="12"/>
      <c r="GA115" s="12"/>
      <c r="GB115" s="12"/>
      <c r="GC115" s="12"/>
      <c r="GD115" s="12"/>
      <c r="GE115" s="12"/>
      <c r="GF115" s="12"/>
      <c r="GG115" s="12"/>
      <c r="GH115" s="12"/>
      <c r="GI115" s="12"/>
      <c r="GJ115" s="12"/>
      <c r="GK115" s="12"/>
      <c r="GL115" s="12"/>
      <c r="GM115" s="12"/>
      <c r="GN115" s="12"/>
      <c r="GO115" s="12"/>
      <c r="GP115" s="12"/>
      <c r="GQ115" s="12"/>
      <c r="GR115" s="12"/>
      <c r="GS115" s="12"/>
      <c r="GT115" s="12"/>
      <c r="GU115" s="12"/>
      <c r="GV115" s="12"/>
      <c r="GW115" s="12"/>
      <c r="GX115" s="12"/>
      <c r="GY115" s="12"/>
      <c r="GZ115" s="12"/>
      <c r="HA115" s="12"/>
      <c r="HB115" s="12"/>
      <c r="HC115" s="12"/>
      <c r="HD115" s="12"/>
      <c r="HE115" s="12"/>
      <c r="HF115" s="12"/>
      <c r="HG115" s="12"/>
      <c r="HH115" s="12"/>
      <c r="HI115" s="12"/>
      <c r="HJ115" s="12"/>
      <c r="HK115" s="12"/>
      <c r="HL115" s="12"/>
      <c r="HM115" s="12"/>
      <c r="HN115" s="12"/>
      <c r="HO115" s="12"/>
      <c r="HP115" s="12"/>
      <c r="HQ115" s="12"/>
      <c r="HR115" s="12"/>
      <c r="HS115" s="12"/>
      <c r="HT115" s="12"/>
      <c r="HU115" s="12"/>
      <c r="HV115" s="12"/>
      <c r="HW115" s="12"/>
      <c r="HX115" s="12"/>
      <c r="HY115" s="12"/>
      <c r="HZ115" s="12"/>
      <c r="IA115" s="12"/>
      <c r="IB115" s="12"/>
      <c r="IC115" s="12"/>
      <c r="ID115" s="12"/>
      <c r="IE115" s="12"/>
      <c r="IF115" s="12"/>
      <c r="IG115" s="12"/>
      <c r="IH115" s="12"/>
      <c r="II115" s="12"/>
      <c r="IJ115" s="12"/>
      <c r="IK115" s="12"/>
      <c r="IL115" s="12"/>
      <c r="IM115" s="12"/>
      <c r="IN115" s="12"/>
      <c r="IO115" s="12"/>
      <c r="IP115" s="12"/>
      <c r="IQ115" s="12"/>
      <c r="IR115" s="12"/>
      <c r="IS115" s="12"/>
      <c r="IT115" s="12"/>
      <c r="IU115" s="12"/>
      <c r="IV115" s="12"/>
      <c r="IW115" s="12"/>
      <c r="IX115" s="12"/>
      <c r="IY115" s="12"/>
      <c r="IZ115" s="12"/>
      <c r="JA115" s="12"/>
      <c r="JB115" s="12"/>
      <c r="JC115" s="12"/>
      <c r="JD115" s="12"/>
      <c r="JE115" s="12"/>
      <c r="JF115" s="12"/>
      <c r="JG115" s="12"/>
      <c r="JH115" s="12"/>
      <c r="JI115" s="12"/>
      <c r="JJ115" s="12"/>
      <c r="JK115" s="12"/>
      <c r="JL115" s="12"/>
      <c r="JM115" s="12"/>
      <c r="JN115" s="12"/>
      <c r="JO115" s="12"/>
      <c r="JP115" s="12"/>
      <c r="JQ115" s="12"/>
      <c r="JR115" s="12"/>
      <c r="JS115" s="12"/>
      <c r="JT115" s="12"/>
      <c r="JU115" s="12"/>
      <c r="JV115" s="12"/>
      <c r="JW115" s="12"/>
      <c r="JX115" s="12"/>
      <c r="JY115" s="12"/>
      <c r="JZ115" s="12"/>
      <c r="KA115" s="12"/>
      <c r="KB115" s="12"/>
      <c r="KC115" s="12"/>
      <c r="KD115" s="12"/>
      <c r="KE115" s="12"/>
      <c r="KF115" s="12"/>
      <c r="KG115" s="12"/>
      <c r="KH115" s="12"/>
      <c r="KI115" s="12"/>
      <c r="KJ115" s="12"/>
      <c r="KK115" s="12"/>
      <c r="KL115" s="12"/>
      <c r="KM115" s="12"/>
      <c r="KN115" s="12"/>
      <c r="KO115" s="12"/>
      <c r="KP115" s="12"/>
      <c r="KQ115" s="12"/>
      <c r="KR115" s="12"/>
      <c r="KS115" s="12"/>
      <c r="KT115" s="12"/>
      <c r="KU115" s="12"/>
      <c r="KV115" s="12"/>
      <c r="KW115" s="12"/>
      <c r="KX115" s="12"/>
      <c r="KY115" s="12"/>
      <c r="KZ115" s="12"/>
      <c r="LA115" s="12"/>
      <c r="LB115" s="12"/>
      <c r="LC115" s="12"/>
      <c r="LD115" s="12"/>
      <c r="LE115" s="12"/>
      <c r="LF115" s="12"/>
      <c r="LG115" s="12"/>
      <c r="LH115" s="12"/>
      <c r="LI115" s="12"/>
      <c r="LJ115" s="12"/>
      <c r="LK115" s="12"/>
      <c r="LL115" s="12"/>
      <c r="LM115" s="12"/>
      <c r="LN115" s="12"/>
      <c r="LO115" s="12"/>
      <c r="LP115" s="12"/>
      <c r="LQ115" s="12"/>
      <c r="LR115" s="12"/>
      <c r="LS115" s="12"/>
      <c r="LT115" s="12"/>
      <c r="LU115" s="12"/>
      <c r="LV115" s="12"/>
      <c r="LW115" s="12"/>
      <c r="LX115" s="12"/>
      <c r="LY115" s="12"/>
      <c r="LZ115" s="12"/>
      <c r="MA115" s="12"/>
      <c r="MB115" s="12"/>
      <c r="MC115" s="12"/>
      <c r="MD115" s="12"/>
      <c r="ME115" s="12"/>
      <c r="MF115" s="12"/>
      <c r="MG115" s="12"/>
      <c r="MH115" s="12"/>
      <c r="MI115" s="12"/>
      <c r="MJ115" s="12"/>
      <c r="MK115" s="12"/>
      <c r="ML115" s="12"/>
      <c r="MM115" s="12"/>
      <c r="MN115" s="12"/>
      <c r="MO115" s="12"/>
      <c r="MP115" s="12"/>
      <c r="MQ115" s="12"/>
      <c r="MR115" s="12"/>
      <c r="MS115" s="12"/>
      <c r="MT115" s="12"/>
      <c r="MU115" s="12"/>
      <c r="MV115" s="12"/>
      <c r="MW115" s="12"/>
      <c r="MX115" s="12"/>
      <c r="MY115" s="12"/>
      <c r="MZ115" s="12"/>
      <c r="NA115" s="12"/>
      <c r="NB115" s="12"/>
      <c r="NC115" s="12"/>
      <c r="ND115" s="12"/>
      <c r="NE115" s="12"/>
      <c r="NF115" s="12"/>
      <c r="NG115" s="12"/>
      <c r="NH115" s="12"/>
      <c r="NI115" s="12"/>
      <c r="NJ115" s="12"/>
      <c r="NK115" s="12"/>
      <c r="NL115" s="12"/>
      <c r="NM115" s="12"/>
      <c r="NN115" s="12"/>
      <c r="NO115" s="12"/>
      <c r="NP115" s="12"/>
      <c r="NQ115" s="12"/>
      <c r="NR115" s="12"/>
      <c r="NS115" s="12"/>
      <c r="NT115" s="12"/>
      <c r="NU115" s="12"/>
      <c r="NV115" s="12"/>
      <c r="NW115" s="12"/>
      <c r="NX115" s="12"/>
      <c r="NY115" s="12"/>
      <c r="NZ115" s="12"/>
      <c r="OA115" s="12"/>
      <c r="OB115" s="12"/>
      <c r="OC115" s="12"/>
      <c r="OD115" s="12"/>
      <c r="OE115" s="12"/>
      <c r="OF115" s="12"/>
      <c r="OG115" s="12"/>
      <c r="OH115" s="12"/>
      <c r="OI115" s="12"/>
      <c r="OJ115" s="12"/>
      <c r="OK115" s="12"/>
      <c r="OL115" s="12"/>
      <c r="OM115" s="12"/>
      <c r="ON115" s="12"/>
      <c r="OO115" s="12"/>
      <c r="OP115" s="12"/>
      <c r="OQ115" s="12"/>
      <c r="OR115" s="12"/>
      <c r="OS115" s="12"/>
      <c r="OT115" s="12"/>
      <c r="OU115" s="12"/>
      <c r="OV115" s="12"/>
      <c r="OW115" s="12"/>
      <c r="OX115" s="12"/>
      <c r="OY115" s="12"/>
      <c r="OZ115" s="12"/>
      <c r="PA115" s="12"/>
      <c r="PB115" s="12"/>
      <c r="PC115" s="12"/>
      <c r="PD115" s="12"/>
      <c r="PE115" s="12"/>
      <c r="PF115" s="12"/>
      <c r="PG115" s="12"/>
      <c r="PH115" s="12"/>
      <c r="PI115" s="12"/>
      <c r="PJ115" s="12"/>
      <c r="PK115" s="12"/>
      <c r="PL115" s="12"/>
      <c r="PM115" s="12"/>
      <c r="PN115" s="12"/>
      <c r="PO115" s="12"/>
      <c r="PP115" s="12"/>
      <c r="PQ115" s="12"/>
      <c r="PR115" s="12"/>
      <c r="PS115" s="12"/>
      <c r="PT115" s="12"/>
      <c r="PU115" s="12"/>
      <c r="PV115" s="12"/>
      <c r="PW115" s="12"/>
      <c r="PX115" s="12"/>
      <c r="PY115" s="12"/>
      <c r="PZ115" s="12"/>
      <c r="QA115" s="12"/>
      <c r="QB115" s="12"/>
      <c r="QC115" s="12"/>
      <c r="QD115" s="12"/>
      <c r="QE115" s="12"/>
      <c r="QF115" s="12"/>
      <c r="QG115" s="12"/>
      <c r="QH115" s="12"/>
      <c r="QI115" s="12"/>
      <c r="QJ115" s="12"/>
      <c r="QK115" s="12"/>
      <c r="QL115" s="12"/>
      <c r="QM115" s="12"/>
      <c r="QN115" s="12"/>
      <c r="QO115" s="12"/>
      <c r="QP115" s="12"/>
      <c r="QQ115" s="12"/>
      <c r="QR115" s="12"/>
      <c r="QS115" s="12"/>
      <c r="QT115" s="12"/>
      <c r="QU115" s="12"/>
      <c r="QV115" s="12"/>
      <c r="QW115" s="12"/>
      <c r="QX115" s="12"/>
      <c r="QY115" s="12"/>
      <c r="QZ115" s="12"/>
      <c r="RA115" s="12"/>
      <c r="RB115" s="12"/>
      <c r="RC115" s="12"/>
      <c r="RD115" s="12"/>
      <c r="RE115" s="12"/>
      <c r="RF115" s="12"/>
      <c r="RG115" s="12"/>
      <c r="RH115" s="12"/>
      <c r="RI115" s="12"/>
      <c r="RJ115" s="12"/>
      <c r="RK115" s="12"/>
      <c r="RL115" s="12"/>
      <c r="RM115" s="12"/>
      <c r="RN115" s="12"/>
      <c r="RO115" s="12"/>
      <c r="RP115" s="12"/>
      <c r="RQ115" s="12"/>
      <c r="RR115" s="12"/>
      <c r="RS115" s="12"/>
      <c r="RT115" s="12"/>
      <c r="RU115" s="12"/>
      <c r="RV115" s="12"/>
      <c r="RW115" s="12"/>
      <c r="RX115" s="12"/>
      <c r="RY115" s="12"/>
      <c r="RZ115" s="12"/>
      <c r="SA115" s="12"/>
      <c r="SB115" s="12"/>
      <c r="SC115" s="12"/>
      <c r="SD115" s="12"/>
      <c r="SE115" s="12"/>
      <c r="SF115" s="12"/>
      <c r="SG115" s="12"/>
      <c r="SH115" s="12"/>
      <c r="SI115" s="12"/>
      <c r="SJ115" s="12"/>
      <c r="SK115" s="12"/>
      <c r="SL115" s="12"/>
      <c r="SM115" s="12"/>
      <c r="SN115" s="12"/>
      <c r="SO115" s="12"/>
      <c r="SP115" s="12"/>
      <c r="SQ115" s="12"/>
      <c r="SR115" s="12"/>
      <c r="SS115" s="12"/>
      <c r="ST115" s="12"/>
      <c r="SU115" s="12"/>
      <c r="SV115" s="12"/>
      <c r="SW115" s="12"/>
      <c r="SX115" s="12"/>
      <c r="SY115" s="12"/>
      <c r="SZ115" s="12"/>
      <c r="TA115" s="12"/>
      <c r="TB115" s="12"/>
      <c r="TC115" s="12"/>
      <c r="TD115" s="12"/>
      <c r="TE115" s="12"/>
      <c r="TF115" s="12"/>
      <c r="TG115" s="12"/>
      <c r="TH115" s="12"/>
      <c r="TI115" s="12"/>
      <c r="TJ115" s="12"/>
      <c r="TK115" s="12"/>
      <c r="TL115" s="12"/>
      <c r="TM115" s="12"/>
      <c r="TN115" s="12"/>
      <c r="TO115" s="12"/>
      <c r="TP115" s="12"/>
      <c r="TQ115" s="12"/>
      <c r="TR115" s="12"/>
      <c r="TS115" s="12"/>
      <c r="TT115" s="12"/>
      <c r="TU115" s="12"/>
      <c r="TV115" s="12"/>
      <c r="TW115" s="12"/>
      <c r="TX115" s="12"/>
      <c r="TY115" s="12"/>
      <c r="TZ115" s="12"/>
      <c r="UA115" s="12"/>
      <c r="UB115" s="12"/>
      <c r="UC115" s="12"/>
      <c r="UD115" s="12"/>
      <c r="UE115" s="12"/>
      <c r="UF115" s="12"/>
      <c r="UG115" s="12"/>
      <c r="UH115" s="12"/>
      <c r="UI115" s="12"/>
      <c r="UJ115" s="12"/>
      <c r="UK115" s="12"/>
      <c r="UL115" s="12"/>
      <c r="UM115" s="12"/>
      <c r="UN115" s="12"/>
      <c r="UO115" s="12"/>
      <c r="UP115" s="12"/>
      <c r="UQ115" s="12"/>
      <c r="UR115" s="12"/>
      <c r="US115" s="12"/>
      <c r="UT115" s="12"/>
      <c r="UU115" s="12"/>
      <c r="UV115" s="12"/>
      <c r="UW115" s="12"/>
      <c r="UX115" s="12"/>
      <c r="UY115" s="12"/>
      <c r="UZ115" s="12"/>
      <c r="VA115" s="12"/>
      <c r="VB115" s="12"/>
      <c r="VC115" s="12"/>
      <c r="VD115" s="12"/>
      <c r="VE115" s="12"/>
      <c r="VF115" s="12"/>
      <c r="VG115" s="12"/>
      <c r="VH115" s="12"/>
      <c r="VI115" s="12"/>
      <c r="VJ115" s="12"/>
      <c r="VK115" s="12"/>
      <c r="VL115" s="12"/>
      <c r="VM115" s="12"/>
      <c r="VN115" s="12"/>
      <c r="VO115" s="12"/>
      <c r="VP115" s="12"/>
      <c r="VQ115" s="12"/>
      <c r="VR115" s="12"/>
      <c r="VS115" s="12"/>
      <c r="VT115" s="12"/>
      <c r="VU115" s="12"/>
      <c r="VV115" s="12"/>
      <c r="VW115" s="12"/>
      <c r="VX115" s="12"/>
      <c r="VY115" s="12"/>
      <c r="VZ115" s="12"/>
      <c r="WA115" s="12"/>
      <c r="WB115" s="12"/>
      <c r="WC115" s="12"/>
      <c r="WD115" s="12"/>
      <c r="WE115" s="12"/>
      <c r="WF115" s="12"/>
      <c r="WG115" s="12"/>
      <c r="WH115" s="12"/>
      <c r="WI115" s="12"/>
      <c r="WJ115" s="12"/>
      <c r="WK115" s="12"/>
      <c r="WL115" s="12"/>
      <c r="WM115" s="12"/>
      <c r="WN115" s="12"/>
      <c r="WO115" s="12"/>
      <c r="WP115" s="12"/>
      <c r="WQ115" s="12"/>
      <c r="WR115" s="12"/>
      <c r="WS115" s="12"/>
      <c r="WT115" s="12"/>
      <c r="WU115" s="12"/>
      <c r="WV115" s="12"/>
      <c r="WW115" s="12"/>
      <c r="WX115" s="12"/>
      <c r="WY115" s="12"/>
      <c r="WZ115" s="12"/>
      <c r="XA115" s="12"/>
      <c r="XB115" s="12"/>
      <c r="XC115" s="12"/>
      <c r="XD115" s="12"/>
      <c r="XE115" s="12"/>
      <c r="XF115" s="12"/>
      <c r="XG115" s="12"/>
      <c r="XH115" s="12"/>
      <c r="XI115" s="12"/>
      <c r="XJ115" s="12"/>
      <c r="XK115" s="12"/>
      <c r="XL115" s="12"/>
      <c r="XM115" s="12"/>
      <c r="XN115" s="12"/>
      <c r="XO115" s="12"/>
      <c r="XP115" s="12"/>
      <c r="XQ115" s="12"/>
      <c r="XR115" s="12"/>
      <c r="XS115" s="12"/>
      <c r="XT115" s="12"/>
      <c r="XU115" s="12"/>
      <c r="XV115" s="12"/>
      <c r="XW115" s="12"/>
      <c r="XX115" s="12"/>
      <c r="XY115" s="12"/>
      <c r="XZ115" s="12"/>
      <c r="YA115" s="12"/>
      <c r="YB115" s="12"/>
      <c r="YC115" s="12"/>
      <c r="YD115" s="12"/>
      <c r="YE115" s="12"/>
      <c r="YF115" s="12"/>
      <c r="YG115" s="12"/>
      <c r="YH115" s="12"/>
      <c r="YI115" s="12"/>
      <c r="YJ115" s="12"/>
      <c r="YK115" s="12"/>
      <c r="YL115" s="12"/>
      <c r="YM115" s="12"/>
      <c r="YN115" s="12"/>
      <c r="YO115" s="12"/>
      <c r="YP115" s="12"/>
      <c r="YQ115" s="12"/>
      <c r="YR115" s="12"/>
      <c r="YS115" s="12"/>
      <c r="YT115" s="12"/>
      <c r="YU115" s="12"/>
      <c r="YV115" s="12"/>
      <c r="YW115" s="12"/>
      <c r="YX115" s="12"/>
      <c r="YY115" s="12"/>
      <c r="YZ115" s="12"/>
      <c r="ZA115" s="12"/>
      <c r="ZB115" s="12"/>
      <c r="ZC115" s="12"/>
      <c r="ZD115" s="12"/>
      <c r="ZE115" s="12"/>
      <c r="ZF115" s="12"/>
      <c r="ZG115" s="12"/>
      <c r="ZH115" s="12"/>
      <c r="ZI115" s="12"/>
      <c r="ZJ115" s="12"/>
      <c r="ZK115" s="12"/>
      <c r="ZL115" s="12"/>
      <c r="ZM115" s="12"/>
      <c r="ZN115" s="12"/>
      <c r="ZO115" s="12"/>
      <c r="ZP115" s="12"/>
      <c r="ZQ115" s="12"/>
      <c r="ZR115" s="12"/>
      <c r="ZS115" s="12"/>
      <c r="ZT115" s="12"/>
      <c r="ZU115" s="12"/>
      <c r="ZV115" s="12"/>
      <c r="ZW115" s="12"/>
      <c r="ZX115" s="12"/>
      <c r="ZY115" s="12"/>
      <c r="ZZ115" s="12"/>
      <c r="AAA115" s="12"/>
      <c r="AAB115" s="12"/>
      <c r="AAC115" s="12"/>
      <c r="AAD115" s="12"/>
      <c r="AAE115" s="12"/>
      <c r="AAF115" s="12"/>
      <c r="AAG115" s="12"/>
      <c r="AAH115" s="12"/>
      <c r="AAI115" s="12"/>
      <c r="AAJ115" s="12"/>
      <c r="AAK115" s="12"/>
      <c r="AAL115" s="12"/>
      <c r="AAM115" s="12"/>
      <c r="AAN115" s="12"/>
      <c r="AAO115" s="12"/>
      <c r="AAP115" s="12"/>
      <c r="AAQ115" s="12"/>
      <c r="AAR115" s="12"/>
      <c r="AAS115" s="12"/>
      <c r="AAT115" s="12"/>
      <c r="AAU115" s="12"/>
      <c r="AAV115" s="12"/>
      <c r="AAW115" s="12"/>
      <c r="AAX115" s="12"/>
      <c r="AAY115" s="12"/>
      <c r="AAZ115" s="12"/>
      <c r="ABA115" s="12"/>
      <c r="ABB115" s="12"/>
      <c r="ABC115" s="12"/>
      <c r="ABD115" s="12"/>
      <c r="ABE115" s="12"/>
      <c r="ABF115" s="12"/>
      <c r="ABG115" s="12"/>
      <c r="ABH115" s="12"/>
      <c r="ABI115" s="12"/>
      <c r="ABJ115" s="12"/>
      <c r="ABK115" s="12"/>
      <c r="ABL115" s="12"/>
      <c r="ABM115" s="12"/>
      <c r="ABN115" s="12"/>
      <c r="ABO115" s="12"/>
      <c r="ABP115" s="12"/>
      <c r="ABQ115" s="12"/>
      <c r="ABR115" s="12"/>
      <c r="ABS115" s="12"/>
      <c r="ABT115" s="12"/>
      <c r="ABU115" s="12"/>
      <c r="ABV115" s="12"/>
      <c r="ABW115" s="12"/>
      <c r="ABX115" s="12"/>
      <c r="ABY115" s="12"/>
      <c r="ABZ115" s="12"/>
      <c r="ACA115" s="12"/>
      <c r="ACB115" s="12"/>
      <c r="ACC115" s="12"/>
      <c r="ACD115" s="12"/>
      <c r="ACE115" s="12"/>
      <c r="ACF115" s="12"/>
      <c r="ACG115" s="12"/>
      <c r="ACH115" s="12"/>
      <c r="ACI115" s="12"/>
      <c r="ACJ115" s="12"/>
      <c r="ACK115" s="12"/>
      <c r="ACL115" s="12"/>
    </row>
    <row r="116" spans="1:766" x14ac:dyDescent="0.2">
      <c r="C116" s="12" t="s">
        <v>881</v>
      </c>
      <c r="D116" s="12" t="s">
        <v>882</v>
      </c>
      <c r="E116" s="307">
        <v>9460</v>
      </c>
      <c r="F116" s="249" t="s">
        <v>251</v>
      </c>
      <c r="G116" s="20">
        <v>6.6699999999999995E-2</v>
      </c>
      <c r="H116" s="17">
        <v>631</v>
      </c>
    </row>
    <row r="117" spans="1:766" x14ac:dyDescent="0.2">
      <c r="C117" s="12" t="s">
        <v>1110</v>
      </c>
      <c r="D117" s="12" t="s">
        <v>1111</v>
      </c>
      <c r="E117" s="307">
        <v>1871475</v>
      </c>
      <c r="F117" s="249" t="s">
        <v>251</v>
      </c>
      <c r="G117" s="20">
        <v>6.6699999999999995E-2</v>
      </c>
      <c r="H117" s="17">
        <v>124827</v>
      </c>
      <c r="J117" s="12" t="s">
        <v>1047</v>
      </c>
    </row>
    <row r="118" spans="1:766" x14ac:dyDescent="0.2">
      <c r="C118" s="12" t="s">
        <v>460</v>
      </c>
      <c r="D118" s="12" t="s">
        <v>461</v>
      </c>
      <c r="E118" s="307">
        <v>3037</v>
      </c>
      <c r="F118" s="249" t="s">
        <v>251</v>
      </c>
      <c r="G118" s="20">
        <v>6.6699999999999995E-2</v>
      </c>
      <c r="H118" s="17">
        <v>203</v>
      </c>
      <c r="J118" s="12" t="s">
        <v>1045</v>
      </c>
    </row>
    <row r="119" spans="1:766" x14ac:dyDescent="0.2">
      <c r="C119" s="12" t="s">
        <v>665</v>
      </c>
      <c r="D119" s="12" t="s">
        <v>666</v>
      </c>
      <c r="E119" s="307">
        <v>3068</v>
      </c>
      <c r="F119" s="249" t="s">
        <v>251</v>
      </c>
      <c r="G119" s="20">
        <v>6.6699999999999995E-2</v>
      </c>
      <c r="H119" s="17">
        <v>205</v>
      </c>
      <c r="J119" s="12" t="s">
        <v>1047</v>
      </c>
    </row>
    <row r="120" spans="1:766" x14ac:dyDescent="0.2">
      <c r="C120" s="12" t="s">
        <v>743</v>
      </c>
      <c r="D120" s="12" t="s">
        <v>744</v>
      </c>
      <c r="E120" s="307">
        <v>1381</v>
      </c>
      <c r="F120" s="249" t="s">
        <v>251</v>
      </c>
      <c r="G120" s="20">
        <v>6.6699999999999995E-2</v>
      </c>
      <c r="H120" s="17">
        <v>92</v>
      </c>
      <c r="J120" s="12" t="s">
        <v>1047</v>
      </c>
    </row>
    <row r="121" spans="1:766" x14ac:dyDescent="0.2">
      <c r="A121" s="308" t="s">
        <v>1072</v>
      </c>
      <c r="B121" s="308" t="str">
        <f>LEFT(A121,3)</f>
        <v>397</v>
      </c>
      <c r="C121" s="19"/>
      <c r="D121" s="19"/>
      <c r="E121" s="309">
        <v>2354855</v>
      </c>
      <c r="F121" s="309">
        <v>0</v>
      </c>
      <c r="G121" s="309"/>
      <c r="H121" s="309">
        <v>157069</v>
      </c>
      <c r="I121" s="128"/>
    </row>
    <row r="122" spans="1:766" s="19" customFormat="1" x14ac:dyDescent="0.2">
      <c r="A122" s="308"/>
      <c r="B122" s="308"/>
      <c r="E122" s="309">
        <v>10538986</v>
      </c>
      <c r="F122" s="309">
        <v>0</v>
      </c>
      <c r="G122" s="309"/>
      <c r="H122" s="309">
        <v>395300</v>
      </c>
      <c r="I122" s="128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  <c r="BM122" s="12"/>
      <c r="BN122" s="12"/>
      <c r="BO122" s="12"/>
      <c r="BP122" s="12"/>
      <c r="BQ122" s="12"/>
      <c r="BR122" s="12"/>
      <c r="BS122" s="12"/>
      <c r="BT122" s="12"/>
      <c r="BU122" s="12"/>
      <c r="BV122" s="12"/>
      <c r="BW122" s="12"/>
      <c r="BX122" s="12"/>
      <c r="BY122" s="12"/>
      <c r="BZ122" s="12"/>
      <c r="CA122" s="12"/>
      <c r="CB122" s="12"/>
      <c r="CC122" s="12"/>
      <c r="CD122" s="12"/>
      <c r="CE122" s="12"/>
      <c r="CF122" s="12"/>
      <c r="CG122" s="12"/>
      <c r="CH122" s="12"/>
      <c r="CI122" s="12"/>
      <c r="CJ122" s="12"/>
      <c r="CK122" s="12"/>
      <c r="CL122" s="12"/>
      <c r="CM122" s="12"/>
      <c r="CN122" s="12"/>
      <c r="CO122" s="12"/>
      <c r="CP122" s="12"/>
      <c r="CQ122" s="12"/>
      <c r="CR122" s="12"/>
      <c r="CS122" s="12"/>
      <c r="CT122" s="12"/>
      <c r="CU122" s="12"/>
      <c r="CV122" s="12"/>
      <c r="CW122" s="12"/>
      <c r="CX122" s="12"/>
      <c r="CY122" s="12"/>
      <c r="CZ122" s="12"/>
      <c r="DA122" s="12"/>
      <c r="DB122" s="12"/>
      <c r="DC122" s="12"/>
      <c r="DD122" s="12"/>
      <c r="DE122" s="12"/>
      <c r="DF122" s="12"/>
      <c r="DG122" s="12"/>
      <c r="DH122" s="12"/>
      <c r="DI122" s="12"/>
      <c r="DJ122" s="12"/>
      <c r="DK122" s="12"/>
      <c r="DL122" s="12"/>
      <c r="DM122" s="12"/>
      <c r="DN122" s="12"/>
      <c r="DO122" s="12"/>
      <c r="DP122" s="12"/>
      <c r="DQ122" s="12"/>
      <c r="DR122" s="12"/>
      <c r="DS122" s="12"/>
      <c r="DT122" s="12"/>
      <c r="DU122" s="12"/>
      <c r="DV122" s="12"/>
      <c r="DW122" s="12"/>
      <c r="DX122" s="12"/>
      <c r="DY122" s="12"/>
      <c r="DZ122" s="12"/>
      <c r="EA122" s="12"/>
      <c r="EB122" s="12"/>
      <c r="EC122" s="12"/>
      <c r="ED122" s="12"/>
      <c r="EE122" s="12"/>
      <c r="EF122" s="12"/>
      <c r="EG122" s="12"/>
      <c r="EH122" s="12"/>
      <c r="EI122" s="12"/>
      <c r="EJ122" s="12"/>
      <c r="EK122" s="12"/>
      <c r="EL122" s="12"/>
      <c r="EM122" s="12"/>
      <c r="EN122" s="12"/>
      <c r="EO122" s="12"/>
      <c r="EP122" s="12"/>
      <c r="EQ122" s="12"/>
      <c r="ER122" s="12"/>
      <c r="ES122" s="12"/>
      <c r="ET122" s="12"/>
      <c r="EU122" s="12"/>
      <c r="EV122" s="12"/>
      <c r="EW122" s="12"/>
      <c r="EX122" s="12"/>
      <c r="EY122" s="12"/>
      <c r="EZ122" s="12"/>
      <c r="FA122" s="12"/>
      <c r="FB122" s="12"/>
      <c r="FC122" s="12"/>
      <c r="FD122" s="12"/>
      <c r="FE122" s="12"/>
      <c r="FF122" s="12"/>
      <c r="FG122" s="12"/>
      <c r="FH122" s="12"/>
      <c r="FI122" s="12"/>
      <c r="FJ122" s="12"/>
      <c r="FK122" s="12"/>
      <c r="FL122" s="12"/>
      <c r="FM122" s="12"/>
      <c r="FN122" s="12"/>
      <c r="FO122" s="12"/>
      <c r="FP122" s="12"/>
      <c r="FQ122" s="12"/>
      <c r="FR122" s="12"/>
      <c r="FS122" s="12"/>
      <c r="FT122" s="12"/>
      <c r="FU122" s="12"/>
      <c r="FV122" s="12"/>
      <c r="FW122" s="12"/>
      <c r="FX122" s="12"/>
      <c r="FY122" s="12"/>
      <c r="FZ122" s="12"/>
      <c r="GA122" s="12"/>
      <c r="GB122" s="12"/>
      <c r="GC122" s="12"/>
      <c r="GD122" s="12"/>
      <c r="GE122" s="12"/>
      <c r="GF122" s="12"/>
      <c r="GG122" s="12"/>
      <c r="GH122" s="12"/>
      <c r="GI122" s="12"/>
      <c r="GJ122" s="12"/>
      <c r="GK122" s="12"/>
      <c r="GL122" s="12"/>
      <c r="GM122" s="12"/>
      <c r="GN122" s="12"/>
      <c r="GO122" s="12"/>
      <c r="GP122" s="12"/>
      <c r="GQ122" s="12"/>
      <c r="GR122" s="12"/>
      <c r="GS122" s="12"/>
      <c r="GT122" s="12"/>
      <c r="GU122" s="12"/>
      <c r="GV122" s="12"/>
      <c r="GW122" s="12"/>
      <c r="GX122" s="12"/>
      <c r="GY122" s="12"/>
      <c r="GZ122" s="12"/>
      <c r="HA122" s="12"/>
      <c r="HB122" s="12"/>
      <c r="HC122" s="12"/>
      <c r="HD122" s="12"/>
      <c r="HE122" s="12"/>
      <c r="HF122" s="12"/>
      <c r="HG122" s="12"/>
      <c r="HH122" s="12"/>
      <c r="HI122" s="12"/>
      <c r="HJ122" s="12"/>
      <c r="HK122" s="12"/>
      <c r="HL122" s="12"/>
      <c r="HM122" s="12"/>
      <c r="HN122" s="12"/>
      <c r="HO122" s="12"/>
      <c r="HP122" s="12"/>
      <c r="HQ122" s="12"/>
      <c r="HR122" s="12"/>
      <c r="HS122" s="12"/>
      <c r="HT122" s="12"/>
      <c r="HU122" s="12"/>
      <c r="HV122" s="12"/>
      <c r="HW122" s="12"/>
      <c r="HX122" s="12"/>
      <c r="HY122" s="12"/>
      <c r="HZ122" s="12"/>
      <c r="IA122" s="12"/>
      <c r="IB122" s="12"/>
      <c r="IC122" s="12"/>
      <c r="ID122" s="12"/>
      <c r="IE122" s="12"/>
      <c r="IF122" s="12"/>
      <c r="IG122" s="12"/>
      <c r="IH122" s="12"/>
      <c r="II122" s="12"/>
      <c r="IJ122" s="12"/>
      <c r="IK122" s="12"/>
      <c r="IL122" s="12"/>
      <c r="IM122" s="12"/>
      <c r="IN122" s="12"/>
      <c r="IO122" s="12"/>
      <c r="IP122" s="12"/>
      <c r="IQ122" s="12"/>
      <c r="IR122" s="12"/>
      <c r="IS122" s="12"/>
      <c r="IT122" s="12"/>
      <c r="IU122" s="12"/>
      <c r="IV122" s="12"/>
      <c r="IW122" s="12"/>
      <c r="IX122" s="12"/>
      <c r="IY122" s="12"/>
      <c r="IZ122" s="12"/>
      <c r="JA122" s="12"/>
      <c r="JB122" s="12"/>
      <c r="JC122" s="12"/>
      <c r="JD122" s="12"/>
      <c r="JE122" s="12"/>
      <c r="JF122" s="12"/>
      <c r="JG122" s="12"/>
      <c r="JH122" s="12"/>
      <c r="JI122" s="12"/>
      <c r="JJ122" s="12"/>
      <c r="JK122" s="12"/>
      <c r="JL122" s="12"/>
      <c r="JM122" s="12"/>
      <c r="JN122" s="12"/>
      <c r="JO122" s="12"/>
      <c r="JP122" s="12"/>
      <c r="JQ122" s="12"/>
      <c r="JR122" s="12"/>
      <c r="JS122" s="12"/>
      <c r="JT122" s="12"/>
      <c r="JU122" s="12"/>
      <c r="JV122" s="12"/>
      <c r="JW122" s="12"/>
      <c r="JX122" s="12"/>
      <c r="JY122" s="12"/>
      <c r="JZ122" s="12"/>
      <c r="KA122" s="12"/>
      <c r="KB122" s="12"/>
      <c r="KC122" s="12"/>
      <c r="KD122" s="12"/>
      <c r="KE122" s="12"/>
      <c r="KF122" s="12"/>
      <c r="KG122" s="12"/>
      <c r="KH122" s="12"/>
      <c r="KI122" s="12"/>
      <c r="KJ122" s="12"/>
      <c r="KK122" s="12"/>
      <c r="KL122" s="12"/>
      <c r="KM122" s="12"/>
      <c r="KN122" s="12"/>
      <c r="KO122" s="12"/>
      <c r="KP122" s="12"/>
      <c r="KQ122" s="12"/>
      <c r="KR122" s="12"/>
      <c r="KS122" s="12"/>
      <c r="KT122" s="12"/>
      <c r="KU122" s="12"/>
      <c r="KV122" s="12"/>
      <c r="KW122" s="12"/>
      <c r="KX122" s="12"/>
      <c r="KY122" s="12"/>
      <c r="KZ122" s="12"/>
      <c r="LA122" s="12"/>
      <c r="LB122" s="12"/>
      <c r="LC122" s="12"/>
      <c r="LD122" s="12"/>
      <c r="LE122" s="12"/>
      <c r="LF122" s="12"/>
      <c r="LG122" s="12"/>
      <c r="LH122" s="12"/>
      <c r="LI122" s="12"/>
      <c r="LJ122" s="12"/>
      <c r="LK122" s="12"/>
      <c r="LL122" s="12"/>
      <c r="LM122" s="12"/>
      <c r="LN122" s="12"/>
      <c r="LO122" s="12"/>
      <c r="LP122" s="12"/>
      <c r="LQ122" s="12"/>
      <c r="LR122" s="12"/>
      <c r="LS122" s="12"/>
      <c r="LT122" s="12"/>
      <c r="LU122" s="12"/>
      <c r="LV122" s="12"/>
      <c r="LW122" s="12"/>
      <c r="LX122" s="12"/>
      <c r="LY122" s="12"/>
      <c r="LZ122" s="12"/>
      <c r="MA122" s="12"/>
      <c r="MB122" s="12"/>
      <c r="MC122" s="12"/>
      <c r="MD122" s="12"/>
      <c r="ME122" s="12"/>
      <c r="MF122" s="12"/>
      <c r="MG122" s="12"/>
      <c r="MH122" s="12"/>
      <c r="MI122" s="12"/>
      <c r="MJ122" s="12"/>
      <c r="MK122" s="12"/>
      <c r="ML122" s="12"/>
      <c r="MM122" s="12"/>
      <c r="MN122" s="12"/>
      <c r="MO122" s="12"/>
      <c r="MP122" s="12"/>
      <c r="MQ122" s="12"/>
      <c r="MR122" s="12"/>
      <c r="MS122" s="12"/>
      <c r="MT122" s="12"/>
      <c r="MU122" s="12"/>
      <c r="MV122" s="12"/>
      <c r="MW122" s="12"/>
      <c r="MX122" s="12"/>
      <c r="MY122" s="12"/>
      <c r="MZ122" s="12"/>
      <c r="NA122" s="12"/>
      <c r="NB122" s="12"/>
      <c r="NC122" s="12"/>
      <c r="ND122" s="12"/>
      <c r="NE122" s="12"/>
      <c r="NF122" s="12"/>
      <c r="NG122" s="12"/>
      <c r="NH122" s="12"/>
      <c r="NI122" s="12"/>
      <c r="NJ122" s="12"/>
      <c r="NK122" s="12"/>
      <c r="NL122" s="12"/>
      <c r="NM122" s="12"/>
      <c r="NN122" s="12"/>
      <c r="NO122" s="12"/>
      <c r="NP122" s="12"/>
      <c r="NQ122" s="12"/>
      <c r="NR122" s="12"/>
      <c r="NS122" s="12"/>
      <c r="NT122" s="12"/>
      <c r="NU122" s="12"/>
      <c r="NV122" s="12"/>
      <c r="NW122" s="12"/>
      <c r="NX122" s="12"/>
      <c r="NY122" s="12"/>
      <c r="NZ122" s="12"/>
      <c r="OA122" s="12"/>
      <c r="OB122" s="12"/>
      <c r="OC122" s="12"/>
      <c r="OD122" s="12"/>
      <c r="OE122" s="12"/>
      <c r="OF122" s="12"/>
      <c r="OG122" s="12"/>
      <c r="OH122" s="12"/>
      <c r="OI122" s="12"/>
      <c r="OJ122" s="12"/>
      <c r="OK122" s="12"/>
      <c r="OL122" s="12"/>
      <c r="OM122" s="12"/>
      <c r="ON122" s="12"/>
      <c r="OO122" s="12"/>
      <c r="OP122" s="12"/>
      <c r="OQ122" s="12"/>
      <c r="OR122" s="12"/>
      <c r="OS122" s="12"/>
      <c r="OT122" s="12"/>
      <c r="OU122" s="12"/>
      <c r="OV122" s="12"/>
      <c r="OW122" s="12"/>
      <c r="OX122" s="12"/>
      <c r="OY122" s="12"/>
      <c r="OZ122" s="12"/>
      <c r="PA122" s="12"/>
      <c r="PB122" s="12"/>
      <c r="PC122" s="12"/>
      <c r="PD122" s="12"/>
      <c r="PE122" s="12"/>
      <c r="PF122" s="12"/>
      <c r="PG122" s="12"/>
      <c r="PH122" s="12"/>
      <c r="PI122" s="12"/>
      <c r="PJ122" s="12"/>
      <c r="PK122" s="12"/>
      <c r="PL122" s="12"/>
      <c r="PM122" s="12"/>
      <c r="PN122" s="12"/>
      <c r="PO122" s="12"/>
      <c r="PP122" s="12"/>
      <c r="PQ122" s="12"/>
      <c r="PR122" s="12"/>
      <c r="PS122" s="12"/>
      <c r="PT122" s="12"/>
      <c r="PU122" s="12"/>
      <c r="PV122" s="12"/>
      <c r="PW122" s="12"/>
      <c r="PX122" s="12"/>
      <c r="PY122" s="12"/>
      <c r="PZ122" s="12"/>
      <c r="QA122" s="12"/>
      <c r="QB122" s="12"/>
      <c r="QC122" s="12"/>
      <c r="QD122" s="12"/>
      <c r="QE122" s="12"/>
      <c r="QF122" s="12"/>
      <c r="QG122" s="12"/>
      <c r="QH122" s="12"/>
      <c r="QI122" s="12"/>
      <c r="QJ122" s="12"/>
      <c r="QK122" s="12"/>
      <c r="QL122" s="12"/>
      <c r="QM122" s="12"/>
      <c r="QN122" s="12"/>
      <c r="QO122" s="12"/>
      <c r="QP122" s="12"/>
      <c r="QQ122" s="12"/>
      <c r="QR122" s="12"/>
      <c r="QS122" s="12"/>
      <c r="QT122" s="12"/>
      <c r="QU122" s="12"/>
      <c r="QV122" s="12"/>
      <c r="QW122" s="12"/>
      <c r="QX122" s="12"/>
      <c r="QY122" s="12"/>
      <c r="QZ122" s="12"/>
      <c r="RA122" s="12"/>
      <c r="RB122" s="12"/>
      <c r="RC122" s="12"/>
      <c r="RD122" s="12"/>
      <c r="RE122" s="12"/>
      <c r="RF122" s="12"/>
      <c r="RG122" s="12"/>
      <c r="RH122" s="12"/>
      <c r="RI122" s="12"/>
      <c r="RJ122" s="12"/>
      <c r="RK122" s="12"/>
      <c r="RL122" s="12"/>
      <c r="RM122" s="12"/>
      <c r="RN122" s="12"/>
      <c r="RO122" s="12"/>
      <c r="RP122" s="12"/>
      <c r="RQ122" s="12"/>
      <c r="RR122" s="12"/>
      <c r="RS122" s="12"/>
      <c r="RT122" s="12"/>
      <c r="RU122" s="12"/>
      <c r="RV122" s="12"/>
      <c r="RW122" s="12"/>
      <c r="RX122" s="12"/>
      <c r="RY122" s="12"/>
      <c r="RZ122" s="12"/>
      <c r="SA122" s="12"/>
      <c r="SB122" s="12"/>
      <c r="SC122" s="12"/>
      <c r="SD122" s="12"/>
      <c r="SE122" s="12"/>
      <c r="SF122" s="12"/>
      <c r="SG122" s="12"/>
      <c r="SH122" s="12"/>
      <c r="SI122" s="12"/>
      <c r="SJ122" s="12"/>
      <c r="SK122" s="12"/>
      <c r="SL122" s="12"/>
      <c r="SM122" s="12"/>
      <c r="SN122" s="12"/>
      <c r="SO122" s="12"/>
      <c r="SP122" s="12"/>
      <c r="SQ122" s="12"/>
      <c r="SR122" s="12"/>
      <c r="SS122" s="12"/>
      <c r="ST122" s="12"/>
      <c r="SU122" s="12"/>
      <c r="SV122" s="12"/>
      <c r="SW122" s="12"/>
      <c r="SX122" s="12"/>
      <c r="SY122" s="12"/>
      <c r="SZ122" s="12"/>
      <c r="TA122" s="12"/>
      <c r="TB122" s="12"/>
      <c r="TC122" s="12"/>
      <c r="TD122" s="12"/>
      <c r="TE122" s="12"/>
      <c r="TF122" s="12"/>
      <c r="TG122" s="12"/>
      <c r="TH122" s="12"/>
      <c r="TI122" s="12"/>
      <c r="TJ122" s="12"/>
      <c r="TK122" s="12"/>
      <c r="TL122" s="12"/>
      <c r="TM122" s="12"/>
      <c r="TN122" s="12"/>
      <c r="TO122" s="12"/>
      <c r="TP122" s="12"/>
      <c r="TQ122" s="12"/>
      <c r="TR122" s="12"/>
      <c r="TS122" s="12"/>
      <c r="TT122" s="12"/>
      <c r="TU122" s="12"/>
      <c r="TV122" s="12"/>
      <c r="TW122" s="12"/>
      <c r="TX122" s="12"/>
      <c r="TY122" s="12"/>
      <c r="TZ122" s="12"/>
      <c r="UA122" s="12"/>
      <c r="UB122" s="12"/>
      <c r="UC122" s="12"/>
      <c r="UD122" s="12"/>
      <c r="UE122" s="12"/>
      <c r="UF122" s="12"/>
      <c r="UG122" s="12"/>
      <c r="UH122" s="12"/>
      <c r="UI122" s="12"/>
      <c r="UJ122" s="12"/>
      <c r="UK122" s="12"/>
      <c r="UL122" s="12"/>
      <c r="UM122" s="12"/>
      <c r="UN122" s="12"/>
      <c r="UO122" s="12"/>
      <c r="UP122" s="12"/>
      <c r="UQ122" s="12"/>
      <c r="UR122" s="12"/>
      <c r="US122" s="12"/>
      <c r="UT122" s="12"/>
      <c r="UU122" s="12"/>
      <c r="UV122" s="12"/>
      <c r="UW122" s="12"/>
      <c r="UX122" s="12"/>
      <c r="UY122" s="12"/>
      <c r="UZ122" s="12"/>
      <c r="VA122" s="12"/>
      <c r="VB122" s="12"/>
      <c r="VC122" s="12"/>
      <c r="VD122" s="12"/>
      <c r="VE122" s="12"/>
      <c r="VF122" s="12"/>
      <c r="VG122" s="12"/>
      <c r="VH122" s="12"/>
      <c r="VI122" s="12"/>
      <c r="VJ122" s="12"/>
      <c r="VK122" s="12"/>
      <c r="VL122" s="12"/>
      <c r="VM122" s="12"/>
      <c r="VN122" s="12"/>
      <c r="VO122" s="12"/>
      <c r="VP122" s="12"/>
      <c r="VQ122" s="12"/>
      <c r="VR122" s="12"/>
      <c r="VS122" s="12"/>
      <c r="VT122" s="12"/>
      <c r="VU122" s="12"/>
      <c r="VV122" s="12"/>
      <c r="VW122" s="12"/>
      <c r="VX122" s="12"/>
      <c r="VY122" s="12"/>
      <c r="VZ122" s="12"/>
      <c r="WA122" s="12"/>
      <c r="WB122" s="12"/>
      <c r="WC122" s="12"/>
      <c r="WD122" s="12"/>
      <c r="WE122" s="12"/>
      <c r="WF122" s="12"/>
      <c r="WG122" s="12"/>
      <c r="WH122" s="12"/>
      <c r="WI122" s="12"/>
      <c r="WJ122" s="12"/>
      <c r="WK122" s="12"/>
      <c r="WL122" s="12"/>
      <c r="WM122" s="12"/>
      <c r="WN122" s="12"/>
      <c r="WO122" s="12"/>
      <c r="WP122" s="12"/>
      <c r="WQ122" s="12"/>
      <c r="WR122" s="12"/>
      <c r="WS122" s="12"/>
      <c r="WT122" s="12"/>
      <c r="WU122" s="12"/>
      <c r="WV122" s="12"/>
      <c r="WW122" s="12"/>
      <c r="WX122" s="12"/>
      <c r="WY122" s="12"/>
      <c r="WZ122" s="12"/>
      <c r="XA122" s="12"/>
      <c r="XB122" s="12"/>
      <c r="XC122" s="12"/>
      <c r="XD122" s="12"/>
      <c r="XE122" s="12"/>
      <c r="XF122" s="12"/>
      <c r="XG122" s="12"/>
      <c r="XH122" s="12"/>
      <c r="XI122" s="12"/>
      <c r="XJ122" s="12"/>
      <c r="XK122" s="12"/>
      <c r="XL122" s="12"/>
      <c r="XM122" s="12"/>
      <c r="XN122" s="12"/>
      <c r="XO122" s="12"/>
      <c r="XP122" s="12"/>
      <c r="XQ122" s="12"/>
      <c r="XR122" s="12"/>
      <c r="XS122" s="12"/>
      <c r="XT122" s="12"/>
      <c r="XU122" s="12"/>
      <c r="XV122" s="12"/>
      <c r="XW122" s="12"/>
      <c r="XX122" s="12"/>
      <c r="XY122" s="12"/>
      <c r="XZ122" s="12"/>
      <c r="YA122" s="12"/>
      <c r="YB122" s="12"/>
      <c r="YC122" s="12"/>
      <c r="YD122" s="12"/>
      <c r="YE122" s="12"/>
      <c r="YF122" s="12"/>
      <c r="YG122" s="12"/>
      <c r="YH122" s="12"/>
      <c r="YI122" s="12"/>
      <c r="YJ122" s="12"/>
      <c r="YK122" s="12"/>
      <c r="YL122" s="12"/>
      <c r="YM122" s="12"/>
      <c r="YN122" s="12"/>
      <c r="YO122" s="12"/>
      <c r="YP122" s="12"/>
      <c r="YQ122" s="12"/>
      <c r="YR122" s="12"/>
      <c r="YS122" s="12"/>
      <c r="YT122" s="12"/>
      <c r="YU122" s="12"/>
      <c r="YV122" s="12"/>
      <c r="YW122" s="12"/>
      <c r="YX122" s="12"/>
      <c r="YY122" s="12"/>
      <c r="YZ122" s="12"/>
      <c r="ZA122" s="12"/>
      <c r="ZB122" s="12"/>
      <c r="ZC122" s="12"/>
      <c r="ZD122" s="12"/>
      <c r="ZE122" s="12"/>
      <c r="ZF122" s="12"/>
      <c r="ZG122" s="12"/>
      <c r="ZH122" s="12"/>
      <c r="ZI122" s="12"/>
      <c r="ZJ122" s="12"/>
      <c r="ZK122" s="12"/>
      <c r="ZL122" s="12"/>
      <c r="ZM122" s="12"/>
      <c r="ZN122" s="12"/>
      <c r="ZO122" s="12"/>
      <c r="ZP122" s="12"/>
      <c r="ZQ122" s="12"/>
      <c r="ZR122" s="12"/>
      <c r="ZS122" s="12"/>
      <c r="ZT122" s="12"/>
      <c r="ZU122" s="12"/>
      <c r="ZV122" s="12"/>
      <c r="ZW122" s="12"/>
      <c r="ZX122" s="12"/>
      <c r="ZY122" s="12"/>
      <c r="ZZ122" s="12"/>
      <c r="AAA122" s="12"/>
      <c r="AAB122" s="12"/>
      <c r="AAC122" s="12"/>
      <c r="AAD122" s="12"/>
      <c r="AAE122" s="12"/>
      <c r="AAF122" s="12"/>
      <c r="AAG122" s="12"/>
      <c r="AAH122" s="12"/>
      <c r="AAI122" s="12"/>
      <c r="AAJ122" s="12"/>
      <c r="AAK122" s="12"/>
      <c r="AAL122" s="12"/>
      <c r="AAM122" s="12"/>
      <c r="AAN122" s="12"/>
      <c r="AAO122" s="12"/>
      <c r="AAP122" s="12"/>
      <c r="AAQ122" s="12"/>
      <c r="AAR122" s="12"/>
      <c r="AAS122" s="12"/>
      <c r="AAT122" s="12"/>
      <c r="AAU122" s="12"/>
      <c r="AAV122" s="12"/>
      <c r="AAW122" s="12"/>
      <c r="AAX122" s="12"/>
      <c r="AAY122" s="12"/>
      <c r="AAZ122" s="12"/>
      <c r="ABA122" s="12"/>
      <c r="ABB122" s="12"/>
      <c r="ABC122" s="12"/>
      <c r="ABD122" s="12"/>
      <c r="ABE122" s="12"/>
      <c r="ABF122" s="12"/>
      <c r="ABG122" s="12"/>
      <c r="ABH122" s="12"/>
      <c r="ABI122" s="12"/>
      <c r="ABJ122" s="12"/>
      <c r="ABK122" s="12"/>
      <c r="ABL122" s="12"/>
      <c r="ABM122" s="12"/>
      <c r="ABN122" s="12"/>
      <c r="ABO122" s="12"/>
      <c r="ABP122" s="12"/>
      <c r="ABQ122" s="12"/>
      <c r="ABR122" s="12"/>
      <c r="ABS122" s="12"/>
      <c r="ABT122" s="12"/>
      <c r="ABU122" s="12"/>
      <c r="ABV122" s="12"/>
      <c r="ABW122" s="12"/>
      <c r="ABX122" s="12"/>
      <c r="ABY122" s="12"/>
      <c r="ABZ122" s="12"/>
      <c r="ACA122" s="12"/>
      <c r="ACB122" s="12"/>
      <c r="ACC122" s="12"/>
      <c r="ACD122" s="12"/>
      <c r="ACE122" s="12"/>
      <c r="ACF122" s="12"/>
      <c r="ACG122" s="12"/>
      <c r="ACH122" s="12"/>
      <c r="ACI122" s="12"/>
      <c r="ACJ122" s="12"/>
      <c r="ACK122" s="12"/>
      <c r="ACL122" s="12"/>
    </row>
    <row r="123" spans="1:766" x14ac:dyDescent="0.2">
      <c r="E123" s="39" t="s">
        <v>112</v>
      </c>
    </row>
    <row r="124" spans="1:766" x14ac:dyDescent="0.2">
      <c r="E124" s="51"/>
    </row>
    <row r="125" spans="1:766" x14ac:dyDescent="0.2">
      <c r="A125" s="52" t="s">
        <v>72</v>
      </c>
      <c r="B125" s="52"/>
      <c r="E125" s="311">
        <v>10538986</v>
      </c>
    </row>
    <row r="126" spans="1:766" x14ac:dyDescent="0.2">
      <c r="E126" s="311"/>
    </row>
    <row r="127" spans="1:766" x14ac:dyDescent="0.2">
      <c r="A127" s="52" t="s">
        <v>71</v>
      </c>
      <c r="B127" s="52"/>
      <c r="E127" s="311">
        <v>0</v>
      </c>
    </row>
    <row r="128" spans="1:766" x14ac:dyDescent="0.2">
      <c r="E128" s="311"/>
    </row>
    <row r="129" spans="5:5" x14ac:dyDescent="0.2">
      <c r="E129" s="311"/>
    </row>
    <row r="130" spans="5:5" x14ac:dyDescent="0.2">
      <c r="E130" s="311"/>
    </row>
    <row r="131" spans="5:5" x14ac:dyDescent="0.2">
      <c r="E131" s="311"/>
    </row>
    <row r="132" spans="5:5" x14ac:dyDescent="0.2">
      <c r="E132" s="311"/>
    </row>
  </sheetData>
  <autoFilter ref="A4:ACU159" xr:uid="{C02F1036-04C8-4D6A-8CDD-8E9E03FF5BDC}"/>
  <pageMargins left="0" right="0" top="0.25" bottom="0.5" header="0.3" footer="0.05"/>
  <pageSetup scale="72" fitToHeight="0" orientation="landscape" r:id="rId1"/>
  <headerFooter>
    <oddFooter xml:space="preserve">&amp;L&amp;Z&amp;F&amp;RPage &amp;P of &amp;N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FF00"/>
    <pageSetUpPr fitToPage="1"/>
  </sheetPr>
  <dimension ref="A1:ACK132"/>
  <sheetViews>
    <sheetView zoomScale="112" zoomScaleNormal="112" workbookViewId="0">
      <pane xSplit="3" ySplit="4" topLeftCell="H128" activePane="bottomRight" state="frozen"/>
      <selection pane="topRight" activeCell="E1" sqref="E1"/>
      <selection pane="bottomLeft" activeCell="A5" sqref="A5"/>
      <selection pane="bottomRight" activeCell="H110" sqref="H106:I110"/>
    </sheetView>
  </sheetViews>
  <sheetFormatPr defaultColWidth="9.140625" defaultRowHeight="12" x14ac:dyDescent="0.2"/>
  <cols>
    <col min="1" max="1" width="47.42578125" style="11" customWidth="1"/>
    <col min="2" max="2" width="10.42578125" style="12" customWidth="1"/>
    <col min="3" max="3" width="28.5703125" style="12" bestFit="1" customWidth="1"/>
    <col min="4" max="4" width="16.42578125" style="32" customWidth="1"/>
    <col min="5" max="5" width="12.85546875" style="123" bestFit="1" customWidth="1"/>
    <col min="6" max="6" width="9.5703125" style="12" customWidth="1"/>
    <col min="7" max="7" width="13.5703125" style="12" customWidth="1"/>
    <col min="8" max="8" width="49.140625" style="127" bestFit="1" customWidth="1"/>
    <col min="9" max="9" width="18.85546875" style="12" hidden="1" customWidth="1"/>
    <col min="10" max="16384" width="9.140625" style="12"/>
  </cols>
  <sheetData>
    <row r="1" spans="1:765" x14ac:dyDescent="0.2">
      <c r="A1" s="11" t="s">
        <v>956</v>
      </c>
      <c r="D1" s="33"/>
    </row>
    <row r="2" spans="1:765" ht="24.75" thickBot="1" x14ac:dyDescent="0.25">
      <c r="A2" s="103" t="s">
        <v>17</v>
      </c>
      <c r="D2" s="39" t="s">
        <v>111</v>
      </c>
      <c r="E2" s="47" t="s">
        <v>1065</v>
      </c>
      <c r="F2" s="47" t="s">
        <v>1374</v>
      </c>
      <c r="G2" s="39" t="s">
        <v>70</v>
      </c>
    </row>
    <row r="3" spans="1:765" ht="24" x14ac:dyDescent="0.2">
      <c r="A3" s="332" t="s">
        <v>1396</v>
      </c>
      <c r="B3" s="332"/>
      <c r="D3" s="188" t="s">
        <v>18</v>
      </c>
      <c r="E3" s="248" t="s">
        <v>61</v>
      </c>
      <c r="F3" s="189" t="s">
        <v>23</v>
      </c>
      <c r="G3" s="190" t="s">
        <v>24</v>
      </c>
    </row>
    <row r="4" spans="1:765" s="16" customFormat="1" ht="24" x14ac:dyDescent="0.2">
      <c r="A4" s="14" t="s">
        <v>2</v>
      </c>
      <c r="B4" s="13" t="s">
        <v>19</v>
      </c>
      <c r="C4" s="13" t="s">
        <v>20</v>
      </c>
      <c r="D4" s="34" t="s">
        <v>1509</v>
      </c>
      <c r="E4" s="124" t="s">
        <v>21</v>
      </c>
      <c r="F4" s="15" t="s">
        <v>22</v>
      </c>
      <c r="G4" s="15" t="s">
        <v>25</v>
      </c>
      <c r="H4" s="132" t="s">
        <v>108</v>
      </c>
      <c r="I4" s="159" t="s">
        <v>107</v>
      </c>
    </row>
    <row r="5" spans="1:765" x14ac:dyDescent="0.2">
      <c r="A5" s="11" t="s">
        <v>957</v>
      </c>
      <c r="B5" s="12" t="s">
        <v>305</v>
      </c>
      <c r="C5" s="12" t="s">
        <v>955</v>
      </c>
      <c r="D5" s="32">
        <f>ROUND(IFERROR(VLOOKUP($B5,'2. PP Post Test vs Actuals'!$I$9:$M$112,5,FALSE),0),0)</f>
        <v>129324</v>
      </c>
      <c r="E5" s="249" t="s">
        <v>1066</v>
      </c>
      <c r="F5" s="20">
        <f>VLOOKUP($E5,'3. PP Depr Rate'!$F$6:$I$175,4,FALSE)</f>
        <v>1.7399999999999999E-2</v>
      </c>
      <c r="G5" s="17">
        <f>ROUND(D5*F5, 0)</f>
        <v>2250</v>
      </c>
      <c r="I5" s="12" t="str">
        <f>IFERROR(VLOOKUP(B5,'Projects FERCs'!$A$8:$D$291,4,FALSE),0)</f>
        <v>Specific As-Builts</v>
      </c>
    </row>
    <row r="6" spans="1:765" s="19" customFormat="1" x14ac:dyDescent="0.2">
      <c r="A6" s="18" t="s">
        <v>982</v>
      </c>
      <c r="D6" s="35">
        <f t="shared" ref="D6:G6" si="0">SUM(D5:D5)</f>
        <v>129324</v>
      </c>
      <c r="E6" s="35">
        <f t="shared" si="0"/>
        <v>0</v>
      </c>
      <c r="F6" s="35"/>
      <c r="G6" s="35">
        <f t="shared" si="0"/>
        <v>2250</v>
      </c>
      <c r="H6" s="128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  <c r="JD6" s="12"/>
      <c r="JE6" s="12"/>
      <c r="JF6" s="12"/>
      <c r="JG6" s="12"/>
      <c r="JH6" s="12"/>
      <c r="JI6" s="12"/>
      <c r="JJ6" s="12"/>
      <c r="JK6" s="12"/>
      <c r="JL6" s="12"/>
      <c r="JM6" s="12"/>
      <c r="JN6" s="12"/>
      <c r="JO6" s="12"/>
      <c r="JP6" s="12"/>
      <c r="JQ6" s="12"/>
      <c r="JR6" s="12"/>
      <c r="JS6" s="12"/>
      <c r="JT6" s="12"/>
      <c r="JU6" s="12"/>
      <c r="JV6" s="12"/>
      <c r="JW6" s="12"/>
      <c r="JX6" s="12"/>
      <c r="JY6" s="12"/>
      <c r="JZ6" s="12"/>
      <c r="KA6" s="12"/>
      <c r="KB6" s="12"/>
      <c r="KC6" s="12"/>
      <c r="KD6" s="12"/>
      <c r="KE6" s="12"/>
      <c r="KF6" s="12"/>
      <c r="KG6" s="12"/>
      <c r="KH6" s="12"/>
      <c r="KI6" s="12"/>
      <c r="KJ6" s="12"/>
      <c r="KK6" s="12"/>
      <c r="KL6" s="12"/>
      <c r="KM6" s="12"/>
      <c r="KN6" s="12"/>
      <c r="KO6" s="12"/>
      <c r="KP6" s="12"/>
      <c r="KQ6" s="12"/>
      <c r="KR6" s="12"/>
      <c r="KS6" s="12"/>
      <c r="KT6" s="12"/>
      <c r="KU6" s="12"/>
      <c r="KV6" s="12"/>
      <c r="KW6" s="12"/>
      <c r="KX6" s="12"/>
      <c r="KY6" s="12"/>
      <c r="KZ6" s="12"/>
      <c r="LA6" s="12"/>
      <c r="LB6" s="12"/>
      <c r="LC6" s="12"/>
      <c r="LD6" s="12"/>
      <c r="LE6" s="12"/>
      <c r="LF6" s="12"/>
      <c r="LG6" s="12"/>
      <c r="LH6" s="12"/>
      <c r="LI6" s="12"/>
      <c r="LJ6" s="12"/>
      <c r="LK6" s="12"/>
      <c r="LL6" s="12"/>
      <c r="LM6" s="12"/>
      <c r="LN6" s="12"/>
      <c r="LO6" s="12"/>
      <c r="LP6" s="12"/>
      <c r="LQ6" s="12"/>
      <c r="LR6" s="12"/>
      <c r="LS6" s="12"/>
      <c r="LT6" s="12"/>
      <c r="LU6" s="12"/>
      <c r="LV6" s="12"/>
      <c r="LW6" s="12"/>
      <c r="LX6" s="12"/>
      <c r="LY6" s="12"/>
      <c r="LZ6" s="12"/>
      <c r="MA6" s="12"/>
      <c r="MB6" s="12"/>
      <c r="MC6" s="12"/>
      <c r="MD6" s="12"/>
      <c r="ME6" s="12"/>
      <c r="MF6" s="12"/>
      <c r="MG6" s="12"/>
      <c r="MH6" s="12"/>
      <c r="MI6" s="12"/>
      <c r="MJ6" s="12"/>
      <c r="MK6" s="12"/>
      <c r="ML6" s="12"/>
      <c r="MM6" s="12"/>
      <c r="MN6" s="12"/>
      <c r="MO6" s="12"/>
      <c r="MP6" s="12"/>
      <c r="MQ6" s="12"/>
      <c r="MR6" s="12"/>
      <c r="MS6" s="12"/>
      <c r="MT6" s="12"/>
      <c r="MU6" s="12"/>
      <c r="MV6" s="12"/>
      <c r="MW6" s="12"/>
      <c r="MX6" s="12"/>
      <c r="MY6" s="12"/>
      <c r="MZ6" s="12"/>
      <c r="NA6" s="12"/>
      <c r="NB6" s="12"/>
      <c r="NC6" s="12"/>
      <c r="ND6" s="12"/>
      <c r="NE6" s="12"/>
      <c r="NF6" s="12"/>
      <c r="NG6" s="12"/>
      <c r="NH6" s="12"/>
      <c r="NI6" s="12"/>
      <c r="NJ6" s="12"/>
      <c r="NK6" s="12"/>
      <c r="NL6" s="12"/>
      <c r="NM6" s="12"/>
      <c r="NN6" s="12"/>
      <c r="NO6" s="12"/>
      <c r="NP6" s="12"/>
      <c r="NQ6" s="12"/>
      <c r="NR6" s="12"/>
      <c r="NS6" s="12"/>
      <c r="NT6" s="12"/>
      <c r="NU6" s="12"/>
      <c r="NV6" s="12"/>
      <c r="NW6" s="12"/>
      <c r="NX6" s="12"/>
      <c r="NY6" s="12"/>
      <c r="NZ6" s="12"/>
      <c r="OA6" s="12"/>
      <c r="OB6" s="12"/>
      <c r="OC6" s="12"/>
      <c r="OD6" s="12"/>
      <c r="OE6" s="12"/>
      <c r="OF6" s="12"/>
      <c r="OG6" s="12"/>
      <c r="OH6" s="12"/>
      <c r="OI6" s="12"/>
      <c r="OJ6" s="12"/>
      <c r="OK6" s="12"/>
      <c r="OL6" s="12"/>
      <c r="OM6" s="12"/>
      <c r="ON6" s="12"/>
      <c r="OO6" s="12"/>
      <c r="OP6" s="12"/>
      <c r="OQ6" s="12"/>
      <c r="OR6" s="12"/>
      <c r="OS6" s="12"/>
      <c r="OT6" s="12"/>
      <c r="OU6" s="12"/>
      <c r="OV6" s="12"/>
      <c r="OW6" s="12"/>
      <c r="OX6" s="12"/>
      <c r="OY6" s="12"/>
      <c r="OZ6" s="12"/>
      <c r="PA6" s="12"/>
      <c r="PB6" s="12"/>
      <c r="PC6" s="12"/>
      <c r="PD6" s="12"/>
      <c r="PE6" s="12"/>
      <c r="PF6" s="12"/>
      <c r="PG6" s="12"/>
      <c r="PH6" s="12"/>
      <c r="PI6" s="12"/>
      <c r="PJ6" s="12"/>
      <c r="PK6" s="12"/>
      <c r="PL6" s="12"/>
      <c r="PM6" s="12"/>
      <c r="PN6" s="12"/>
      <c r="PO6" s="12"/>
      <c r="PP6" s="12"/>
      <c r="PQ6" s="12"/>
      <c r="PR6" s="12"/>
      <c r="PS6" s="12"/>
      <c r="PT6" s="12"/>
      <c r="PU6" s="12"/>
      <c r="PV6" s="12"/>
      <c r="PW6" s="12"/>
      <c r="PX6" s="12"/>
      <c r="PY6" s="12"/>
      <c r="PZ6" s="12"/>
      <c r="QA6" s="12"/>
      <c r="QB6" s="12"/>
      <c r="QC6" s="12"/>
      <c r="QD6" s="12"/>
      <c r="QE6" s="12"/>
      <c r="QF6" s="12"/>
      <c r="QG6" s="12"/>
      <c r="QH6" s="12"/>
      <c r="QI6" s="12"/>
      <c r="QJ6" s="12"/>
      <c r="QK6" s="12"/>
      <c r="QL6" s="12"/>
      <c r="QM6" s="12"/>
      <c r="QN6" s="12"/>
      <c r="QO6" s="12"/>
      <c r="QP6" s="12"/>
      <c r="QQ6" s="12"/>
      <c r="QR6" s="12"/>
      <c r="QS6" s="12"/>
      <c r="QT6" s="12"/>
      <c r="QU6" s="12"/>
      <c r="QV6" s="12"/>
      <c r="QW6" s="12"/>
      <c r="QX6" s="12"/>
      <c r="QY6" s="12"/>
      <c r="QZ6" s="12"/>
      <c r="RA6" s="12"/>
      <c r="RB6" s="12"/>
      <c r="RC6" s="12"/>
      <c r="RD6" s="12"/>
      <c r="RE6" s="12"/>
      <c r="RF6" s="12"/>
      <c r="RG6" s="12"/>
      <c r="RH6" s="12"/>
      <c r="RI6" s="12"/>
      <c r="RJ6" s="12"/>
      <c r="RK6" s="12"/>
      <c r="RL6" s="12"/>
      <c r="RM6" s="12"/>
      <c r="RN6" s="12"/>
      <c r="RO6" s="12"/>
      <c r="RP6" s="12"/>
      <c r="RQ6" s="12"/>
      <c r="RR6" s="12"/>
      <c r="RS6" s="12"/>
      <c r="RT6" s="12"/>
      <c r="RU6" s="12"/>
      <c r="RV6" s="12"/>
      <c r="RW6" s="12"/>
      <c r="RX6" s="12"/>
      <c r="RY6" s="12"/>
      <c r="RZ6" s="12"/>
      <c r="SA6" s="12"/>
      <c r="SB6" s="12"/>
      <c r="SC6" s="12"/>
      <c r="SD6" s="12"/>
      <c r="SE6" s="12"/>
      <c r="SF6" s="12"/>
      <c r="SG6" s="12"/>
      <c r="SH6" s="12"/>
      <c r="SI6" s="12"/>
      <c r="SJ6" s="12"/>
      <c r="SK6" s="12"/>
      <c r="SL6" s="12"/>
      <c r="SM6" s="12"/>
      <c r="SN6" s="12"/>
      <c r="SO6" s="12"/>
      <c r="SP6" s="12"/>
      <c r="SQ6" s="12"/>
      <c r="SR6" s="12"/>
      <c r="SS6" s="12"/>
      <c r="ST6" s="12"/>
      <c r="SU6" s="12"/>
      <c r="SV6" s="12"/>
      <c r="SW6" s="12"/>
      <c r="SX6" s="12"/>
      <c r="SY6" s="12"/>
      <c r="SZ6" s="12"/>
      <c r="TA6" s="12"/>
      <c r="TB6" s="12"/>
      <c r="TC6" s="12"/>
      <c r="TD6" s="12"/>
      <c r="TE6" s="12"/>
      <c r="TF6" s="12"/>
      <c r="TG6" s="12"/>
      <c r="TH6" s="12"/>
      <c r="TI6" s="12"/>
      <c r="TJ6" s="12"/>
      <c r="TK6" s="12"/>
      <c r="TL6" s="12"/>
      <c r="TM6" s="12"/>
      <c r="TN6" s="12"/>
      <c r="TO6" s="12"/>
      <c r="TP6" s="12"/>
      <c r="TQ6" s="12"/>
      <c r="TR6" s="12"/>
      <c r="TS6" s="12"/>
      <c r="TT6" s="12"/>
      <c r="TU6" s="12"/>
      <c r="TV6" s="12"/>
      <c r="TW6" s="12"/>
      <c r="TX6" s="12"/>
      <c r="TY6" s="12"/>
      <c r="TZ6" s="12"/>
      <c r="UA6" s="12"/>
      <c r="UB6" s="12"/>
      <c r="UC6" s="12"/>
      <c r="UD6" s="12"/>
      <c r="UE6" s="12"/>
      <c r="UF6" s="12"/>
      <c r="UG6" s="12"/>
      <c r="UH6" s="12"/>
      <c r="UI6" s="12"/>
      <c r="UJ6" s="12"/>
      <c r="UK6" s="12"/>
      <c r="UL6" s="12"/>
      <c r="UM6" s="12"/>
      <c r="UN6" s="12"/>
      <c r="UO6" s="12"/>
      <c r="UP6" s="12"/>
      <c r="UQ6" s="12"/>
      <c r="UR6" s="12"/>
      <c r="US6" s="12"/>
      <c r="UT6" s="12"/>
      <c r="UU6" s="12"/>
      <c r="UV6" s="12"/>
      <c r="UW6" s="12"/>
      <c r="UX6" s="12"/>
      <c r="UY6" s="12"/>
      <c r="UZ6" s="12"/>
      <c r="VA6" s="12"/>
      <c r="VB6" s="12"/>
      <c r="VC6" s="12"/>
      <c r="VD6" s="12"/>
      <c r="VE6" s="12"/>
      <c r="VF6" s="12"/>
      <c r="VG6" s="12"/>
      <c r="VH6" s="12"/>
      <c r="VI6" s="12"/>
      <c r="VJ6" s="12"/>
      <c r="VK6" s="12"/>
      <c r="VL6" s="12"/>
      <c r="VM6" s="12"/>
      <c r="VN6" s="12"/>
      <c r="VO6" s="12"/>
      <c r="VP6" s="12"/>
      <c r="VQ6" s="12"/>
      <c r="VR6" s="12"/>
      <c r="VS6" s="12"/>
      <c r="VT6" s="12"/>
      <c r="VU6" s="12"/>
      <c r="VV6" s="12"/>
      <c r="VW6" s="12"/>
      <c r="VX6" s="12"/>
      <c r="VY6" s="12"/>
      <c r="VZ6" s="12"/>
      <c r="WA6" s="12"/>
      <c r="WB6" s="12"/>
      <c r="WC6" s="12"/>
      <c r="WD6" s="12"/>
      <c r="WE6" s="12"/>
      <c r="WF6" s="12"/>
      <c r="WG6" s="12"/>
      <c r="WH6" s="12"/>
      <c r="WI6" s="12"/>
      <c r="WJ6" s="12"/>
      <c r="WK6" s="12"/>
      <c r="WL6" s="12"/>
      <c r="WM6" s="12"/>
      <c r="WN6" s="12"/>
      <c r="WO6" s="12"/>
      <c r="WP6" s="12"/>
      <c r="WQ6" s="12"/>
      <c r="WR6" s="12"/>
      <c r="WS6" s="12"/>
      <c r="WT6" s="12"/>
      <c r="WU6" s="12"/>
      <c r="WV6" s="12"/>
      <c r="WW6" s="12"/>
      <c r="WX6" s="12"/>
      <c r="WY6" s="12"/>
      <c r="WZ6" s="12"/>
      <c r="XA6" s="12"/>
      <c r="XB6" s="12"/>
      <c r="XC6" s="12"/>
      <c r="XD6" s="12"/>
      <c r="XE6" s="12"/>
      <c r="XF6" s="12"/>
      <c r="XG6" s="12"/>
      <c r="XH6" s="12"/>
      <c r="XI6" s="12"/>
      <c r="XJ6" s="12"/>
      <c r="XK6" s="12"/>
      <c r="XL6" s="12"/>
      <c r="XM6" s="12"/>
      <c r="XN6" s="12"/>
      <c r="XO6" s="12"/>
      <c r="XP6" s="12"/>
      <c r="XQ6" s="12"/>
      <c r="XR6" s="12"/>
      <c r="XS6" s="12"/>
      <c r="XT6" s="12"/>
      <c r="XU6" s="12"/>
      <c r="XV6" s="12"/>
      <c r="XW6" s="12"/>
      <c r="XX6" s="12"/>
      <c r="XY6" s="12"/>
      <c r="XZ6" s="12"/>
      <c r="YA6" s="12"/>
      <c r="YB6" s="12"/>
      <c r="YC6" s="12"/>
      <c r="YD6" s="12"/>
      <c r="YE6" s="12"/>
      <c r="YF6" s="12"/>
      <c r="YG6" s="12"/>
      <c r="YH6" s="12"/>
      <c r="YI6" s="12"/>
      <c r="YJ6" s="12"/>
      <c r="YK6" s="12"/>
      <c r="YL6" s="12"/>
      <c r="YM6" s="12"/>
      <c r="YN6" s="12"/>
      <c r="YO6" s="12"/>
      <c r="YP6" s="12"/>
      <c r="YQ6" s="12"/>
      <c r="YR6" s="12"/>
      <c r="YS6" s="12"/>
      <c r="YT6" s="12"/>
      <c r="YU6" s="12"/>
      <c r="YV6" s="12"/>
      <c r="YW6" s="12"/>
      <c r="YX6" s="12"/>
      <c r="YY6" s="12"/>
      <c r="YZ6" s="12"/>
      <c r="ZA6" s="12"/>
      <c r="ZB6" s="12"/>
      <c r="ZC6" s="12"/>
      <c r="ZD6" s="12"/>
      <c r="ZE6" s="12"/>
      <c r="ZF6" s="12"/>
      <c r="ZG6" s="12"/>
      <c r="ZH6" s="12"/>
      <c r="ZI6" s="12"/>
      <c r="ZJ6" s="12"/>
      <c r="ZK6" s="12"/>
      <c r="ZL6" s="12"/>
      <c r="ZM6" s="12"/>
      <c r="ZN6" s="12"/>
      <c r="ZO6" s="12"/>
      <c r="ZP6" s="12"/>
      <c r="ZQ6" s="12"/>
      <c r="ZR6" s="12"/>
      <c r="ZS6" s="12"/>
      <c r="ZT6" s="12"/>
      <c r="ZU6" s="12"/>
      <c r="ZV6" s="12"/>
      <c r="ZW6" s="12"/>
      <c r="ZX6" s="12"/>
      <c r="ZY6" s="12"/>
      <c r="ZZ6" s="12"/>
      <c r="AAA6" s="12"/>
      <c r="AAB6" s="12"/>
      <c r="AAC6" s="12"/>
      <c r="AAD6" s="12"/>
      <c r="AAE6" s="12"/>
      <c r="AAF6" s="12"/>
      <c r="AAG6" s="12"/>
      <c r="AAH6" s="12"/>
      <c r="AAI6" s="12"/>
      <c r="AAJ6" s="12"/>
      <c r="AAK6" s="12"/>
      <c r="AAL6" s="12"/>
      <c r="AAM6" s="12"/>
      <c r="AAN6" s="12"/>
      <c r="AAO6" s="12"/>
      <c r="AAP6" s="12"/>
      <c r="AAQ6" s="12"/>
      <c r="AAR6" s="12"/>
      <c r="AAS6" s="12"/>
      <c r="AAT6" s="12"/>
      <c r="AAU6" s="12"/>
      <c r="AAV6" s="12"/>
      <c r="AAW6" s="12"/>
      <c r="AAX6" s="12"/>
      <c r="AAY6" s="12"/>
      <c r="AAZ6" s="12"/>
      <c r="ABA6" s="12"/>
      <c r="ABB6" s="12"/>
      <c r="ABC6" s="12"/>
      <c r="ABD6" s="12"/>
      <c r="ABE6" s="12"/>
      <c r="ABF6" s="12"/>
      <c r="ABG6" s="12"/>
      <c r="ABH6" s="12"/>
      <c r="ABI6" s="12"/>
      <c r="ABJ6" s="12"/>
      <c r="ABK6" s="12"/>
      <c r="ABL6" s="12"/>
      <c r="ABM6" s="12"/>
      <c r="ABN6" s="12"/>
      <c r="ABO6" s="12"/>
      <c r="ABP6" s="12"/>
      <c r="ABQ6" s="12"/>
      <c r="ABR6" s="12"/>
      <c r="ABS6" s="12"/>
      <c r="ABT6" s="12"/>
      <c r="ABU6" s="12"/>
      <c r="ABV6" s="12"/>
      <c r="ABW6" s="12"/>
      <c r="ABX6" s="12"/>
      <c r="ABY6" s="12"/>
      <c r="ABZ6" s="12"/>
      <c r="ACA6" s="12"/>
      <c r="ACB6" s="12"/>
      <c r="ACC6" s="12"/>
      <c r="ACD6" s="12"/>
      <c r="ACE6" s="12"/>
      <c r="ACF6" s="12"/>
      <c r="ACG6" s="12"/>
      <c r="ACH6" s="12"/>
      <c r="ACI6" s="12"/>
      <c r="ACJ6" s="12"/>
      <c r="ACK6" s="12"/>
    </row>
    <row r="7" spans="1:765" x14ac:dyDescent="0.2">
      <c r="A7" s="11" t="s">
        <v>958</v>
      </c>
      <c r="B7" s="12" t="s">
        <v>372</v>
      </c>
      <c r="C7" s="12" t="s">
        <v>373</v>
      </c>
      <c r="D7" s="32">
        <f>ROUND(IFERROR(VLOOKUP($B7,'2. PP Post Test vs Actuals'!$I$9:$M$112,5,FALSE),0),0)</f>
        <v>248768</v>
      </c>
      <c r="E7" s="250" t="s">
        <v>139</v>
      </c>
      <c r="F7" s="20">
        <f>VLOOKUP($E7,'3. PP Depr Rate'!$F$6:$I$175,4,FALSE)</f>
        <v>2.12E-2</v>
      </c>
      <c r="G7" s="17">
        <f>ROUND(D7*F7, 0)</f>
        <v>5274</v>
      </c>
      <c r="I7" s="12" t="str">
        <f>IFERROR(VLOOKUP(B7,'Projects FERCs'!$A$8:$D$291,4,FALSE),0)</f>
        <v>Specific As-Builts</v>
      </c>
    </row>
    <row r="8" spans="1:765" x14ac:dyDescent="0.2">
      <c r="B8" s="12" t="s">
        <v>374</v>
      </c>
      <c r="C8" s="12" t="s">
        <v>375</v>
      </c>
      <c r="D8" s="32">
        <f>ROUND(IFERROR(VLOOKUP($B8,'2. PP Post Test vs Actuals'!$I$9:$M$112,5,FALSE),0),0)</f>
        <v>-24797</v>
      </c>
      <c r="E8" s="250" t="s">
        <v>139</v>
      </c>
      <c r="F8" s="20">
        <f>VLOOKUP($E8,'3. PP Depr Rate'!$F$6:$I$175,4,FALSE)</f>
        <v>2.12E-2</v>
      </c>
      <c r="G8" s="17">
        <f t="shared" ref="G8:G31" si="1">ROUND(D8*F8, 0)</f>
        <v>-526</v>
      </c>
      <c r="I8" s="12" t="str">
        <f>IFERROR(VLOOKUP(B8,'Projects FERCs'!$A$8:$D$291,4,FALSE),0)</f>
        <v>Blanket As-Builts</v>
      </c>
    </row>
    <row r="9" spans="1:765" x14ac:dyDescent="0.2">
      <c r="B9" s="12" t="s">
        <v>427</v>
      </c>
      <c r="C9" s="12" t="s">
        <v>428</v>
      </c>
      <c r="D9" s="32">
        <f>ROUND(IFERROR(VLOOKUP($B9,'2. PP Post Test vs Actuals'!$I$9:$M$112,5,FALSE),0),0)</f>
        <v>204223</v>
      </c>
      <c r="E9" s="250" t="s">
        <v>139</v>
      </c>
      <c r="F9" s="20">
        <f>VLOOKUP($E9,'3. PP Depr Rate'!$F$6:$I$175,4,FALSE)</f>
        <v>2.12E-2</v>
      </c>
      <c r="G9" s="17">
        <f t="shared" si="1"/>
        <v>4330</v>
      </c>
      <c r="I9" s="12" t="str">
        <f>IFERROR(VLOOKUP(B9,'Projects FERCs'!$A$8:$D$291,4,FALSE),0)</f>
        <v>Specific As-Builts</v>
      </c>
    </row>
    <row r="10" spans="1:765" x14ac:dyDescent="0.2">
      <c r="B10" s="12" t="s">
        <v>466</v>
      </c>
      <c r="C10" s="12" t="s">
        <v>467</v>
      </c>
      <c r="D10" s="32">
        <f>ROUND(IFERROR(VLOOKUP($B10,'2. PP Post Test vs Actuals'!$I$9:$M$112,5,FALSE),0),0)</f>
        <v>252473</v>
      </c>
      <c r="E10" s="250" t="s">
        <v>139</v>
      </c>
      <c r="F10" s="20">
        <f>VLOOKUP($E10,'3. PP Depr Rate'!$F$6:$I$175,4,FALSE)</f>
        <v>2.12E-2</v>
      </c>
      <c r="G10" s="17">
        <f t="shared" si="1"/>
        <v>5352</v>
      </c>
      <c r="I10" s="12" t="str">
        <f>IFERROR(VLOOKUP(B10,'Projects FERCs'!$A$8:$D$291,4,FALSE),0)</f>
        <v>Specific As-Builts</v>
      </c>
    </row>
    <row r="11" spans="1:765" x14ac:dyDescent="0.2">
      <c r="B11" s="12" t="s">
        <v>468</v>
      </c>
      <c r="C11" s="12" t="s">
        <v>469</v>
      </c>
      <c r="D11" s="32">
        <f>ROUND(IFERROR(VLOOKUP($B11,'2. PP Post Test vs Actuals'!$I$9:$M$112,5,FALSE),0),0)</f>
        <v>-16850</v>
      </c>
      <c r="E11" s="250" t="s">
        <v>139</v>
      </c>
      <c r="F11" s="20">
        <f>VLOOKUP($E11,'3. PP Depr Rate'!$F$6:$I$175,4,FALSE)</f>
        <v>2.12E-2</v>
      </c>
      <c r="G11" s="17">
        <f t="shared" si="1"/>
        <v>-357</v>
      </c>
      <c r="I11" s="12" t="str">
        <f>IFERROR(VLOOKUP(B11,'Projects FERCs'!$A$8:$D$291,4,FALSE),0)</f>
        <v>Blanket As-Builts</v>
      </c>
    </row>
    <row r="12" spans="1:765" x14ac:dyDescent="0.2">
      <c r="B12" s="12" t="s">
        <v>508</v>
      </c>
      <c r="C12" s="12" t="s">
        <v>509</v>
      </c>
      <c r="D12" s="32">
        <f>ROUND(IFERROR(VLOOKUP($B12,'2. PP Post Test vs Actuals'!$I$9:$M$112,5,FALSE),0),0)</f>
        <v>100000</v>
      </c>
      <c r="E12" s="250" t="s">
        <v>139</v>
      </c>
      <c r="F12" s="20">
        <f>VLOOKUP($E12,'3. PP Depr Rate'!$F$6:$I$175,4,FALSE)</f>
        <v>2.12E-2</v>
      </c>
      <c r="G12" s="17">
        <f t="shared" si="1"/>
        <v>2120</v>
      </c>
      <c r="I12" s="12" t="str">
        <f>IFERROR(VLOOKUP(B12,'Projects FERCs'!$A$8:$D$291,4,FALSE),0)</f>
        <v>Specific As-Builts</v>
      </c>
    </row>
    <row r="13" spans="1:765" x14ac:dyDescent="0.2">
      <c r="B13" s="12" t="s">
        <v>520</v>
      </c>
      <c r="C13" s="12" t="s">
        <v>521</v>
      </c>
      <c r="D13" s="32">
        <f>ROUND(IFERROR(VLOOKUP($B13,'2. PP Post Test vs Actuals'!$I$9:$M$112,5,FALSE),0),0)</f>
        <v>396000</v>
      </c>
      <c r="E13" s="250" t="s">
        <v>139</v>
      </c>
      <c r="F13" s="20">
        <f>VLOOKUP($E13,'3. PP Depr Rate'!$F$6:$I$175,4,FALSE)</f>
        <v>2.12E-2</v>
      </c>
      <c r="G13" s="17">
        <f t="shared" si="1"/>
        <v>8395</v>
      </c>
      <c r="I13" s="12" t="str">
        <f>IFERROR(VLOOKUP(B13,'Projects FERCs'!$A$8:$D$291,4,FALSE),0)</f>
        <v>Specific As-Builts</v>
      </c>
    </row>
    <row r="14" spans="1:765" x14ac:dyDescent="0.2">
      <c r="B14" s="12" t="s">
        <v>523</v>
      </c>
      <c r="C14" s="12" t="s">
        <v>524</v>
      </c>
      <c r="D14" s="32">
        <f>ROUND(IFERROR(VLOOKUP($B14,'2. PP Post Test vs Actuals'!$I$9:$M$112,5,FALSE),0),0)</f>
        <v>24627</v>
      </c>
      <c r="E14" s="250" t="s">
        <v>139</v>
      </c>
      <c r="F14" s="20">
        <f>VLOOKUP($E14,'3. PP Depr Rate'!$F$6:$I$175,4,FALSE)</f>
        <v>2.12E-2</v>
      </c>
      <c r="G14" s="17">
        <f t="shared" si="1"/>
        <v>522</v>
      </c>
      <c r="I14" s="12" t="str">
        <f>IFERROR(VLOOKUP(B14,'Projects FERCs'!$A$8:$D$291,4,FALSE),0)</f>
        <v>Specific As-Builts</v>
      </c>
    </row>
    <row r="15" spans="1:765" x14ac:dyDescent="0.2">
      <c r="B15" s="12" t="s">
        <v>563</v>
      </c>
      <c r="C15" s="12" t="s">
        <v>564</v>
      </c>
      <c r="D15" s="32">
        <f>ROUND(IFERROR(VLOOKUP($B15,'2. PP Post Test vs Actuals'!$I$9:$M$112,5,FALSE),0),0)</f>
        <v>414544</v>
      </c>
      <c r="E15" s="250" t="s">
        <v>139</v>
      </c>
      <c r="F15" s="20">
        <f>VLOOKUP($E15,'3. PP Depr Rate'!$F$6:$I$175,4,FALSE)</f>
        <v>2.12E-2</v>
      </c>
      <c r="G15" s="17">
        <f t="shared" si="1"/>
        <v>8788</v>
      </c>
      <c r="I15" s="12" t="str">
        <f>IFERROR(VLOOKUP(B15,'Projects FERCs'!$A$8:$D$291,4,FALSE),0)</f>
        <v>Specific As-Builts</v>
      </c>
    </row>
    <row r="16" spans="1:765" x14ac:dyDescent="0.2">
      <c r="B16" s="12" t="s">
        <v>565</v>
      </c>
      <c r="C16" s="12" t="s">
        <v>566</v>
      </c>
      <c r="D16" s="32">
        <f>ROUND(IFERROR(VLOOKUP($B16,'2. PP Post Test vs Actuals'!$I$9:$M$112,5,FALSE),0),0)</f>
        <v>-58392</v>
      </c>
      <c r="E16" s="250" t="s">
        <v>139</v>
      </c>
      <c r="F16" s="20">
        <f>VLOOKUP($E16,'3. PP Depr Rate'!$F$6:$I$175,4,FALSE)</f>
        <v>2.12E-2</v>
      </c>
      <c r="G16" s="17">
        <f t="shared" si="1"/>
        <v>-1238</v>
      </c>
      <c r="I16" s="12" t="str">
        <f>IFERROR(VLOOKUP(B16,'Projects FERCs'!$A$8:$D$291,4,FALSE),0)</f>
        <v>Blanket As-Builts</v>
      </c>
    </row>
    <row r="17" spans="1:9" x14ac:dyDescent="0.2">
      <c r="B17" s="12" t="s">
        <v>617</v>
      </c>
      <c r="C17" s="12" t="s">
        <v>618</v>
      </c>
      <c r="D17" s="32">
        <f>ROUND(IFERROR(VLOOKUP($B17,'2. PP Post Test vs Actuals'!$I$9:$M$112,5,FALSE),0),0)</f>
        <v>623465</v>
      </c>
      <c r="E17" s="250" t="s">
        <v>139</v>
      </c>
      <c r="F17" s="20">
        <f>VLOOKUP($E17,'3. PP Depr Rate'!$F$6:$I$175,4,FALSE)</f>
        <v>2.12E-2</v>
      </c>
      <c r="G17" s="17">
        <f t="shared" si="1"/>
        <v>13217</v>
      </c>
      <c r="I17" s="12" t="str">
        <f>IFERROR(VLOOKUP(B17,'Projects FERCs'!$A$8:$D$291,4,FALSE),0)</f>
        <v>Specific As-Builts</v>
      </c>
    </row>
    <row r="18" spans="1:9" x14ac:dyDescent="0.2">
      <c r="B18" s="12" t="s">
        <v>671</v>
      </c>
      <c r="C18" s="12" t="s">
        <v>672</v>
      </c>
      <c r="D18" s="32">
        <f>ROUND(IFERROR(VLOOKUP($B18,'2. PP Post Test vs Actuals'!$I$9:$M$112,5,FALSE),0),0)</f>
        <v>76039</v>
      </c>
      <c r="E18" s="250" t="s">
        <v>139</v>
      </c>
      <c r="F18" s="20">
        <f>VLOOKUP($E18,'3. PP Depr Rate'!$F$6:$I$175,4,FALSE)</f>
        <v>2.12E-2</v>
      </c>
      <c r="G18" s="17">
        <f t="shared" si="1"/>
        <v>1612</v>
      </c>
      <c r="I18" s="12" t="str">
        <f>IFERROR(VLOOKUP(B18,'Projects FERCs'!$A$8:$D$291,4,FALSE),0)</f>
        <v>Specific As-Builts</v>
      </c>
    </row>
    <row r="19" spans="1:9" x14ac:dyDescent="0.2">
      <c r="B19" s="12" t="s">
        <v>673</v>
      </c>
      <c r="C19" s="12" t="s">
        <v>674</v>
      </c>
      <c r="D19" s="32">
        <f>ROUND(IFERROR(VLOOKUP($B19,'2. PP Post Test vs Actuals'!$I$9:$M$112,5,FALSE),0),0)</f>
        <v>-571</v>
      </c>
      <c r="E19" s="250" t="s">
        <v>139</v>
      </c>
      <c r="F19" s="20">
        <f>VLOOKUP($E19,'3. PP Depr Rate'!$F$6:$I$175,4,FALSE)</f>
        <v>2.12E-2</v>
      </c>
      <c r="G19" s="17">
        <f t="shared" si="1"/>
        <v>-12</v>
      </c>
      <c r="I19" s="12" t="str">
        <f>IFERROR(VLOOKUP(B19,'Projects FERCs'!$A$8:$D$291,4,FALSE),0)</f>
        <v>Blanket As-Builts</v>
      </c>
    </row>
    <row r="20" spans="1:9" x14ac:dyDescent="0.2">
      <c r="B20" s="12" t="s">
        <v>747</v>
      </c>
      <c r="C20" s="12" t="s">
        <v>748</v>
      </c>
      <c r="D20" s="32">
        <f>ROUND(IFERROR(VLOOKUP($B20,'2. PP Post Test vs Actuals'!$I$9:$M$112,5,FALSE),0),0)</f>
        <v>185512</v>
      </c>
      <c r="E20" s="250" t="s">
        <v>139</v>
      </c>
      <c r="F20" s="20">
        <f>VLOOKUP($E20,'3. PP Depr Rate'!$F$6:$I$175,4,FALSE)</f>
        <v>2.12E-2</v>
      </c>
      <c r="G20" s="17">
        <f t="shared" si="1"/>
        <v>3933</v>
      </c>
      <c r="I20" s="12" t="str">
        <f>IFERROR(VLOOKUP(B20,'Projects FERCs'!$A$8:$D$291,4,FALSE),0)</f>
        <v>Specific As-Builts</v>
      </c>
    </row>
    <row r="21" spans="1:9" x14ac:dyDescent="0.2">
      <c r="B21" s="12" t="s">
        <v>749</v>
      </c>
      <c r="C21" s="12" t="s">
        <v>750</v>
      </c>
      <c r="D21" s="32">
        <f>ROUND(IFERROR(VLOOKUP($B21,'2. PP Post Test vs Actuals'!$I$9:$M$112,5,FALSE),0),0)</f>
        <v>30793</v>
      </c>
      <c r="E21" s="250" t="s">
        <v>139</v>
      </c>
      <c r="F21" s="20">
        <f>VLOOKUP($E21,'3. PP Depr Rate'!$F$6:$I$175,4,FALSE)</f>
        <v>2.12E-2</v>
      </c>
      <c r="G21" s="17">
        <f t="shared" si="1"/>
        <v>653</v>
      </c>
      <c r="I21" s="12" t="str">
        <f>IFERROR(VLOOKUP(B21,'Projects FERCs'!$A$8:$D$291,4,FALSE),0)</f>
        <v>Specific As-Builts</v>
      </c>
    </row>
    <row r="22" spans="1:9" x14ac:dyDescent="0.2">
      <c r="B22" s="12" t="s">
        <v>819</v>
      </c>
      <c r="C22" s="12" t="s">
        <v>820</v>
      </c>
      <c r="D22" s="32">
        <f>ROUND(IFERROR(VLOOKUP($B22,'2. PP Post Test vs Actuals'!$I$9:$M$112,5,FALSE),0),0)-1</f>
        <v>107070</v>
      </c>
      <c r="E22" s="250" t="s">
        <v>139</v>
      </c>
      <c r="F22" s="20">
        <f>VLOOKUP($E22,'3. PP Depr Rate'!$F$6:$I$175,4,FALSE)</f>
        <v>2.12E-2</v>
      </c>
      <c r="G22" s="17">
        <f t="shared" si="1"/>
        <v>2270</v>
      </c>
      <c r="H22" s="127" t="s">
        <v>1614</v>
      </c>
      <c r="I22" s="12" t="str">
        <f>IFERROR(VLOOKUP(B22,'Projects FERCs'!$A$8:$D$291,4,FALSE),0)</f>
        <v>Specific As-Builts</v>
      </c>
    </row>
    <row r="23" spans="1:9" x14ac:dyDescent="0.2">
      <c r="B23" s="12" t="s">
        <v>821</v>
      </c>
      <c r="C23" s="12" t="s">
        <v>822</v>
      </c>
      <c r="D23" s="32">
        <f>ROUND(IFERROR(VLOOKUP($B23,'2. PP Post Test vs Actuals'!$I$9:$M$112,5,FALSE),0),0)</f>
        <v>-10069</v>
      </c>
      <c r="E23" s="250" t="s">
        <v>139</v>
      </c>
      <c r="F23" s="20">
        <f>VLOOKUP($E23,'3. PP Depr Rate'!$F$6:$I$175,4,FALSE)</f>
        <v>2.12E-2</v>
      </c>
      <c r="G23" s="17">
        <f t="shared" si="1"/>
        <v>-213</v>
      </c>
      <c r="I23" s="12" t="str">
        <f>IFERROR(VLOOKUP(B23,'Projects FERCs'!$A$8:$D$291,4,FALSE),0)</f>
        <v>Blanket As-Builts</v>
      </c>
    </row>
    <row r="24" spans="1:9" x14ac:dyDescent="0.2">
      <c r="B24" s="12" t="s">
        <v>423</v>
      </c>
      <c r="C24" s="12" t="s">
        <v>424</v>
      </c>
      <c r="D24" s="32">
        <f>ROUND(IFERROR(VLOOKUP($B24,'2. PP Post Test vs Actuals'!$I$9:$M$112,5,FALSE),0),0)</f>
        <v>27941</v>
      </c>
      <c r="E24" s="250" t="s">
        <v>139</v>
      </c>
      <c r="F24" s="20">
        <f>VLOOKUP($E24,'3. PP Depr Rate'!$F$6:$I$175,4,FALSE)</f>
        <v>2.12E-2</v>
      </c>
      <c r="G24" s="17">
        <f t="shared" si="1"/>
        <v>592</v>
      </c>
      <c r="I24" s="12" t="str">
        <f>IFERROR(VLOOKUP(B24,'Projects FERCs'!$A$8:$D$291,4,FALSE),0)</f>
        <v>Specific As-Builts</v>
      </c>
    </row>
    <row r="25" spans="1:9" x14ac:dyDescent="0.2">
      <c r="B25" s="12" t="s">
        <v>849</v>
      </c>
      <c r="C25" s="12" t="s">
        <v>850</v>
      </c>
      <c r="D25" s="32">
        <f>ROUND(IFERROR(VLOOKUP($B25,'2. PP Post Test vs Actuals'!$I$9:$M$112,5,FALSE),0),0)</f>
        <v>25236</v>
      </c>
      <c r="E25" s="250" t="s">
        <v>139</v>
      </c>
      <c r="F25" s="20">
        <f>VLOOKUP($E25,'3. PP Depr Rate'!$F$6:$I$175,4,FALSE)</f>
        <v>2.12E-2</v>
      </c>
      <c r="G25" s="17">
        <f t="shared" si="1"/>
        <v>535</v>
      </c>
      <c r="I25" s="12" t="str">
        <f>IFERROR(VLOOKUP(B25,'Projects FERCs'!$A$8:$D$291,4,FALSE),0)</f>
        <v>Specific As-Builts</v>
      </c>
    </row>
    <row r="26" spans="1:9" x14ac:dyDescent="0.2">
      <c r="B26" s="12" t="s">
        <v>851</v>
      </c>
      <c r="C26" s="12" t="s">
        <v>852</v>
      </c>
      <c r="D26" s="32">
        <f>ROUND(IFERROR(VLOOKUP($B26,'2. PP Post Test vs Actuals'!$I$9:$M$112,5,FALSE),0),0)</f>
        <v>49115</v>
      </c>
      <c r="E26" s="250" t="s">
        <v>139</v>
      </c>
      <c r="F26" s="20">
        <f>VLOOKUP($E26,'3. PP Depr Rate'!$F$6:$I$175,4,FALSE)</f>
        <v>2.12E-2</v>
      </c>
      <c r="G26" s="17">
        <f t="shared" si="1"/>
        <v>1041</v>
      </c>
      <c r="I26" s="12" t="str">
        <f>IFERROR(VLOOKUP(B26,'Projects FERCs'!$A$8:$D$291,4,FALSE),0)</f>
        <v>Specific As-Builts</v>
      </c>
    </row>
    <row r="27" spans="1:9" x14ac:dyDescent="0.2">
      <c r="B27" s="12" t="s">
        <v>516</v>
      </c>
      <c r="C27" s="12" t="s">
        <v>517</v>
      </c>
      <c r="D27" s="32">
        <f>ROUND(IFERROR(VLOOKUP($B27,'2. PP Post Test vs Actuals'!$I$9:$M$112,5,FALSE),0),0)</f>
        <v>120000</v>
      </c>
      <c r="E27" s="250" t="s">
        <v>139</v>
      </c>
      <c r="F27" s="20">
        <f>VLOOKUP($E27,'3. PP Depr Rate'!$F$6:$I$175,4,FALSE)</f>
        <v>2.12E-2</v>
      </c>
      <c r="G27" s="17">
        <f t="shared" si="1"/>
        <v>2544</v>
      </c>
      <c r="I27" s="12" t="str">
        <f>IFERROR(VLOOKUP(B27,'Projects FERCs'!$A$8:$D$291,4,FALSE),0)</f>
        <v>Specific As-Builts</v>
      </c>
    </row>
    <row r="28" spans="1:9" x14ac:dyDescent="0.2">
      <c r="B28" s="12" t="s">
        <v>525</v>
      </c>
      <c r="C28" s="12" t="s">
        <v>526</v>
      </c>
      <c r="D28" s="32">
        <f>ROUND(IFERROR(VLOOKUP($B28,'2. PP Post Test vs Actuals'!$I$9:$M$112,5,FALSE),0),0)</f>
        <v>24753</v>
      </c>
      <c r="E28" s="250" t="s">
        <v>139</v>
      </c>
      <c r="F28" s="20">
        <f>VLOOKUP($E28,'3. PP Depr Rate'!$F$6:$I$175,4,FALSE)</f>
        <v>2.12E-2</v>
      </c>
      <c r="G28" s="17">
        <f t="shared" si="1"/>
        <v>525</v>
      </c>
      <c r="I28" s="12" t="str">
        <f>IFERROR(VLOOKUP(B28,'Projects FERCs'!$A$8:$D$291,4,FALSE),0)</f>
        <v>Specific As-Builts</v>
      </c>
    </row>
    <row r="29" spans="1:9" x14ac:dyDescent="0.2">
      <c r="B29" s="12" t="s">
        <v>575</v>
      </c>
      <c r="C29" s="12" t="s">
        <v>576</v>
      </c>
      <c r="D29" s="32">
        <f>ROUND(IFERROR(VLOOKUP($B29,'2. PP Post Test vs Actuals'!$I$9:$M$112,5,FALSE),0),0)</f>
        <v>38107</v>
      </c>
      <c r="E29" s="250" t="s">
        <v>139</v>
      </c>
      <c r="F29" s="20">
        <f>VLOOKUP($E29,'3. PP Depr Rate'!$F$6:$I$175,4,FALSE)</f>
        <v>2.12E-2</v>
      </c>
      <c r="G29" s="17">
        <f t="shared" si="1"/>
        <v>808</v>
      </c>
      <c r="I29" s="12" t="str">
        <f>IFERROR(VLOOKUP(B29,'Projects FERCs'!$A$8:$D$291,4,FALSE),0)</f>
        <v>Specific As-Builts</v>
      </c>
    </row>
    <row r="30" spans="1:9" x14ac:dyDescent="0.2">
      <c r="B30" s="12" t="s">
        <v>609</v>
      </c>
      <c r="C30" s="12" t="s">
        <v>610</v>
      </c>
      <c r="D30" s="32">
        <f>ROUND(IFERROR(VLOOKUP($B30,'2. PP Post Test vs Actuals'!$I$9:$M$112,5,FALSE),0),0)</f>
        <v>43306</v>
      </c>
      <c r="E30" s="250" t="s">
        <v>139</v>
      </c>
      <c r="F30" s="20">
        <f>VLOOKUP($E30,'3. PP Depr Rate'!$F$6:$I$175,4,FALSE)</f>
        <v>2.12E-2</v>
      </c>
      <c r="G30" s="17">
        <f t="shared" si="1"/>
        <v>918</v>
      </c>
      <c r="I30" s="12" t="str">
        <f>IFERROR(VLOOKUP(B30,'Projects FERCs'!$A$8:$D$291,4,FALSE),0)</f>
        <v>Specific As-Builts</v>
      </c>
    </row>
    <row r="31" spans="1:9" x14ac:dyDescent="0.2">
      <c r="B31" s="12" t="s">
        <v>711</v>
      </c>
      <c r="C31" s="12" t="s">
        <v>712</v>
      </c>
      <c r="D31" s="32">
        <f>ROUND(IFERROR(VLOOKUP($B31,'2. PP Post Test vs Actuals'!$I$9:$M$112,5,FALSE),0),0)</f>
        <v>34777</v>
      </c>
      <c r="E31" s="250" t="s">
        <v>139</v>
      </c>
      <c r="F31" s="20">
        <f>VLOOKUP($E31,'3. PP Depr Rate'!$F$6:$I$175,4,FALSE)</f>
        <v>2.12E-2</v>
      </c>
      <c r="G31" s="17">
        <f t="shared" si="1"/>
        <v>737</v>
      </c>
      <c r="I31" s="12" t="str">
        <f>IFERROR(VLOOKUP(B31,'Projects FERCs'!$A$8:$D$291,4,FALSE),0)</f>
        <v>Specific As-Builts</v>
      </c>
    </row>
    <row r="32" spans="1:9" x14ac:dyDescent="0.2">
      <c r="A32" s="18" t="s">
        <v>981</v>
      </c>
      <c r="B32" s="19"/>
      <c r="C32" s="19"/>
      <c r="D32" s="35">
        <f>SUM(D7:D31)</f>
        <v>2916070</v>
      </c>
      <c r="E32" s="35">
        <f t="shared" ref="E32:G32" si="2">SUM(E7:E31)</f>
        <v>0</v>
      </c>
      <c r="F32" s="35"/>
      <c r="G32" s="35">
        <f t="shared" si="2"/>
        <v>61820</v>
      </c>
      <c r="H32" s="128"/>
    </row>
    <row r="33" spans="1:765" s="21" customFormat="1" x14ac:dyDescent="0.2">
      <c r="A33" s="11" t="s">
        <v>959</v>
      </c>
      <c r="B33" s="12" t="s">
        <v>396</v>
      </c>
      <c r="C33" s="12" t="s">
        <v>397</v>
      </c>
      <c r="D33" s="32">
        <f>ROUND(IFERROR(VLOOKUP($B33,'2. PP Post Test vs Actuals'!$I$9:$M$112,5,FALSE),0),0)</f>
        <v>55728</v>
      </c>
      <c r="E33" s="250" t="s">
        <v>141</v>
      </c>
      <c r="F33" s="20">
        <f>VLOOKUP($E33,'3. PP Depr Rate'!$F$6:$I$175,4,FALSE)</f>
        <v>2.5000000000000001E-2</v>
      </c>
      <c r="G33" s="17">
        <f t="shared" ref="G33:G39" si="3">ROUND(D33*F33, 0)</f>
        <v>1393</v>
      </c>
      <c r="H33" s="127"/>
      <c r="I33" s="12" t="str">
        <f>IFERROR(VLOOKUP(B33,'Projects FERCs'!$A$8:$D$291,4,FALSE),0)</f>
        <v>Specific As-Builts</v>
      </c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  <c r="IT33" s="12"/>
      <c r="IU33" s="12"/>
      <c r="IV33" s="12"/>
      <c r="IW33" s="12"/>
      <c r="IX33" s="12"/>
      <c r="IY33" s="12"/>
      <c r="IZ33" s="12"/>
      <c r="JA33" s="12"/>
      <c r="JB33" s="12"/>
      <c r="JC33" s="12"/>
      <c r="JD33" s="12"/>
      <c r="JE33" s="12"/>
      <c r="JF33" s="12"/>
      <c r="JG33" s="12"/>
      <c r="JH33" s="12"/>
      <c r="JI33" s="12"/>
      <c r="JJ33" s="12"/>
      <c r="JK33" s="12"/>
      <c r="JL33" s="12"/>
      <c r="JM33" s="12"/>
      <c r="JN33" s="12"/>
      <c r="JO33" s="12"/>
      <c r="JP33" s="12"/>
      <c r="JQ33" s="12"/>
      <c r="JR33" s="12"/>
      <c r="JS33" s="12"/>
      <c r="JT33" s="12"/>
      <c r="JU33" s="12"/>
      <c r="JV33" s="12"/>
      <c r="JW33" s="12"/>
      <c r="JX33" s="12"/>
      <c r="JY33" s="12"/>
      <c r="JZ33" s="12"/>
      <c r="KA33" s="12"/>
      <c r="KB33" s="12"/>
      <c r="KC33" s="12"/>
      <c r="KD33" s="12"/>
      <c r="KE33" s="12"/>
      <c r="KF33" s="12"/>
      <c r="KG33" s="12"/>
      <c r="KH33" s="12"/>
      <c r="KI33" s="12"/>
      <c r="KJ33" s="12"/>
      <c r="KK33" s="12"/>
      <c r="KL33" s="12"/>
      <c r="KM33" s="12"/>
      <c r="KN33" s="12"/>
      <c r="KO33" s="12"/>
      <c r="KP33" s="12"/>
      <c r="KQ33" s="12"/>
      <c r="KR33" s="12"/>
      <c r="KS33" s="12"/>
      <c r="KT33" s="12"/>
      <c r="KU33" s="12"/>
      <c r="KV33" s="12"/>
      <c r="KW33" s="12"/>
      <c r="KX33" s="12"/>
      <c r="KY33" s="12"/>
      <c r="KZ33" s="12"/>
      <c r="LA33" s="12"/>
      <c r="LB33" s="12"/>
      <c r="LC33" s="12"/>
      <c r="LD33" s="12"/>
      <c r="LE33" s="12"/>
      <c r="LF33" s="12"/>
      <c r="LG33" s="12"/>
      <c r="LH33" s="12"/>
      <c r="LI33" s="12"/>
      <c r="LJ33" s="12"/>
      <c r="LK33" s="12"/>
      <c r="LL33" s="12"/>
      <c r="LM33" s="12"/>
      <c r="LN33" s="12"/>
      <c r="LO33" s="12"/>
      <c r="LP33" s="12"/>
      <c r="LQ33" s="12"/>
      <c r="LR33" s="12"/>
      <c r="LS33" s="12"/>
      <c r="LT33" s="12"/>
      <c r="LU33" s="12"/>
      <c r="LV33" s="12"/>
      <c r="LW33" s="12"/>
      <c r="LX33" s="12"/>
      <c r="LY33" s="12"/>
      <c r="LZ33" s="12"/>
      <c r="MA33" s="12"/>
      <c r="MB33" s="12"/>
      <c r="MC33" s="12"/>
      <c r="MD33" s="12"/>
      <c r="ME33" s="12"/>
      <c r="MF33" s="12"/>
      <c r="MG33" s="12"/>
      <c r="MH33" s="12"/>
      <c r="MI33" s="12"/>
      <c r="MJ33" s="12"/>
      <c r="MK33" s="12"/>
      <c r="ML33" s="12"/>
      <c r="MM33" s="12"/>
      <c r="MN33" s="12"/>
      <c r="MO33" s="12"/>
      <c r="MP33" s="12"/>
      <c r="MQ33" s="12"/>
      <c r="MR33" s="12"/>
      <c r="MS33" s="12"/>
      <c r="MT33" s="12"/>
      <c r="MU33" s="12"/>
      <c r="MV33" s="12"/>
      <c r="MW33" s="12"/>
      <c r="MX33" s="12"/>
      <c r="MY33" s="12"/>
      <c r="MZ33" s="12"/>
      <c r="NA33" s="12"/>
      <c r="NB33" s="12"/>
      <c r="NC33" s="12"/>
      <c r="ND33" s="12"/>
      <c r="NE33" s="12"/>
      <c r="NF33" s="12"/>
      <c r="NG33" s="12"/>
      <c r="NH33" s="12"/>
      <c r="NI33" s="12"/>
      <c r="NJ33" s="12"/>
      <c r="NK33" s="12"/>
      <c r="NL33" s="12"/>
      <c r="NM33" s="12"/>
      <c r="NN33" s="12"/>
      <c r="NO33" s="12"/>
      <c r="NP33" s="12"/>
      <c r="NQ33" s="12"/>
      <c r="NR33" s="12"/>
      <c r="NS33" s="12"/>
      <c r="NT33" s="12"/>
      <c r="NU33" s="12"/>
      <c r="NV33" s="12"/>
      <c r="NW33" s="12"/>
      <c r="NX33" s="12"/>
      <c r="NY33" s="12"/>
      <c r="NZ33" s="12"/>
      <c r="OA33" s="12"/>
      <c r="OB33" s="12"/>
      <c r="OC33" s="12"/>
      <c r="OD33" s="12"/>
      <c r="OE33" s="12"/>
      <c r="OF33" s="12"/>
      <c r="OG33" s="12"/>
      <c r="OH33" s="12"/>
      <c r="OI33" s="12"/>
      <c r="OJ33" s="12"/>
      <c r="OK33" s="12"/>
      <c r="OL33" s="12"/>
      <c r="OM33" s="12"/>
      <c r="ON33" s="12"/>
      <c r="OO33" s="12"/>
      <c r="OP33" s="12"/>
      <c r="OQ33" s="12"/>
      <c r="OR33" s="12"/>
      <c r="OS33" s="12"/>
      <c r="OT33" s="12"/>
      <c r="OU33" s="12"/>
      <c r="OV33" s="12"/>
      <c r="OW33" s="12"/>
      <c r="OX33" s="12"/>
      <c r="OY33" s="12"/>
      <c r="OZ33" s="12"/>
      <c r="PA33" s="12"/>
      <c r="PB33" s="12"/>
      <c r="PC33" s="12"/>
      <c r="PD33" s="12"/>
      <c r="PE33" s="12"/>
      <c r="PF33" s="12"/>
      <c r="PG33" s="12"/>
      <c r="PH33" s="12"/>
      <c r="PI33" s="12"/>
      <c r="PJ33" s="12"/>
      <c r="PK33" s="12"/>
      <c r="PL33" s="12"/>
      <c r="PM33" s="12"/>
      <c r="PN33" s="12"/>
      <c r="PO33" s="12"/>
      <c r="PP33" s="12"/>
      <c r="PQ33" s="12"/>
      <c r="PR33" s="12"/>
      <c r="PS33" s="12"/>
      <c r="PT33" s="12"/>
      <c r="PU33" s="12"/>
      <c r="PV33" s="12"/>
      <c r="PW33" s="12"/>
      <c r="PX33" s="12"/>
      <c r="PY33" s="12"/>
      <c r="PZ33" s="12"/>
      <c r="QA33" s="12"/>
      <c r="QB33" s="12"/>
      <c r="QC33" s="12"/>
      <c r="QD33" s="12"/>
      <c r="QE33" s="12"/>
      <c r="QF33" s="12"/>
      <c r="QG33" s="12"/>
      <c r="QH33" s="12"/>
      <c r="QI33" s="12"/>
      <c r="QJ33" s="12"/>
      <c r="QK33" s="12"/>
      <c r="QL33" s="12"/>
      <c r="QM33" s="12"/>
      <c r="QN33" s="12"/>
      <c r="QO33" s="12"/>
      <c r="QP33" s="12"/>
      <c r="QQ33" s="12"/>
      <c r="QR33" s="12"/>
      <c r="QS33" s="12"/>
      <c r="QT33" s="12"/>
      <c r="QU33" s="12"/>
      <c r="QV33" s="12"/>
      <c r="QW33" s="12"/>
      <c r="QX33" s="12"/>
      <c r="QY33" s="12"/>
      <c r="QZ33" s="12"/>
      <c r="RA33" s="12"/>
      <c r="RB33" s="12"/>
      <c r="RC33" s="12"/>
      <c r="RD33" s="12"/>
      <c r="RE33" s="12"/>
      <c r="RF33" s="12"/>
      <c r="RG33" s="12"/>
      <c r="RH33" s="12"/>
      <c r="RI33" s="12"/>
      <c r="RJ33" s="12"/>
      <c r="RK33" s="12"/>
      <c r="RL33" s="12"/>
      <c r="RM33" s="12"/>
      <c r="RN33" s="12"/>
      <c r="RO33" s="12"/>
      <c r="RP33" s="12"/>
      <c r="RQ33" s="12"/>
      <c r="RR33" s="12"/>
      <c r="RS33" s="12"/>
      <c r="RT33" s="12"/>
      <c r="RU33" s="12"/>
      <c r="RV33" s="12"/>
      <c r="RW33" s="12"/>
      <c r="RX33" s="12"/>
      <c r="RY33" s="12"/>
      <c r="RZ33" s="12"/>
      <c r="SA33" s="12"/>
      <c r="SB33" s="12"/>
      <c r="SC33" s="12"/>
      <c r="SD33" s="12"/>
      <c r="SE33" s="12"/>
      <c r="SF33" s="12"/>
      <c r="SG33" s="12"/>
      <c r="SH33" s="12"/>
      <c r="SI33" s="12"/>
      <c r="SJ33" s="12"/>
      <c r="SK33" s="12"/>
      <c r="SL33" s="12"/>
      <c r="SM33" s="12"/>
      <c r="SN33" s="12"/>
      <c r="SO33" s="12"/>
      <c r="SP33" s="12"/>
      <c r="SQ33" s="12"/>
      <c r="SR33" s="12"/>
      <c r="SS33" s="12"/>
      <c r="ST33" s="12"/>
      <c r="SU33" s="12"/>
      <c r="SV33" s="12"/>
      <c r="SW33" s="12"/>
      <c r="SX33" s="12"/>
      <c r="SY33" s="12"/>
      <c r="SZ33" s="12"/>
      <c r="TA33" s="12"/>
      <c r="TB33" s="12"/>
      <c r="TC33" s="12"/>
      <c r="TD33" s="12"/>
      <c r="TE33" s="12"/>
      <c r="TF33" s="12"/>
      <c r="TG33" s="12"/>
      <c r="TH33" s="12"/>
      <c r="TI33" s="12"/>
      <c r="TJ33" s="12"/>
      <c r="TK33" s="12"/>
      <c r="TL33" s="12"/>
      <c r="TM33" s="12"/>
      <c r="TN33" s="12"/>
      <c r="TO33" s="12"/>
      <c r="TP33" s="12"/>
      <c r="TQ33" s="12"/>
      <c r="TR33" s="12"/>
      <c r="TS33" s="12"/>
      <c r="TT33" s="12"/>
      <c r="TU33" s="12"/>
      <c r="TV33" s="12"/>
      <c r="TW33" s="12"/>
      <c r="TX33" s="12"/>
      <c r="TY33" s="12"/>
      <c r="TZ33" s="12"/>
      <c r="UA33" s="12"/>
      <c r="UB33" s="12"/>
      <c r="UC33" s="12"/>
      <c r="UD33" s="12"/>
      <c r="UE33" s="12"/>
      <c r="UF33" s="12"/>
      <c r="UG33" s="12"/>
      <c r="UH33" s="12"/>
      <c r="UI33" s="12"/>
      <c r="UJ33" s="12"/>
      <c r="UK33" s="12"/>
      <c r="UL33" s="12"/>
      <c r="UM33" s="12"/>
      <c r="UN33" s="12"/>
      <c r="UO33" s="12"/>
      <c r="UP33" s="12"/>
      <c r="UQ33" s="12"/>
      <c r="UR33" s="12"/>
      <c r="US33" s="12"/>
      <c r="UT33" s="12"/>
      <c r="UU33" s="12"/>
      <c r="UV33" s="12"/>
      <c r="UW33" s="12"/>
      <c r="UX33" s="12"/>
      <c r="UY33" s="12"/>
      <c r="UZ33" s="12"/>
      <c r="VA33" s="12"/>
      <c r="VB33" s="12"/>
      <c r="VC33" s="12"/>
      <c r="VD33" s="12"/>
      <c r="VE33" s="12"/>
      <c r="VF33" s="12"/>
      <c r="VG33" s="12"/>
      <c r="VH33" s="12"/>
      <c r="VI33" s="12"/>
      <c r="VJ33" s="12"/>
      <c r="VK33" s="12"/>
      <c r="VL33" s="12"/>
      <c r="VM33" s="12"/>
      <c r="VN33" s="12"/>
      <c r="VO33" s="12"/>
      <c r="VP33" s="12"/>
      <c r="VQ33" s="12"/>
      <c r="VR33" s="12"/>
      <c r="VS33" s="12"/>
      <c r="VT33" s="12"/>
      <c r="VU33" s="12"/>
      <c r="VV33" s="12"/>
      <c r="VW33" s="12"/>
      <c r="VX33" s="12"/>
      <c r="VY33" s="12"/>
      <c r="VZ33" s="12"/>
      <c r="WA33" s="12"/>
      <c r="WB33" s="12"/>
      <c r="WC33" s="12"/>
      <c r="WD33" s="12"/>
      <c r="WE33" s="12"/>
      <c r="WF33" s="12"/>
      <c r="WG33" s="12"/>
      <c r="WH33" s="12"/>
      <c r="WI33" s="12"/>
      <c r="WJ33" s="12"/>
      <c r="WK33" s="12"/>
      <c r="WL33" s="12"/>
      <c r="WM33" s="12"/>
      <c r="WN33" s="12"/>
      <c r="WO33" s="12"/>
      <c r="WP33" s="12"/>
      <c r="WQ33" s="12"/>
      <c r="WR33" s="12"/>
      <c r="WS33" s="12"/>
      <c r="WT33" s="12"/>
      <c r="WU33" s="12"/>
      <c r="WV33" s="12"/>
      <c r="WW33" s="12"/>
      <c r="WX33" s="12"/>
      <c r="WY33" s="12"/>
      <c r="WZ33" s="12"/>
      <c r="XA33" s="12"/>
      <c r="XB33" s="12"/>
      <c r="XC33" s="12"/>
      <c r="XD33" s="12"/>
      <c r="XE33" s="12"/>
      <c r="XF33" s="12"/>
      <c r="XG33" s="12"/>
      <c r="XH33" s="12"/>
      <c r="XI33" s="12"/>
      <c r="XJ33" s="12"/>
      <c r="XK33" s="12"/>
      <c r="XL33" s="12"/>
      <c r="XM33" s="12"/>
      <c r="XN33" s="12"/>
      <c r="XO33" s="12"/>
      <c r="XP33" s="12"/>
      <c r="XQ33" s="12"/>
      <c r="XR33" s="12"/>
      <c r="XS33" s="12"/>
      <c r="XT33" s="12"/>
      <c r="XU33" s="12"/>
      <c r="XV33" s="12"/>
      <c r="XW33" s="12"/>
      <c r="XX33" s="12"/>
      <c r="XY33" s="12"/>
      <c r="XZ33" s="12"/>
      <c r="YA33" s="12"/>
      <c r="YB33" s="12"/>
      <c r="YC33" s="12"/>
      <c r="YD33" s="12"/>
      <c r="YE33" s="12"/>
      <c r="YF33" s="12"/>
      <c r="YG33" s="12"/>
      <c r="YH33" s="12"/>
      <c r="YI33" s="12"/>
      <c r="YJ33" s="12"/>
      <c r="YK33" s="12"/>
      <c r="YL33" s="12"/>
      <c r="YM33" s="12"/>
      <c r="YN33" s="12"/>
      <c r="YO33" s="12"/>
      <c r="YP33" s="12"/>
      <c r="YQ33" s="12"/>
      <c r="YR33" s="12"/>
      <c r="YS33" s="12"/>
      <c r="YT33" s="12"/>
      <c r="YU33" s="12"/>
      <c r="YV33" s="12"/>
      <c r="YW33" s="12"/>
      <c r="YX33" s="12"/>
      <c r="YY33" s="12"/>
      <c r="YZ33" s="12"/>
      <c r="ZA33" s="12"/>
      <c r="ZB33" s="12"/>
      <c r="ZC33" s="12"/>
      <c r="ZD33" s="12"/>
      <c r="ZE33" s="12"/>
      <c r="ZF33" s="12"/>
      <c r="ZG33" s="12"/>
      <c r="ZH33" s="12"/>
      <c r="ZI33" s="12"/>
      <c r="ZJ33" s="12"/>
      <c r="ZK33" s="12"/>
      <c r="ZL33" s="12"/>
      <c r="ZM33" s="12"/>
      <c r="ZN33" s="12"/>
      <c r="ZO33" s="12"/>
      <c r="ZP33" s="12"/>
      <c r="ZQ33" s="12"/>
      <c r="ZR33" s="12"/>
      <c r="ZS33" s="12"/>
      <c r="ZT33" s="12"/>
      <c r="ZU33" s="12"/>
      <c r="ZV33" s="12"/>
      <c r="ZW33" s="12"/>
      <c r="ZX33" s="12"/>
      <c r="ZY33" s="12"/>
      <c r="ZZ33" s="12"/>
      <c r="AAA33" s="12"/>
      <c r="AAB33" s="12"/>
      <c r="AAC33" s="12"/>
      <c r="AAD33" s="12"/>
      <c r="AAE33" s="12"/>
      <c r="AAF33" s="12"/>
      <c r="AAG33" s="12"/>
      <c r="AAH33" s="12"/>
      <c r="AAI33" s="12"/>
      <c r="AAJ33" s="12"/>
      <c r="AAK33" s="12"/>
      <c r="AAL33" s="12"/>
      <c r="AAM33" s="12"/>
      <c r="AAN33" s="12"/>
      <c r="AAO33" s="12"/>
      <c r="AAP33" s="12"/>
      <c r="AAQ33" s="12"/>
      <c r="AAR33" s="12"/>
      <c r="AAS33" s="12"/>
      <c r="AAT33" s="12"/>
      <c r="AAU33" s="12"/>
      <c r="AAV33" s="12"/>
      <c r="AAW33" s="12"/>
      <c r="AAX33" s="12"/>
      <c r="AAY33" s="12"/>
      <c r="AAZ33" s="12"/>
      <c r="ABA33" s="12"/>
      <c r="ABB33" s="12"/>
      <c r="ABC33" s="12"/>
      <c r="ABD33" s="12"/>
      <c r="ABE33" s="12"/>
      <c r="ABF33" s="12"/>
      <c r="ABG33" s="12"/>
      <c r="ABH33" s="12"/>
      <c r="ABI33" s="12"/>
      <c r="ABJ33" s="12"/>
      <c r="ABK33" s="12"/>
      <c r="ABL33" s="12"/>
      <c r="ABM33" s="12"/>
      <c r="ABN33" s="12"/>
      <c r="ABO33" s="12"/>
      <c r="ABP33" s="12"/>
      <c r="ABQ33" s="12"/>
      <c r="ABR33" s="12"/>
      <c r="ABS33" s="12"/>
      <c r="ABT33" s="12"/>
      <c r="ABU33" s="12"/>
      <c r="ABV33" s="12"/>
      <c r="ABW33" s="12"/>
      <c r="ABX33" s="12"/>
      <c r="ABY33" s="12"/>
      <c r="ABZ33" s="12"/>
      <c r="ACA33" s="12"/>
      <c r="ACB33" s="12"/>
      <c r="ACC33" s="12"/>
      <c r="ACD33" s="12"/>
      <c r="ACE33" s="12"/>
      <c r="ACF33" s="12"/>
      <c r="ACG33" s="12"/>
      <c r="ACH33" s="12"/>
      <c r="ACI33" s="12"/>
      <c r="ACJ33" s="12"/>
      <c r="ACK33" s="12"/>
    </row>
    <row r="34" spans="1:765" x14ac:dyDescent="0.2">
      <c r="B34" s="12" t="s">
        <v>481</v>
      </c>
      <c r="C34" s="12" t="s">
        <v>482</v>
      </c>
      <c r="D34" s="32">
        <f>ROUND(IFERROR(VLOOKUP($B34,'2. PP Post Test vs Actuals'!$I$9:$M$112,5,FALSE),0),0)</f>
        <v>97181</v>
      </c>
      <c r="E34" s="250" t="s">
        <v>141</v>
      </c>
      <c r="F34" s="20">
        <f>VLOOKUP($E34,'3. PP Depr Rate'!$F$6:$I$175,4,FALSE)</f>
        <v>2.5000000000000001E-2</v>
      </c>
      <c r="G34" s="17">
        <f t="shared" si="3"/>
        <v>2430</v>
      </c>
      <c r="I34" s="12" t="str">
        <f>IFERROR(VLOOKUP(B34,'Projects FERCs'!$A$8:$D$291,4,FALSE),0)</f>
        <v>Specific As-Builts</v>
      </c>
    </row>
    <row r="35" spans="1:765" x14ac:dyDescent="0.2">
      <c r="B35" s="12" t="s">
        <v>577</v>
      </c>
      <c r="C35" s="12" t="s">
        <v>578</v>
      </c>
      <c r="D35" s="32">
        <f>ROUND(IFERROR(VLOOKUP($B35,'2. PP Post Test vs Actuals'!$I$9:$M$112,5,FALSE),0),0)</f>
        <v>35276</v>
      </c>
      <c r="E35" s="250" t="s">
        <v>141</v>
      </c>
      <c r="F35" s="20">
        <f>VLOOKUP($E35,'3. PP Depr Rate'!$F$6:$I$175,4,FALSE)</f>
        <v>2.5000000000000001E-2</v>
      </c>
      <c r="G35" s="17">
        <f t="shared" si="3"/>
        <v>882</v>
      </c>
      <c r="I35" s="12" t="str">
        <f>IFERROR(VLOOKUP(B35,'Projects FERCs'!$A$8:$D$291,4,FALSE),0)</f>
        <v>Specific As-Builts</v>
      </c>
    </row>
    <row r="36" spans="1:765" x14ac:dyDescent="0.2">
      <c r="B36" s="12" t="s">
        <v>687</v>
      </c>
      <c r="C36" s="12" t="s">
        <v>688</v>
      </c>
      <c r="D36" s="32">
        <f>ROUND(IFERROR(VLOOKUP($B36,'2. PP Post Test vs Actuals'!$I$9:$M$112,5,FALSE),0),0)</f>
        <v>8314</v>
      </c>
      <c r="E36" s="250" t="s">
        <v>141</v>
      </c>
      <c r="F36" s="20">
        <f>VLOOKUP($E36,'3. PP Depr Rate'!$F$6:$I$175,4,FALSE)</f>
        <v>2.5000000000000001E-2</v>
      </c>
      <c r="G36" s="17">
        <f t="shared" si="3"/>
        <v>208</v>
      </c>
      <c r="I36" s="12" t="str">
        <f>IFERROR(VLOOKUP(B36,'Projects FERCs'!$A$8:$D$291,4,FALSE),0)</f>
        <v>Specific As-Builts</v>
      </c>
    </row>
    <row r="37" spans="1:765" x14ac:dyDescent="0.2">
      <c r="B37" s="12" t="s">
        <v>757</v>
      </c>
      <c r="C37" s="12" t="s">
        <v>758</v>
      </c>
      <c r="D37" s="32">
        <f>ROUND(IFERROR(VLOOKUP($B37,'2. PP Post Test vs Actuals'!$I$9:$M$112,5,FALSE),0),0)</f>
        <v>114972</v>
      </c>
      <c r="E37" s="250" t="s">
        <v>141</v>
      </c>
      <c r="F37" s="20">
        <f>VLOOKUP($E37,'3. PP Depr Rate'!$F$6:$I$175,4,FALSE)</f>
        <v>2.5000000000000001E-2</v>
      </c>
      <c r="G37" s="17">
        <f t="shared" si="3"/>
        <v>2874</v>
      </c>
      <c r="I37" s="12" t="str">
        <f>IFERROR(VLOOKUP(B37,'Projects FERCs'!$A$8:$D$291,4,FALSE),0)</f>
        <v>Specific As-Builts</v>
      </c>
    </row>
    <row r="38" spans="1:765" x14ac:dyDescent="0.2">
      <c r="B38" s="12" t="s">
        <v>829</v>
      </c>
      <c r="C38" s="12" t="s">
        <v>1143</v>
      </c>
      <c r="D38" s="32">
        <f>ROUND(IFERROR(VLOOKUP($B38,'2. PP Post Test vs Actuals'!$I$9:$M$112,5,FALSE),0),0)</f>
        <v>11508</v>
      </c>
      <c r="E38" s="250" t="s">
        <v>141</v>
      </c>
      <c r="F38" s="20">
        <f>VLOOKUP($E38,'3. PP Depr Rate'!$F$6:$I$175,4,FALSE)</f>
        <v>2.5000000000000001E-2</v>
      </c>
      <c r="G38" s="17">
        <f t="shared" si="3"/>
        <v>288</v>
      </c>
      <c r="I38" s="12" t="str">
        <f>IFERROR(VLOOKUP(B38,'Projects FERCs'!$A$8:$D$291,4,FALSE),0)</f>
        <v>Specific As-Builts</v>
      </c>
    </row>
    <row r="39" spans="1:765" x14ac:dyDescent="0.2">
      <c r="B39" s="12" t="s">
        <v>581</v>
      </c>
      <c r="C39" s="12" t="s">
        <v>1321</v>
      </c>
      <c r="D39" s="32">
        <f>ROUND(IFERROR(VLOOKUP($B39,'2. PP Post Test vs Actuals'!$I$9:$M$112,5,FALSE),0),0)</f>
        <v>114190</v>
      </c>
      <c r="E39" s="250" t="s">
        <v>141</v>
      </c>
      <c r="F39" s="20">
        <f>VLOOKUP($E39,'3. PP Depr Rate'!$F$6:$I$175,4,FALSE)</f>
        <v>2.5000000000000001E-2</v>
      </c>
      <c r="G39" s="17">
        <f t="shared" si="3"/>
        <v>2855</v>
      </c>
      <c r="I39" s="12" t="str">
        <f>IFERROR(VLOOKUP(B39,'Projects FERCs'!$A$8:$D$291,4,FALSE),0)</f>
        <v>Specific As-Builts</v>
      </c>
    </row>
    <row r="40" spans="1:765" s="156" customFormat="1" x14ac:dyDescent="0.2">
      <c r="A40" s="152" t="s">
        <v>980</v>
      </c>
      <c r="B40" s="153"/>
      <c r="C40" s="153"/>
      <c r="D40" s="154">
        <f>SUM(D33:D39)</f>
        <v>437169</v>
      </c>
      <c r="E40" s="154">
        <f t="shared" ref="E40:G40" si="4">SUM(E33:E39)</f>
        <v>0</v>
      </c>
      <c r="F40" s="154"/>
      <c r="G40" s="154">
        <f t="shared" si="4"/>
        <v>10930</v>
      </c>
      <c r="H40" s="155"/>
      <c r="I40" s="12"/>
    </row>
    <row r="41" spans="1:765" s="21" customFormat="1" x14ac:dyDescent="0.2">
      <c r="A41" s="11" t="s">
        <v>960</v>
      </c>
      <c r="B41" s="12" t="s">
        <v>759</v>
      </c>
      <c r="C41" s="12" t="s">
        <v>1328</v>
      </c>
      <c r="D41" s="32">
        <f>ROUND(IFERROR(VLOOKUP($B41,'2. PP Post Test vs Actuals'!$I$9:$M$112,5,FALSE),0),0)</f>
        <v>2904</v>
      </c>
      <c r="E41" s="249" t="s">
        <v>1061</v>
      </c>
      <c r="F41" s="20">
        <f>VLOOKUP($E41,'3. PP Depr Rate'!$F$6:$I$175,4,FALSE)</f>
        <v>2.1000000000000001E-2</v>
      </c>
      <c r="G41" s="17">
        <f>ROUND(D41*F41, 0)</f>
        <v>61</v>
      </c>
      <c r="H41" s="127"/>
      <c r="I41" s="12" t="str">
        <f>IFERROR(VLOOKUP(B41,'Projects FERCs'!$A$8:$D$291,4,FALSE),0)</f>
        <v>Specific As-Builts</v>
      </c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  <c r="EG41" s="12"/>
      <c r="EH41" s="12"/>
      <c r="EI41" s="12"/>
      <c r="EJ41" s="12"/>
      <c r="EK41" s="12"/>
      <c r="EL41" s="12"/>
      <c r="EM41" s="12"/>
      <c r="EN41" s="12"/>
      <c r="EO41" s="12"/>
      <c r="EP41" s="12"/>
      <c r="EQ41" s="12"/>
      <c r="ER41" s="12"/>
      <c r="ES41" s="12"/>
      <c r="ET41" s="12"/>
      <c r="EU41" s="12"/>
      <c r="EV41" s="12"/>
      <c r="EW41" s="12"/>
      <c r="EX41" s="12"/>
      <c r="EY41" s="12"/>
      <c r="EZ41" s="12"/>
      <c r="FA41" s="12"/>
      <c r="FB41" s="12"/>
      <c r="FC41" s="12"/>
      <c r="FD41" s="12"/>
      <c r="FE41" s="12"/>
      <c r="FF41" s="12"/>
      <c r="FG41" s="12"/>
      <c r="FH41" s="12"/>
      <c r="FI41" s="12"/>
      <c r="FJ41" s="12"/>
      <c r="FK41" s="12"/>
      <c r="FL41" s="12"/>
      <c r="FM41" s="12"/>
      <c r="FN41" s="12"/>
      <c r="FO41" s="12"/>
      <c r="FP41" s="12"/>
      <c r="FQ41" s="12"/>
      <c r="FR41" s="12"/>
      <c r="FS41" s="12"/>
      <c r="FT41" s="12"/>
      <c r="FU41" s="12"/>
      <c r="FV41" s="12"/>
      <c r="FW41" s="12"/>
      <c r="FX41" s="12"/>
      <c r="FY41" s="12"/>
      <c r="FZ41" s="12"/>
      <c r="GA41" s="12"/>
      <c r="GB41" s="12"/>
      <c r="GC41" s="12"/>
      <c r="GD41" s="12"/>
      <c r="GE41" s="12"/>
      <c r="GF41" s="12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  <c r="GW41" s="12"/>
      <c r="GX41" s="12"/>
      <c r="GY41" s="12"/>
      <c r="GZ41" s="12"/>
      <c r="HA41" s="12"/>
      <c r="HB41" s="12"/>
      <c r="HC41" s="12"/>
      <c r="HD41" s="12"/>
      <c r="HE41" s="12"/>
      <c r="HF41" s="12"/>
      <c r="HG41" s="12"/>
      <c r="HH41" s="12"/>
      <c r="HI41" s="12"/>
      <c r="HJ41" s="12"/>
      <c r="HK41" s="12"/>
      <c r="HL41" s="12"/>
      <c r="HM41" s="12"/>
      <c r="HN41" s="12"/>
      <c r="HO41" s="12"/>
      <c r="HP41" s="12"/>
      <c r="HQ41" s="12"/>
      <c r="HR41" s="12"/>
      <c r="HS41" s="12"/>
      <c r="HT41" s="12"/>
      <c r="HU41" s="12"/>
      <c r="HV41" s="12"/>
      <c r="HW41" s="12"/>
      <c r="HX41" s="12"/>
      <c r="HY41" s="12"/>
      <c r="HZ41" s="12"/>
      <c r="IA41" s="12"/>
      <c r="IB41" s="12"/>
      <c r="IC41" s="12"/>
      <c r="ID41" s="12"/>
      <c r="IE41" s="12"/>
      <c r="IF41" s="12"/>
      <c r="IG41" s="12"/>
      <c r="IH41" s="12"/>
      <c r="II41" s="12"/>
      <c r="IJ41" s="12"/>
      <c r="IK41" s="12"/>
      <c r="IL41" s="12"/>
      <c r="IM41" s="12"/>
      <c r="IN41" s="12"/>
      <c r="IO41" s="12"/>
      <c r="IP41" s="12"/>
      <c r="IQ41" s="12"/>
      <c r="IR41" s="12"/>
      <c r="IS41" s="12"/>
      <c r="IT41" s="12"/>
      <c r="IU41" s="12"/>
      <c r="IV41" s="12"/>
      <c r="IW41" s="12"/>
      <c r="IX41" s="12"/>
      <c r="IY41" s="12"/>
      <c r="IZ41" s="12"/>
      <c r="JA41" s="12"/>
      <c r="JB41" s="12"/>
      <c r="JC41" s="12"/>
      <c r="JD41" s="12"/>
      <c r="JE41" s="12"/>
      <c r="JF41" s="12"/>
      <c r="JG41" s="12"/>
      <c r="JH41" s="12"/>
      <c r="JI41" s="12"/>
      <c r="JJ41" s="12"/>
      <c r="JK41" s="12"/>
      <c r="JL41" s="12"/>
      <c r="JM41" s="12"/>
      <c r="JN41" s="12"/>
      <c r="JO41" s="12"/>
      <c r="JP41" s="12"/>
      <c r="JQ41" s="12"/>
      <c r="JR41" s="12"/>
      <c r="JS41" s="12"/>
      <c r="JT41" s="12"/>
      <c r="JU41" s="12"/>
      <c r="JV41" s="12"/>
      <c r="JW41" s="12"/>
      <c r="JX41" s="12"/>
      <c r="JY41" s="12"/>
      <c r="JZ41" s="12"/>
      <c r="KA41" s="12"/>
      <c r="KB41" s="12"/>
      <c r="KC41" s="12"/>
      <c r="KD41" s="12"/>
      <c r="KE41" s="12"/>
      <c r="KF41" s="12"/>
      <c r="KG41" s="12"/>
      <c r="KH41" s="12"/>
      <c r="KI41" s="12"/>
      <c r="KJ41" s="12"/>
      <c r="KK41" s="12"/>
      <c r="KL41" s="12"/>
      <c r="KM41" s="12"/>
      <c r="KN41" s="12"/>
      <c r="KO41" s="12"/>
      <c r="KP41" s="12"/>
      <c r="KQ41" s="12"/>
      <c r="KR41" s="12"/>
      <c r="KS41" s="12"/>
      <c r="KT41" s="12"/>
      <c r="KU41" s="12"/>
      <c r="KV41" s="12"/>
      <c r="KW41" s="12"/>
      <c r="KX41" s="12"/>
      <c r="KY41" s="12"/>
      <c r="KZ41" s="12"/>
      <c r="LA41" s="12"/>
      <c r="LB41" s="12"/>
      <c r="LC41" s="12"/>
      <c r="LD41" s="12"/>
      <c r="LE41" s="12"/>
      <c r="LF41" s="12"/>
      <c r="LG41" s="12"/>
      <c r="LH41" s="12"/>
      <c r="LI41" s="12"/>
      <c r="LJ41" s="12"/>
      <c r="LK41" s="12"/>
      <c r="LL41" s="12"/>
      <c r="LM41" s="12"/>
      <c r="LN41" s="12"/>
      <c r="LO41" s="12"/>
      <c r="LP41" s="12"/>
      <c r="LQ41" s="12"/>
      <c r="LR41" s="12"/>
      <c r="LS41" s="12"/>
      <c r="LT41" s="12"/>
      <c r="LU41" s="12"/>
      <c r="LV41" s="12"/>
      <c r="LW41" s="12"/>
      <c r="LX41" s="12"/>
      <c r="LY41" s="12"/>
      <c r="LZ41" s="12"/>
      <c r="MA41" s="12"/>
      <c r="MB41" s="12"/>
      <c r="MC41" s="12"/>
      <c r="MD41" s="12"/>
      <c r="ME41" s="12"/>
      <c r="MF41" s="12"/>
      <c r="MG41" s="12"/>
      <c r="MH41" s="12"/>
      <c r="MI41" s="12"/>
      <c r="MJ41" s="12"/>
      <c r="MK41" s="12"/>
      <c r="ML41" s="12"/>
      <c r="MM41" s="12"/>
      <c r="MN41" s="12"/>
      <c r="MO41" s="12"/>
      <c r="MP41" s="12"/>
      <c r="MQ41" s="12"/>
      <c r="MR41" s="12"/>
      <c r="MS41" s="12"/>
      <c r="MT41" s="12"/>
      <c r="MU41" s="12"/>
      <c r="MV41" s="12"/>
      <c r="MW41" s="12"/>
      <c r="MX41" s="12"/>
      <c r="MY41" s="12"/>
      <c r="MZ41" s="12"/>
      <c r="NA41" s="12"/>
      <c r="NB41" s="12"/>
      <c r="NC41" s="12"/>
      <c r="ND41" s="12"/>
      <c r="NE41" s="12"/>
      <c r="NF41" s="12"/>
      <c r="NG41" s="12"/>
      <c r="NH41" s="12"/>
      <c r="NI41" s="12"/>
      <c r="NJ41" s="12"/>
      <c r="NK41" s="12"/>
      <c r="NL41" s="12"/>
      <c r="NM41" s="12"/>
      <c r="NN41" s="12"/>
      <c r="NO41" s="12"/>
      <c r="NP41" s="12"/>
      <c r="NQ41" s="12"/>
      <c r="NR41" s="12"/>
      <c r="NS41" s="12"/>
      <c r="NT41" s="12"/>
      <c r="NU41" s="12"/>
      <c r="NV41" s="12"/>
      <c r="NW41" s="12"/>
      <c r="NX41" s="12"/>
      <c r="NY41" s="12"/>
      <c r="NZ41" s="12"/>
      <c r="OA41" s="12"/>
      <c r="OB41" s="12"/>
      <c r="OC41" s="12"/>
      <c r="OD41" s="12"/>
      <c r="OE41" s="12"/>
      <c r="OF41" s="12"/>
      <c r="OG41" s="12"/>
      <c r="OH41" s="12"/>
      <c r="OI41" s="12"/>
      <c r="OJ41" s="12"/>
      <c r="OK41" s="12"/>
      <c r="OL41" s="12"/>
      <c r="OM41" s="12"/>
      <c r="ON41" s="12"/>
      <c r="OO41" s="12"/>
      <c r="OP41" s="12"/>
      <c r="OQ41" s="12"/>
      <c r="OR41" s="12"/>
      <c r="OS41" s="12"/>
      <c r="OT41" s="12"/>
      <c r="OU41" s="12"/>
      <c r="OV41" s="12"/>
      <c r="OW41" s="12"/>
      <c r="OX41" s="12"/>
      <c r="OY41" s="12"/>
      <c r="OZ41" s="12"/>
      <c r="PA41" s="12"/>
      <c r="PB41" s="12"/>
      <c r="PC41" s="12"/>
      <c r="PD41" s="12"/>
      <c r="PE41" s="12"/>
      <c r="PF41" s="12"/>
      <c r="PG41" s="12"/>
      <c r="PH41" s="12"/>
      <c r="PI41" s="12"/>
      <c r="PJ41" s="12"/>
      <c r="PK41" s="12"/>
      <c r="PL41" s="12"/>
      <c r="PM41" s="12"/>
      <c r="PN41" s="12"/>
      <c r="PO41" s="12"/>
      <c r="PP41" s="12"/>
      <c r="PQ41" s="12"/>
      <c r="PR41" s="12"/>
      <c r="PS41" s="12"/>
      <c r="PT41" s="12"/>
      <c r="PU41" s="12"/>
      <c r="PV41" s="12"/>
      <c r="PW41" s="12"/>
      <c r="PX41" s="12"/>
      <c r="PY41" s="12"/>
      <c r="PZ41" s="12"/>
      <c r="QA41" s="12"/>
      <c r="QB41" s="12"/>
      <c r="QC41" s="12"/>
      <c r="QD41" s="12"/>
      <c r="QE41" s="12"/>
      <c r="QF41" s="12"/>
      <c r="QG41" s="12"/>
      <c r="QH41" s="12"/>
      <c r="QI41" s="12"/>
      <c r="QJ41" s="12"/>
      <c r="QK41" s="12"/>
      <c r="QL41" s="12"/>
      <c r="QM41" s="12"/>
      <c r="QN41" s="12"/>
      <c r="QO41" s="12"/>
      <c r="QP41" s="12"/>
      <c r="QQ41" s="12"/>
      <c r="QR41" s="12"/>
      <c r="QS41" s="12"/>
      <c r="QT41" s="12"/>
      <c r="QU41" s="12"/>
      <c r="QV41" s="12"/>
      <c r="QW41" s="12"/>
      <c r="QX41" s="12"/>
      <c r="QY41" s="12"/>
      <c r="QZ41" s="12"/>
      <c r="RA41" s="12"/>
      <c r="RB41" s="12"/>
      <c r="RC41" s="12"/>
      <c r="RD41" s="12"/>
      <c r="RE41" s="12"/>
      <c r="RF41" s="12"/>
      <c r="RG41" s="12"/>
      <c r="RH41" s="12"/>
      <c r="RI41" s="12"/>
      <c r="RJ41" s="12"/>
      <c r="RK41" s="12"/>
      <c r="RL41" s="12"/>
      <c r="RM41" s="12"/>
      <c r="RN41" s="12"/>
      <c r="RO41" s="12"/>
      <c r="RP41" s="12"/>
      <c r="RQ41" s="12"/>
      <c r="RR41" s="12"/>
      <c r="RS41" s="12"/>
      <c r="RT41" s="12"/>
      <c r="RU41" s="12"/>
      <c r="RV41" s="12"/>
      <c r="RW41" s="12"/>
      <c r="RX41" s="12"/>
      <c r="RY41" s="12"/>
      <c r="RZ41" s="12"/>
      <c r="SA41" s="12"/>
      <c r="SB41" s="12"/>
      <c r="SC41" s="12"/>
      <c r="SD41" s="12"/>
      <c r="SE41" s="12"/>
      <c r="SF41" s="12"/>
      <c r="SG41" s="12"/>
      <c r="SH41" s="12"/>
      <c r="SI41" s="12"/>
      <c r="SJ41" s="12"/>
      <c r="SK41" s="12"/>
      <c r="SL41" s="12"/>
      <c r="SM41" s="12"/>
      <c r="SN41" s="12"/>
      <c r="SO41" s="12"/>
      <c r="SP41" s="12"/>
      <c r="SQ41" s="12"/>
      <c r="SR41" s="12"/>
      <c r="SS41" s="12"/>
      <c r="ST41" s="12"/>
      <c r="SU41" s="12"/>
      <c r="SV41" s="12"/>
      <c r="SW41" s="12"/>
      <c r="SX41" s="12"/>
      <c r="SY41" s="12"/>
      <c r="SZ41" s="12"/>
      <c r="TA41" s="12"/>
      <c r="TB41" s="12"/>
      <c r="TC41" s="12"/>
      <c r="TD41" s="12"/>
      <c r="TE41" s="12"/>
      <c r="TF41" s="12"/>
      <c r="TG41" s="12"/>
      <c r="TH41" s="12"/>
      <c r="TI41" s="12"/>
      <c r="TJ41" s="12"/>
      <c r="TK41" s="12"/>
      <c r="TL41" s="12"/>
      <c r="TM41" s="12"/>
      <c r="TN41" s="12"/>
      <c r="TO41" s="12"/>
      <c r="TP41" s="12"/>
      <c r="TQ41" s="12"/>
      <c r="TR41" s="12"/>
      <c r="TS41" s="12"/>
      <c r="TT41" s="12"/>
      <c r="TU41" s="12"/>
      <c r="TV41" s="12"/>
      <c r="TW41" s="12"/>
      <c r="TX41" s="12"/>
      <c r="TY41" s="12"/>
      <c r="TZ41" s="12"/>
      <c r="UA41" s="12"/>
      <c r="UB41" s="12"/>
      <c r="UC41" s="12"/>
      <c r="UD41" s="12"/>
      <c r="UE41" s="12"/>
      <c r="UF41" s="12"/>
      <c r="UG41" s="12"/>
      <c r="UH41" s="12"/>
      <c r="UI41" s="12"/>
      <c r="UJ41" s="12"/>
      <c r="UK41" s="12"/>
      <c r="UL41" s="12"/>
      <c r="UM41" s="12"/>
      <c r="UN41" s="12"/>
      <c r="UO41" s="12"/>
      <c r="UP41" s="12"/>
      <c r="UQ41" s="12"/>
      <c r="UR41" s="12"/>
      <c r="US41" s="12"/>
      <c r="UT41" s="12"/>
      <c r="UU41" s="12"/>
      <c r="UV41" s="12"/>
      <c r="UW41" s="12"/>
      <c r="UX41" s="12"/>
      <c r="UY41" s="12"/>
      <c r="UZ41" s="12"/>
      <c r="VA41" s="12"/>
      <c r="VB41" s="12"/>
      <c r="VC41" s="12"/>
      <c r="VD41" s="12"/>
      <c r="VE41" s="12"/>
      <c r="VF41" s="12"/>
      <c r="VG41" s="12"/>
      <c r="VH41" s="12"/>
      <c r="VI41" s="12"/>
      <c r="VJ41" s="12"/>
      <c r="VK41" s="12"/>
      <c r="VL41" s="12"/>
      <c r="VM41" s="12"/>
      <c r="VN41" s="12"/>
      <c r="VO41" s="12"/>
      <c r="VP41" s="12"/>
      <c r="VQ41" s="12"/>
      <c r="VR41" s="12"/>
      <c r="VS41" s="12"/>
      <c r="VT41" s="12"/>
      <c r="VU41" s="12"/>
      <c r="VV41" s="12"/>
      <c r="VW41" s="12"/>
      <c r="VX41" s="12"/>
      <c r="VY41" s="12"/>
      <c r="VZ41" s="12"/>
      <c r="WA41" s="12"/>
      <c r="WB41" s="12"/>
      <c r="WC41" s="12"/>
      <c r="WD41" s="12"/>
      <c r="WE41" s="12"/>
      <c r="WF41" s="12"/>
      <c r="WG41" s="12"/>
      <c r="WH41" s="12"/>
      <c r="WI41" s="12"/>
      <c r="WJ41" s="12"/>
      <c r="WK41" s="12"/>
      <c r="WL41" s="12"/>
      <c r="WM41" s="12"/>
      <c r="WN41" s="12"/>
      <c r="WO41" s="12"/>
      <c r="WP41" s="12"/>
      <c r="WQ41" s="12"/>
      <c r="WR41" s="12"/>
      <c r="WS41" s="12"/>
      <c r="WT41" s="12"/>
      <c r="WU41" s="12"/>
      <c r="WV41" s="12"/>
      <c r="WW41" s="12"/>
      <c r="WX41" s="12"/>
      <c r="WY41" s="12"/>
      <c r="WZ41" s="12"/>
      <c r="XA41" s="12"/>
      <c r="XB41" s="12"/>
      <c r="XC41" s="12"/>
      <c r="XD41" s="12"/>
      <c r="XE41" s="12"/>
      <c r="XF41" s="12"/>
      <c r="XG41" s="12"/>
      <c r="XH41" s="12"/>
      <c r="XI41" s="12"/>
      <c r="XJ41" s="12"/>
      <c r="XK41" s="12"/>
      <c r="XL41" s="12"/>
      <c r="XM41" s="12"/>
      <c r="XN41" s="12"/>
      <c r="XO41" s="12"/>
      <c r="XP41" s="12"/>
      <c r="XQ41" s="12"/>
      <c r="XR41" s="12"/>
      <c r="XS41" s="12"/>
      <c r="XT41" s="12"/>
      <c r="XU41" s="12"/>
      <c r="XV41" s="12"/>
      <c r="XW41" s="12"/>
      <c r="XX41" s="12"/>
      <c r="XY41" s="12"/>
      <c r="XZ41" s="12"/>
      <c r="YA41" s="12"/>
      <c r="YB41" s="12"/>
      <c r="YC41" s="12"/>
      <c r="YD41" s="12"/>
      <c r="YE41" s="12"/>
      <c r="YF41" s="12"/>
      <c r="YG41" s="12"/>
      <c r="YH41" s="12"/>
      <c r="YI41" s="12"/>
      <c r="YJ41" s="12"/>
      <c r="YK41" s="12"/>
      <c r="YL41" s="12"/>
      <c r="YM41" s="12"/>
      <c r="YN41" s="12"/>
      <c r="YO41" s="12"/>
      <c r="YP41" s="12"/>
      <c r="YQ41" s="12"/>
      <c r="YR41" s="12"/>
      <c r="YS41" s="12"/>
      <c r="YT41" s="12"/>
      <c r="YU41" s="12"/>
      <c r="YV41" s="12"/>
      <c r="YW41" s="12"/>
      <c r="YX41" s="12"/>
      <c r="YY41" s="12"/>
      <c r="YZ41" s="12"/>
      <c r="ZA41" s="12"/>
      <c r="ZB41" s="12"/>
      <c r="ZC41" s="12"/>
      <c r="ZD41" s="12"/>
      <c r="ZE41" s="12"/>
      <c r="ZF41" s="12"/>
      <c r="ZG41" s="12"/>
      <c r="ZH41" s="12"/>
      <c r="ZI41" s="12"/>
      <c r="ZJ41" s="12"/>
      <c r="ZK41" s="12"/>
      <c r="ZL41" s="12"/>
      <c r="ZM41" s="12"/>
      <c r="ZN41" s="12"/>
      <c r="ZO41" s="12"/>
      <c r="ZP41" s="12"/>
      <c r="ZQ41" s="12"/>
      <c r="ZR41" s="12"/>
      <c r="ZS41" s="12"/>
      <c r="ZT41" s="12"/>
      <c r="ZU41" s="12"/>
      <c r="ZV41" s="12"/>
      <c r="ZW41" s="12"/>
      <c r="ZX41" s="12"/>
      <c r="ZY41" s="12"/>
      <c r="ZZ41" s="12"/>
      <c r="AAA41" s="12"/>
      <c r="AAB41" s="12"/>
      <c r="AAC41" s="12"/>
      <c r="AAD41" s="12"/>
      <c r="AAE41" s="12"/>
      <c r="AAF41" s="12"/>
      <c r="AAG41" s="12"/>
      <c r="AAH41" s="12"/>
      <c r="AAI41" s="12"/>
      <c r="AAJ41" s="12"/>
      <c r="AAK41" s="12"/>
      <c r="AAL41" s="12"/>
      <c r="AAM41" s="12"/>
      <c r="AAN41" s="12"/>
      <c r="AAO41" s="12"/>
      <c r="AAP41" s="12"/>
      <c r="AAQ41" s="12"/>
      <c r="AAR41" s="12"/>
      <c r="AAS41" s="12"/>
      <c r="AAT41" s="12"/>
      <c r="AAU41" s="12"/>
      <c r="AAV41" s="12"/>
      <c r="AAW41" s="12"/>
      <c r="AAX41" s="12"/>
      <c r="AAY41" s="12"/>
      <c r="AAZ41" s="12"/>
      <c r="ABA41" s="12"/>
      <c r="ABB41" s="12"/>
      <c r="ABC41" s="12"/>
      <c r="ABD41" s="12"/>
      <c r="ABE41" s="12"/>
      <c r="ABF41" s="12"/>
      <c r="ABG41" s="12"/>
      <c r="ABH41" s="12"/>
      <c r="ABI41" s="12"/>
      <c r="ABJ41" s="12"/>
      <c r="ABK41" s="12"/>
      <c r="ABL41" s="12"/>
      <c r="ABM41" s="12"/>
      <c r="ABN41" s="12"/>
      <c r="ABO41" s="12"/>
      <c r="ABP41" s="12"/>
      <c r="ABQ41" s="12"/>
      <c r="ABR41" s="12"/>
      <c r="ABS41" s="12"/>
      <c r="ABT41" s="12"/>
      <c r="ABU41" s="12"/>
      <c r="ABV41" s="12"/>
      <c r="ABW41" s="12"/>
      <c r="ABX41" s="12"/>
      <c r="ABY41" s="12"/>
      <c r="ABZ41" s="12"/>
      <c r="ACA41" s="12"/>
      <c r="ACB41" s="12"/>
      <c r="ACC41" s="12"/>
      <c r="ACD41" s="12"/>
      <c r="ACE41" s="12"/>
      <c r="ACF41" s="12"/>
      <c r="ACG41" s="12"/>
      <c r="ACH41" s="12"/>
      <c r="ACI41" s="12"/>
      <c r="ACJ41" s="12"/>
      <c r="ACK41" s="12"/>
    </row>
    <row r="42" spans="1:765" s="21" customFormat="1" x14ac:dyDescent="0.2">
      <c r="A42" s="11"/>
      <c r="B42" s="12" t="s">
        <v>831</v>
      </c>
      <c r="C42" s="12" t="s">
        <v>1329</v>
      </c>
      <c r="D42" s="32">
        <f>ROUND(IFERROR(VLOOKUP($B42,'2. PP Post Test vs Actuals'!$I$9:$M$112,5,FALSE),0),0)</f>
        <v>44813</v>
      </c>
      <c r="E42" s="249" t="s">
        <v>1061</v>
      </c>
      <c r="F42" s="20">
        <f>VLOOKUP($E42,'3. PP Depr Rate'!$F$6:$I$175,4,FALSE)</f>
        <v>2.1000000000000001E-2</v>
      </c>
      <c r="G42" s="17">
        <f>ROUND(D42*F42, 0)</f>
        <v>941</v>
      </c>
      <c r="H42" s="127"/>
      <c r="I42" s="12" t="str">
        <f>IFERROR(VLOOKUP(B42,'Projects FERCs'!$A$8:$D$291,4,FALSE),0)</f>
        <v>Specific As-Builts</v>
      </c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  <c r="FH42" s="12"/>
      <c r="FI42" s="12"/>
      <c r="FJ42" s="12"/>
      <c r="FK42" s="12"/>
      <c r="FL42" s="12"/>
      <c r="FM42" s="12"/>
      <c r="FN42" s="12"/>
      <c r="FO42" s="12"/>
      <c r="FP42" s="12"/>
      <c r="FQ42" s="12"/>
      <c r="FR42" s="12"/>
      <c r="FS42" s="12"/>
      <c r="FT42" s="12"/>
      <c r="FU42" s="12"/>
      <c r="FV42" s="12"/>
      <c r="FW42" s="12"/>
      <c r="FX42" s="12"/>
      <c r="FY42" s="12"/>
      <c r="FZ42" s="12"/>
      <c r="GA42" s="12"/>
      <c r="GB42" s="12"/>
      <c r="GC42" s="12"/>
      <c r="GD42" s="12"/>
      <c r="GE42" s="12"/>
      <c r="GF42" s="12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  <c r="GW42" s="12"/>
      <c r="GX42" s="12"/>
      <c r="GY42" s="12"/>
      <c r="GZ42" s="12"/>
      <c r="HA42" s="12"/>
      <c r="HB42" s="12"/>
      <c r="HC42" s="12"/>
      <c r="HD42" s="12"/>
      <c r="HE42" s="12"/>
      <c r="HF42" s="12"/>
      <c r="HG42" s="12"/>
      <c r="HH42" s="12"/>
      <c r="HI42" s="12"/>
      <c r="HJ42" s="12"/>
      <c r="HK42" s="12"/>
      <c r="HL42" s="12"/>
      <c r="HM42" s="12"/>
      <c r="HN42" s="12"/>
      <c r="HO42" s="12"/>
      <c r="HP42" s="12"/>
      <c r="HQ42" s="12"/>
      <c r="HR42" s="12"/>
      <c r="HS42" s="12"/>
      <c r="HT42" s="12"/>
      <c r="HU42" s="12"/>
      <c r="HV42" s="12"/>
      <c r="HW42" s="12"/>
      <c r="HX42" s="12"/>
      <c r="HY42" s="12"/>
      <c r="HZ42" s="12"/>
      <c r="IA42" s="12"/>
      <c r="IB42" s="12"/>
      <c r="IC42" s="12"/>
      <c r="ID42" s="12"/>
      <c r="IE42" s="12"/>
      <c r="IF42" s="12"/>
      <c r="IG42" s="12"/>
      <c r="IH42" s="12"/>
      <c r="II42" s="12"/>
      <c r="IJ42" s="12"/>
      <c r="IK42" s="12"/>
      <c r="IL42" s="12"/>
      <c r="IM42" s="12"/>
      <c r="IN42" s="12"/>
      <c r="IO42" s="12"/>
      <c r="IP42" s="12"/>
      <c r="IQ42" s="12"/>
      <c r="IR42" s="12"/>
      <c r="IS42" s="12"/>
      <c r="IT42" s="12"/>
      <c r="IU42" s="12"/>
      <c r="IV42" s="12"/>
      <c r="IW42" s="12"/>
      <c r="IX42" s="12"/>
      <c r="IY42" s="12"/>
      <c r="IZ42" s="12"/>
      <c r="JA42" s="12"/>
      <c r="JB42" s="12"/>
      <c r="JC42" s="12"/>
      <c r="JD42" s="12"/>
      <c r="JE42" s="12"/>
      <c r="JF42" s="12"/>
      <c r="JG42" s="12"/>
      <c r="JH42" s="12"/>
      <c r="JI42" s="12"/>
      <c r="JJ42" s="12"/>
      <c r="JK42" s="12"/>
      <c r="JL42" s="12"/>
      <c r="JM42" s="12"/>
      <c r="JN42" s="12"/>
      <c r="JO42" s="12"/>
      <c r="JP42" s="12"/>
      <c r="JQ42" s="12"/>
      <c r="JR42" s="12"/>
      <c r="JS42" s="12"/>
      <c r="JT42" s="12"/>
      <c r="JU42" s="12"/>
      <c r="JV42" s="12"/>
      <c r="JW42" s="12"/>
      <c r="JX42" s="12"/>
      <c r="JY42" s="12"/>
      <c r="JZ42" s="12"/>
      <c r="KA42" s="12"/>
      <c r="KB42" s="12"/>
      <c r="KC42" s="12"/>
      <c r="KD42" s="12"/>
      <c r="KE42" s="12"/>
      <c r="KF42" s="12"/>
      <c r="KG42" s="12"/>
      <c r="KH42" s="12"/>
      <c r="KI42" s="12"/>
      <c r="KJ42" s="12"/>
      <c r="KK42" s="12"/>
      <c r="KL42" s="12"/>
      <c r="KM42" s="12"/>
      <c r="KN42" s="12"/>
      <c r="KO42" s="12"/>
      <c r="KP42" s="12"/>
      <c r="KQ42" s="12"/>
      <c r="KR42" s="12"/>
      <c r="KS42" s="12"/>
      <c r="KT42" s="12"/>
      <c r="KU42" s="12"/>
      <c r="KV42" s="12"/>
      <c r="KW42" s="12"/>
      <c r="KX42" s="12"/>
      <c r="KY42" s="12"/>
      <c r="KZ42" s="12"/>
      <c r="LA42" s="12"/>
      <c r="LB42" s="12"/>
      <c r="LC42" s="12"/>
      <c r="LD42" s="12"/>
      <c r="LE42" s="12"/>
      <c r="LF42" s="12"/>
      <c r="LG42" s="12"/>
      <c r="LH42" s="12"/>
      <c r="LI42" s="12"/>
      <c r="LJ42" s="12"/>
      <c r="LK42" s="12"/>
      <c r="LL42" s="12"/>
      <c r="LM42" s="12"/>
      <c r="LN42" s="12"/>
      <c r="LO42" s="12"/>
      <c r="LP42" s="12"/>
      <c r="LQ42" s="12"/>
      <c r="LR42" s="12"/>
      <c r="LS42" s="12"/>
      <c r="LT42" s="12"/>
      <c r="LU42" s="12"/>
      <c r="LV42" s="12"/>
      <c r="LW42" s="12"/>
      <c r="LX42" s="12"/>
      <c r="LY42" s="12"/>
      <c r="LZ42" s="12"/>
      <c r="MA42" s="12"/>
      <c r="MB42" s="12"/>
      <c r="MC42" s="12"/>
      <c r="MD42" s="12"/>
      <c r="ME42" s="12"/>
      <c r="MF42" s="12"/>
      <c r="MG42" s="12"/>
      <c r="MH42" s="12"/>
      <c r="MI42" s="12"/>
      <c r="MJ42" s="12"/>
      <c r="MK42" s="12"/>
      <c r="ML42" s="12"/>
      <c r="MM42" s="12"/>
      <c r="MN42" s="12"/>
      <c r="MO42" s="12"/>
      <c r="MP42" s="12"/>
      <c r="MQ42" s="12"/>
      <c r="MR42" s="12"/>
      <c r="MS42" s="12"/>
      <c r="MT42" s="12"/>
      <c r="MU42" s="12"/>
      <c r="MV42" s="12"/>
      <c r="MW42" s="12"/>
      <c r="MX42" s="12"/>
      <c r="MY42" s="12"/>
      <c r="MZ42" s="12"/>
      <c r="NA42" s="12"/>
      <c r="NB42" s="12"/>
      <c r="NC42" s="12"/>
      <c r="ND42" s="12"/>
      <c r="NE42" s="12"/>
      <c r="NF42" s="12"/>
      <c r="NG42" s="12"/>
      <c r="NH42" s="12"/>
      <c r="NI42" s="12"/>
      <c r="NJ42" s="12"/>
      <c r="NK42" s="12"/>
      <c r="NL42" s="12"/>
      <c r="NM42" s="12"/>
      <c r="NN42" s="12"/>
      <c r="NO42" s="12"/>
      <c r="NP42" s="12"/>
      <c r="NQ42" s="12"/>
      <c r="NR42" s="12"/>
      <c r="NS42" s="12"/>
      <c r="NT42" s="12"/>
      <c r="NU42" s="12"/>
      <c r="NV42" s="12"/>
      <c r="NW42" s="12"/>
      <c r="NX42" s="12"/>
      <c r="NY42" s="12"/>
      <c r="NZ42" s="12"/>
      <c r="OA42" s="12"/>
      <c r="OB42" s="12"/>
      <c r="OC42" s="12"/>
      <c r="OD42" s="12"/>
      <c r="OE42" s="12"/>
      <c r="OF42" s="12"/>
      <c r="OG42" s="12"/>
      <c r="OH42" s="12"/>
      <c r="OI42" s="12"/>
      <c r="OJ42" s="12"/>
      <c r="OK42" s="12"/>
      <c r="OL42" s="12"/>
      <c r="OM42" s="12"/>
      <c r="ON42" s="12"/>
      <c r="OO42" s="12"/>
      <c r="OP42" s="12"/>
      <c r="OQ42" s="12"/>
      <c r="OR42" s="12"/>
      <c r="OS42" s="12"/>
      <c r="OT42" s="12"/>
      <c r="OU42" s="12"/>
      <c r="OV42" s="12"/>
      <c r="OW42" s="12"/>
      <c r="OX42" s="12"/>
      <c r="OY42" s="12"/>
      <c r="OZ42" s="12"/>
      <c r="PA42" s="12"/>
      <c r="PB42" s="12"/>
      <c r="PC42" s="12"/>
      <c r="PD42" s="12"/>
      <c r="PE42" s="12"/>
      <c r="PF42" s="12"/>
      <c r="PG42" s="12"/>
      <c r="PH42" s="12"/>
      <c r="PI42" s="12"/>
      <c r="PJ42" s="12"/>
      <c r="PK42" s="12"/>
      <c r="PL42" s="12"/>
      <c r="PM42" s="12"/>
      <c r="PN42" s="12"/>
      <c r="PO42" s="12"/>
      <c r="PP42" s="12"/>
      <c r="PQ42" s="12"/>
      <c r="PR42" s="12"/>
      <c r="PS42" s="12"/>
      <c r="PT42" s="12"/>
      <c r="PU42" s="12"/>
      <c r="PV42" s="12"/>
      <c r="PW42" s="12"/>
      <c r="PX42" s="12"/>
      <c r="PY42" s="12"/>
      <c r="PZ42" s="12"/>
      <c r="QA42" s="12"/>
      <c r="QB42" s="12"/>
      <c r="QC42" s="12"/>
      <c r="QD42" s="12"/>
      <c r="QE42" s="12"/>
      <c r="QF42" s="12"/>
      <c r="QG42" s="12"/>
      <c r="QH42" s="12"/>
      <c r="QI42" s="12"/>
      <c r="QJ42" s="12"/>
      <c r="QK42" s="12"/>
      <c r="QL42" s="12"/>
      <c r="QM42" s="12"/>
      <c r="QN42" s="12"/>
      <c r="QO42" s="12"/>
      <c r="QP42" s="12"/>
      <c r="QQ42" s="12"/>
      <c r="QR42" s="12"/>
      <c r="QS42" s="12"/>
      <c r="QT42" s="12"/>
      <c r="QU42" s="12"/>
      <c r="QV42" s="12"/>
      <c r="QW42" s="12"/>
      <c r="QX42" s="12"/>
      <c r="QY42" s="12"/>
      <c r="QZ42" s="12"/>
      <c r="RA42" s="12"/>
      <c r="RB42" s="12"/>
      <c r="RC42" s="12"/>
      <c r="RD42" s="12"/>
      <c r="RE42" s="12"/>
      <c r="RF42" s="12"/>
      <c r="RG42" s="12"/>
      <c r="RH42" s="12"/>
      <c r="RI42" s="12"/>
      <c r="RJ42" s="12"/>
      <c r="RK42" s="12"/>
      <c r="RL42" s="12"/>
      <c r="RM42" s="12"/>
      <c r="RN42" s="12"/>
      <c r="RO42" s="12"/>
      <c r="RP42" s="12"/>
      <c r="RQ42" s="12"/>
      <c r="RR42" s="12"/>
      <c r="RS42" s="12"/>
      <c r="RT42" s="12"/>
      <c r="RU42" s="12"/>
      <c r="RV42" s="12"/>
      <c r="RW42" s="12"/>
      <c r="RX42" s="12"/>
      <c r="RY42" s="12"/>
      <c r="RZ42" s="12"/>
      <c r="SA42" s="12"/>
      <c r="SB42" s="12"/>
      <c r="SC42" s="12"/>
      <c r="SD42" s="12"/>
      <c r="SE42" s="12"/>
      <c r="SF42" s="12"/>
      <c r="SG42" s="12"/>
      <c r="SH42" s="12"/>
      <c r="SI42" s="12"/>
      <c r="SJ42" s="12"/>
      <c r="SK42" s="12"/>
      <c r="SL42" s="12"/>
      <c r="SM42" s="12"/>
      <c r="SN42" s="12"/>
      <c r="SO42" s="12"/>
      <c r="SP42" s="12"/>
      <c r="SQ42" s="12"/>
      <c r="SR42" s="12"/>
      <c r="SS42" s="12"/>
      <c r="ST42" s="12"/>
      <c r="SU42" s="12"/>
      <c r="SV42" s="12"/>
      <c r="SW42" s="12"/>
      <c r="SX42" s="12"/>
      <c r="SY42" s="12"/>
      <c r="SZ42" s="12"/>
      <c r="TA42" s="12"/>
      <c r="TB42" s="12"/>
      <c r="TC42" s="12"/>
      <c r="TD42" s="12"/>
      <c r="TE42" s="12"/>
      <c r="TF42" s="12"/>
      <c r="TG42" s="12"/>
      <c r="TH42" s="12"/>
      <c r="TI42" s="12"/>
      <c r="TJ42" s="12"/>
      <c r="TK42" s="12"/>
      <c r="TL42" s="12"/>
      <c r="TM42" s="12"/>
      <c r="TN42" s="12"/>
      <c r="TO42" s="12"/>
      <c r="TP42" s="12"/>
      <c r="TQ42" s="12"/>
      <c r="TR42" s="12"/>
      <c r="TS42" s="12"/>
      <c r="TT42" s="12"/>
      <c r="TU42" s="12"/>
      <c r="TV42" s="12"/>
      <c r="TW42" s="12"/>
      <c r="TX42" s="12"/>
      <c r="TY42" s="12"/>
      <c r="TZ42" s="12"/>
      <c r="UA42" s="12"/>
      <c r="UB42" s="12"/>
      <c r="UC42" s="12"/>
      <c r="UD42" s="12"/>
      <c r="UE42" s="12"/>
      <c r="UF42" s="12"/>
      <c r="UG42" s="12"/>
      <c r="UH42" s="12"/>
      <c r="UI42" s="12"/>
      <c r="UJ42" s="12"/>
      <c r="UK42" s="12"/>
      <c r="UL42" s="12"/>
      <c r="UM42" s="12"/>
      <c r="UN42" s="12"/>
      <c r="UO42" s="12"/>
      <c r="UP42" s="12"/>
      <c r="UQ42" s="12"/>
      <c r="UR42" s="12"/>
      <c r="US42" s="12"/>
      <c r="UT42" s="12"/>
      <c r="UU42" s="12"/>
      <c r="UV42" s="12"/>
      <c r="UW42" s="12"/>
      <c r="UX42" s="12"/>
      <c r="UY42" s="12"/>
      <c r="UZ42" s="12"/>
      <c r="VA42" s="12"/>
      <c r="VB42" s="12"/>
      <c r="VC42" s="12"/>
      <c r="VD42" s="12"/>
      <c r="VE42" s="12"/>
      <c r="VF42" s="12"/>
      <c r="VG42" s="12"/>
      <c r="VH42" s="12"/>
      <c r="VI42" s="12"/>
      <c r="VJ42" s="12"/>
      <c r="VK42" s="12"/>
      <c r="VL42" s="12"/>
      <c r="VM42" s="12"/>
      <c r="VN42" s="12"/>
      <c r="VO42" s="12"/>
      <c r="VP42" s="12"/>
      <c r="VQ42" s="12"/>
      <c r="VR42" s="12"/>
      <c r="VS42" s="12"/>
      <c r="VT42" s="12"/>
      <c r="VU42" s="12"/>
      <c r="VV42" s="12"/>
      <c r="VW42" s="12"/>
      <c r="VX42" s="12"/>
      <c r="VY42" s="12"/>
      <c r="VZ42" s="12"/>
      <c r="WA42" s="12"/>
      <c r="WB42" s="12"/>
      <c r="WC42" s="12"/>
      <c r="WD42" s="12"/>
      <c r="WE42" s="12"/>
      <c r="WF42" s="12"/>
      <c r="WG42" s="12"/>
      <c r="WH42" s="12"/>
      <c r="WI42" s="12"/>
      <c r="WJ42" s="12"/>
      <c r="WK42" s="12"/>
      <c r="WL42" s="12"/>
      <c r="WM42" s="12"/>
      <c r="WN42" s="12"/>
      <c r="WO42" s="12"/>
      <c r="WP42" s="12"/>
      <c r="WQ42" s="12"/>
      <c r="WR42" s="12"/>
      <c r="WS42" s="12"/>
      <c r="WT42" s="12"/>
      <c r="WU42" s="12"/>
      <c r="WV42" s="12"/>
      <c r="WW42" s="12"/>
      <c r="WX42" s="12"/>
      <c r="WY42" s="12"/>
      <c r="WZ42" s="12"/>
      <c r="XA42" s="12"/>
      <c r="XB42" s="12"/>
      <c r="XC42" s="12"/>
      <c r="XD42" s="12"/>
      <c r="XE42" s="12"/>
      <c r="XF42" s="12"/>
      <c r="XG42" s="12"/>
      <c r="XH42" s="12"/>
      <c r="XI42" s="12"/>
      <c r="XJ42" s="12"/>
      <c r="XK42" s="12"/>
      <c r="XL42" s="12"/>
      <c r="XM42" s="12"/>
      <c r="XN42" s="12"/>
      <c r="XO42" s="12"/>
      <c r="XP42" s="12"/>
      <c r="XQ42" s="12"/>
      <c r="XR42" s="12"/>
      <c r="XS42" s="12"/>
      <c r="XT42" s="12"/>
      <c r="XU42" s="12"/>
      <c r="XV42" s="12"/>
      <c r="XW42" s="12"/>
      <c r="XX42" s="12"/>
      <c r="XY42" s="12"/>
      <c r="XZ42" s="12"/>
      <c r="YA42" s="12"/>
      <c r="YB42" s="12"/>
      <c r="YC42" s="12"/>
      <c r="YD42" s="12"/>
      <c r="YE42" s="12"/>
      <c r="YF42" s="12"/>
      <c r="YG42" s="12"/>
      <c r="YH42" s="12"/>
      <c r="YI42" s="12"/>
      <c r="YJ42" s="12"/>
      <c r="YK42" s="12"/>
      <c r="YL42" s="12"/>
      <c r="YM42" s="12"/>
      <c r="YN42" s="12"/>
      <c r="YO42" s="12"/>
      <c r="YP42" s="12"/>
      <c r="YQ42" s="12"/>
      <c r="YR42" s="12"/>
      <c r="YS42" s="12"/>
      <c r="YT42" s="12"/>
      <c r="YU42" s="12"/>
      <c r="YV42" s="12"/>
      <c r="YW42" s="12"/>
      <c r="YX42" s="12"/>
      <c r="YY42" s="12"/>
      <c r="YZ42" s="12"/>
      <c r="ZA42" s="12"/>
      <c r="ZB42" s="12"/>
      <c r="ZC42" s="12"/>
      <c r="ZD42" s="12"/>
      <c r="ZE42" s="12"/>
      <c r="ZF42" s="12"/>
      <c r="ZG42" s="12"/>
      <c r="ZH42" s="12"/>
      <c r="ZI42" s="12"/>
      <c r="ZJ42" s="12"/>
      <c r="ZK42" s="12"/>
      <c r="ZL42" s="12"/>
      <c r="ZM42" s="12"/>
      <c r="ZN42" s="12"/>
      <c r="ZO42" s="12"/>
      <c r="ZP42" s="12"/>
      <c r="ZQ42" s="12"/>
      <c r="ZR42" s="12"/>
      <c r="ZS42" s="12"/>
      <c r="ZT42" s="12"/>
      <c r="ZU42" s="12"/>
      <c r="ZV42" s="12"/>
      <c r="ZW42" s="12"/>
      <c r="ZX42" s="12"/>
      <c r="ZY42" s="12"/>
      <c r="ZZ42" s="12"/>
      <c r="AAA42" s="12"/>
      <c r="AAB42" s="12"/>
      <c r="AAC42" s="12"/>
      <c r="AAD42" s="12"/>
      <c r="AAE42" s="12"/>
      <c r="AAF42" s="12"/>
      <c r="AAG42" s="12"/>
      <c r="AAH42" s="12"/>
      <c r="AAI42" s="12"/>
      <c r="AAJ42" s="12"/>
      <c r="AAK42" s="12"/>
      <c r="AAL42" s="12"/>
      <c r="AAM42" s="12"/>
      <c r="AAN42" s="12"/>
      <c r="AAO42" s="12"/>
      <c r="AAP42" s="12"/>
      <c r="AAQ42" s="12"/>
      <c r="AAR42" s="12"/>
      <c r="AAS42" s="12"/>
      <c r="AAT42" s="12"/>
      <c r="AAU42" s="12"/>
      <c r="AAV42" s="12"/>
      <c r="AAW42" s="12"/>
      <c r="AAX42" s="12"/>
      <c r="AAY42" s="12"/>
      <c r="AAZ42" s="12"/>
      <c r="ABA42" s="12"/>
      <c r="ABB42" s="12"/>
      <c r="ABC42" s="12"/>
      <c r="ABD42" s="12"/>
      <c r="ABE42" s="12"/>
      <c r="ABF42" s="12"/>
      <c r="ABG42" s="12"/>
      <c r="ABH42" s="12"/>
      <c r="ABI42" s="12"/>
      <c r="ABJ42" s="12"/>
      <c r="ABK42" s="12"/>
      <c r="ABL42" s="12"/>
      <c r="ABM42" s="12"/>
      <c r="ABN42" s="12"/>
      <c r="ABO42" s="12"/>
      <c r="ABP42" s="12"/>
      <c r="ABQ42" s="12"/>
      <c r="ABR42" s="12"/>
      <c r="ABS42" s="12"/>
      <c r="ABT42" s="12"/>
      <c r="ABU42" s="12"/>
      <c r="ABV42" s="12"/>
      <c r="ABW42" s="12"/>
      <c r="ABX42" s="12"/>
      <c r="ABY42" s="12"/>
      <c r="ABZ42" s="12"/>
      <c r="ACA42" s="12"/>
      <c r="ACB42" s="12"/>
      <c r="ACC42" s="12"/>
      <c r="ACD42" s="12"/>
      <c r="ACE42" s="12"/>
      <c r="ACF42" s="12"/>
      <c r="ACG42" s="12"/>
      <c r="ACH42" s="12"/>
      <c r="ACI42" s="12"/>
      <c r="ACJ42" s="12"/>
      <c r="ACK42" s="12"/>
    </row>
    <row r="43" spans="1:765" x14ac:dyDescent="0.2">
      <c r="A43" s="18" t="s">
        <v>979</v>
      </c>
      <c r="B43" s="19"/>
      <c r="C43" s="19"/>
      <c r="D43" s="35">
        <f>SUM(D41:D42)</f>
        <v>47717</v>
      </c>
      <c r="E43" s="35">
        <f t="shared" ref="E43:G43" si="5">SUM(E41:E42)</f>
        <v>0</v>
      </c>
      <c r="F43" s="35"/>
      <c r="G43" s="35">
        <f t="shared" si="5"/>
        <v>1002</v>
      </c>
      <c r="H43" s="128"/>
    </row>
    <row r="44" spans="1:765" x14ac:dyDescent="0.2">
      <c r="A44" s="11" t="s">
        <v>961</v>
      </c>
      <c r="B44" s="12" t="s">
        <v>404</v>
      </c>
      <c r="C44" s="12" t="s">
        <v>405</v>
      </c>
      <c r="D44" s="32">
        <f>ROUND(IFERROR(VLOOKUP($B44,'2. PP Post Test vs Actuals'!$I$9:$M$112,5,FALSE),0),0)</f>
        <v>28627</v>
      </c>
      <c r="E44" s="251" t="s">
        <v>144</v>
      </c>
      <c r="F44" s="20">
        <f>VLOOKUP($E44,'3. PP Depr Rate'!$F$6:$I$175,4,FALSE)</f>
        <v>2.3E-2</v>
      </c>
      <c r="G44" s="17">
        <f t="shared" ref="G44:G52" si="6">ROUND(D44*F44, 0)</f>
        <v>658</v>
      </c>
      <c r="I44" s="12" t="str">
        <f>IFERROR(VLOOKUP(B44,'Projects FERCs'!$A$8:$D$291,4,FALSE),0)</f>
        <v>Blanket As-Builts</v>
      </c>
    </row>
    <row r="45" spans="1:765" x14ac:dyDescent="0.2">
      <c r="B45" s="12" t="s">
        <v>491</v>
      </c>
      <c r="C45" s="12" t="s">
        <v>492</v>
      </c>
      <c r="D45" s="32">
        <f>ROUND(IFERROR(VLOOKUP($B45,'2. PP Post Test vs Actuals'!$I$9:$M$112,5,FALSE),0),0)</f>
        <v>57114</v>
      </c>
      <c r="E45" s="251" t="s">
        <v>144</v>
      </c>
      <c r="F45" s="20">
        <f>VLOOKUP($E45,'3. PP Depr Rate'!$F$6:$I$175,4,FALSE)</f>
        <v>2.3E-2</v>
      </c>
      <c r="G45" s="17">
        <f t="shared" si="6"/>
        <v>1314</v>
      </c>
      <c r="I45" s="12" t="str">
        <f>IFERROR(VLOOKUP(B45,'Projects FERCs'!$A$8:$D$291,4,FALSE),0)</f>
        <v>Blanket As-Builts</v>
      </c>
    </row>
    <row r="46" spans="1:765" x14ac:dyDescent="0.2">
      <c r="B46" s="12" t="s">
        <v>512</v>
      </c>
      <c r="C46" s="12" t="s">
        <v>513</v>
      </c>
      <c r="D46" s="32">
        <f>ROUND(IFERROR(VLOOKUP($B46,'2. PP Post Test vs Actuals'!$I$9:$M$112,5,FALSE),0),0)</f>
        <v>753232</v>
      </c>
      <c r="E46" s="251" t="s">
        <v>144</v>
      </c>
      <c r="F46" s="20">
        <f>VLOOKUP($E46,'3. PP Depr Rate'!$F$6:$I$175,4,FALSE)</f>
        <v>2.3E-2</v>
      </c>
      <c r="G46" s="17">
        <f t="shared" si="6"/>
        <v>17324</v>
      </c>
      <c r="I46" s="12" t="str">
        <f>IFERROR(VLOOKUP(B46,'Projects FERCs'!$A$8:$D$291,4,FALSE),0)</f>
        <v>Blanket As-Builts</v>
      </c>
    </row>
    <row r="47" spans="1:765" x14ac:dyDescent="0.2">
      <c r="B47" s="12" t="s">
        <v>587</v>
      </c>
      <c r="C47" s="12" t="s">
        <v>588</v>
      </c>
      <c r="D47" s="32">
        <f>ROUND(IFERROR(VLOOKUP($B47,'2. PP Post Test vs Actuals'!$I$9:$M$112,5,FALSE),0),0)</f>
        <v>6306</v>
      </c>
      <c r="E47" s="251" t="s">
        <v>144</v>
      </c>
      <c r="F47" s="20">
        <f>VLOOKUP($E47,'3. PP Depr Rate'!$F$6:$I$175,4,FALSE)</f>
        <v>2.3E-2</v>
      </c>
      <c r="G47" s="17">
        <f t="shared" si="6"/>
        <v>145</v>
      </c>
      <c r="I47" s="12" t="str">
        <f>IFERROR(VLOOKUP(B47,'Projects FERCs'!$A$8:$D$291,4,FALSE),0)</f>
        <v>Blanket As-Builts</v>
      </c>
    </row>
    <row r="48" spans="1:765" x14ac:dyDescent="0.2">
      <c r="B48" s="12" t="s">
        <v>589</v>
      </c>
      <c r="C48" s="12" t="s">
        <v>590</v>
      </c>
      <c r="D48" s="32">
        <f>ROUND(IFERROR(VLOOKUP($B48,'2. PP Post Test vs Actuals'!$I$9:$M$112,5,FALSE),0),0)</f>
        <v>1598</v>
      </c>
      <c r="E48" s="251" t="s">
        <v>144</v>
      </c>
      <c r="F48" s="20">
        <f>VLOOKUP($E48,'3. PP Depr Rate'!$F$6:$I$175,4,FALSE)</f>
        <v>2.3E-2</v>
      </c>
      <c r="G48" s="17">
        <f t="shared" si="6"/>
        <v>37</v>
      </c>
      <c r="I48" s="12" t="str">
        <f>IFERROR(VLOOKUP(B48,'Projects FERCs'!$A$8:$D$291,4,FALSE),0)</f>
        <v>Blanket As-Builts</v>
      </c>
    </row>
    <row r="49" spans="1:765" x14ac:dyDescent="0.2">
      <c r="B49" s="12" t="s">
        <v>591</v>
      </c>
      <c r="C49" s="12" t="s">
        <v>592</v>
      </c>
      <c r="D49" s="32">
        <f>ROUND(IFERROR(VLOOKUP($B49,'2. PP Post Test vs Actuals'!$I$9:$M$112,5,FALSE),0),0)</f>
        <v>102081</v>
      </c>
      <c r="E49" s="251" t="s">
        <v>144</v>
      </c>
      <c r="F49" s="20">
        <f>VLOOKUP($E49,'3. PP Depr Rate'!$F$6:$I$175,4,FALSE)</f>
        <v>2.3E-2</v>
      </c>
      <c r="G49" s="17">
        <f t="shared" si="6"/>
        <v>2348</v>
      </c>
      <c r="I49" s="12" t="str">
        <f>IFERROR(VLOOKUP(B49,'Projects FERCs'!$A$8:$D$291,4,FALSE),0)</f>
        <v>Blanket As-Builts</v>
      </c>
    </row>
    <row r="50" spans="1:765" x14ac:dyDescent="0.2">
      <c r="B50" s="12" t="s">
        <v>693</v>
      </c>
      <c r="C50" s="12" t="s">
        <v>694</v>
      </c>
      <c r="D50" s="32">
        <f>ROUND(IFERROR(VLOOKUP($B50,'2. PP Post Test vs Actuals'!$I$9:$M$112,5,FALSE),0),0)</f>
        <v>16173</v>
      </c>
      <c r="E50" s="251" t="s">
        <v>144</v>
      </c>
      <c r="F50" s="20">
        <f>VLOOKUP($E50,'3. PP Depr Rate'!$F$6:$I$175,4,FALSE)</f>
        <v>2.3E-2</v>
      </c>
      <c r="G50" s="17">
        <f t="shared" si="6"/>
        <v>372</v>
      </c>
      <c r="I50" s="12" t="str">
        <f>IFERROR(VLOOKUP(B50,'Projects FERCs'!$A$8:$D$291,4,FALSE),0)</f>
        <v>Blanket As-Builts</v>
      </c>
    </row>
    <row r="51" spans="1:765" x14ac:dyDescent="0.2">
      <c r="B51" s="12" t="s">
        <v>765</v>
      </c>
      <c r="C51" s="12" t="s">
        <v>766</v>
      </c>
      <c r="D51" s="32">
        <f>ROUND(IFERROR(VLOOKUP($B51,'2. PP Post Test vs Actuals'!$I$9:$M$112,5,FALSE),0),0)</f>
        <v>26414</v>
      </c>
      <c r="E51" s="251" t="s">
        <v>144</v>
      </c>
      <c r="F51" s="20">
        <f>VLOOKUP($E51,'3. PP Depr Rate'!$F$6:$I$175,4,FALSE)</f>
        <v>2.3E-2</v>
      </c>
      <c r="G51" s="17">
        <f t="shared" si="6"/>
        <v>608</v>
      </c>
      <c r="I51" s="12" t="str">
        <f>IFERROR(VLOOKUP(B51,'Projects FERCs'!$A$8:$D$291,4,FALSE),0)</f>
        <v>Blanket As-Builts</v>
      </c>
    </row>
    <row r="52" spans="1:765" x14ac:dyDescent="0.2">
      <c r="B52" s="12" t="s">
        <v>835</v>
      </c>
      <c r="C52" s="12" t="s">
        <v>836</v>
      </c>
      <c r="D52" s="32">
        <f>ROUND(IFERROR(VLOOKUP($B52,'2. PP Post Test vs Actuals'!$I$9:$M$112,5,FALSE),0),0)</f>
        <v>33779</v>
      </c>
      <c r="E52" s="251" t="s">
        <v>144</v>
      </c>
      <c r="F52" s="20">
        <f>VLOOKUP($E52,'3. PP Depr Rate'!$F$6:$I$175,4,FALSE)</f>
        <v>2.3E-2</v>
      </c>
      <c r="G52" s="17">
        <f t="shared" si="6"/>
        <v>777</v>
      </c>
      <c r="I52" s="12" t="str">
        <f>IFERROR(VLOOKUP(B52,'Projects FERCs'!$A$8:$D$291,4,FALSE),0)</f>
        <v>Blanket As-Builts</v>
      </c>
    </row>
    <row r="53" spans="1:765" x14ac:dyDescent="0.2">
      <c r="A53" s="18" t="s">
        <v>978</v>
      </c>
      <c r="B53" s="19"/>
      <c r="C53" s="19"/>
      <c r="D53" s="35">
        <f>SUM(D44:D52)</f>
        <v>1025324</v>
      </c>
      <c r="E53" s="35">
        <f t="shared" ref="E53:G53" si="7">SUM(E44:E52)</f>
        <v>0</v>
      </c>
      <c r="F53" s="35"/>
      <c r="G53" s="35">
        <f t="shared" si="7"/>
        <v>23583</v>
      </c>
      <c r="H53" s="128"/>
    </row>
    <row r="54" spans="1:765" x14ac:dyDescent="0.2">
      <c r="A54" s="11" t="s">
        <v>962</v>
      </c>
      <c r="B54" s="12" t="s">
        <v>406</v>
      </c>
      <c r="C54" s="12" t="s">
        <v>407</v>
      </c>
      <c r="D54" s="32">
        <f>ROUND(IFERROR(VLOOKUP($B54,'2. PP Post Test vs Actuals'!$I$9:$M$112,5,FALSE),0),0)</f>
        <v>21652</v>
      </c>
      <c r="E54" s="251" t="s">
        <v>146</v>
      </c>
      <c r="F54" s="20">
        <f>VLOOKUP($E54,'3. PP Depr Rate'!$F$6:$I$175,4,FALSE)</f>
        <v>3.5400000000000001E-2</v>
      </c>
      <c r="G54" s="17">
        <f t="shared" ref="G54:G59" si="8">ROUND(D54*F54, 0)</f>
        <v>766</v>
      </c>
      <c r="I54" s="12" t="str">
        <f>IFERROR(VLOOKUP(B54,'Projects FERCs'!$A$8:$D$291,4,FALSE),0)</f>
        <v>Blanket Inventory Item</v>
      </c>
    </row>
    <row r="55" spans="1:765" x14ac:dyDescent="0.2">
      <c r="B55" s="12" t="s">
        <v>493</v>
      </c>
      <c r="C55" s="12" t="s">
        <v>494</v>
      </c>
      <c r="D55" s="32">
        <f>ROUND(IFERROR(VLOOKUP($B55,'2. PP Post Test vs Actuals'!$I$9:$M$112,5,FALSE),0),0)</f>
        <v>32220</v>
      </c>
      <c r="E55" s="251" t="s">
        <v>146</v>
      </c>
      <c r="F55" s="20">
        <f>VLOOKUP($E55,'3. PP Depr Rate'!$F$6:$I$175,4,FALSE)</f>
        <v>3.5400000000000001E-2</v>
      </c>
      <c r="G55" s="17">
        <f t="shared" si="8"/>
        <v>1141</v>
      </c>
      <c r="I55" s="12" t="str">
        <f>IFERROR(VLOOKUP(B55,'Projects FERCs'!$A$8:$D$291,4,FALSE),0)</f>
        <v>Blanket Inventory Item</v>
      </c>
    </row>
    <row r="56" spans="1:765" x14ac:dyDescent="0.2">
      <c r="B56" s="12" t="s">
        <v>593</v>
      </c>
      <c r="C56" s="12" t="s">
        <v>594</v>
      </c>
      <c r="D56" s="32">
        <f>ROUND(IFERROR(VLOOKUP($B56,'2. PP Post Test vs Actuals'!$I$9:$M$112,5,FALSE),0),0)</f>
        <v>1477947</v>
      </c>
      <c r="E56" s="251" t="s">
        <v>146</v>
      </c>
      <c r="F56" s="20">
        <f>VLOOKUP($E56,'3. PP Depr Rate'!$F$6:$I$175,4,FALSE)</f>
        <v>3.5400000000000001E-2</v>
      </c>
      <c r="G56" s="17">
        <f t="shared" si="8"/>
        <v>52319</v>
      </c>
      <c r="I56" s="12" t="str">
        <f>IFERROR(VLOOKUP(B56,'Projects FERCs'!$A$8:$D$291,4,FALSE),0)</f>
        <v>Blanket Inventory Item</v>
      </c>
    </row>
    <row r="57" spans="1:765" x14ac:dyDescent="0.2">
      <c r="B57" s="12" t="s">
        <v>695</v>
      </c>
      <c r="C57" s="12" t="s">
        <v>696</v>
      </c>
      <c r="D57" s="32">
        <f>ROUND(IFERROR(VLOOKUP($B57,'2. PP Post Test vs Actuals'!$I$9:$M$112,5,FALSE),0),0)</f>
        <v>13601</v>
      </c>
      <c r="E57" s="251" t="s">
        <v>146</v>
      </c>
      <c r="F57" s="20">
        <f>VLOOKUP($E57,'3. PP Depr Rate'!$F$6:$I$175,4,FALSE)</f>
        <v>3.5400000000000001E-2</v>
      </c>
      <c r="G57" s="17">
        <f t="shared" si="8"/>
        <v>481</v>
      </c>
      <c r="I57" s="12" t="str">
        <f>IFERROR(VLOOKUP(B57,'Projects FERCs'!$A$8:$D$291,4,FALSE),0)</f>
        <v>Blanket Inventory Item</v>
      </c>
    </row>
    <row r="58" spans="1:765" x14ac:dyDescent="0.2">
      <c r="B58" s="12" t="s">
        <v>767</v>
      </c>
      <c r="C58" s="12" t="s">
        <v>768</v>
      </c>
      <c r="D58" s="32">
        <f>ROUND(IFERROR(VLOOKUP($B58,'2. PP Post Test vs Actuals'!$I$9:$M$112,5,FALSE),0),0)</f>
        <v>7326</v>
      </c>
      <c r="E58" s="251" t="s">
        <v>146</v>
      </c>
      <c r="F58" s="20">
        <f>VLOOKUP($E58,'3. PP Depr Rate'!$F$6:$I$175,4,FALSE)</f>
        <v>3.5400000000000001E-2</v>
      </c>
      <c r="G58" s="17">
        <f t="shared" si="8"/>
        <v>259</v>
      </c>
      <c r="I58" s="12" t="str">
        <f>IFERROR(VLOOKUP(B58,'Projects FERCs'!$A$8:$D$291,4,FALSE),0)</f>
        <v>Blanket Inventory Item</v>
      </c>
    </row>
    <row r="59" spans="1:765" x14ac:dyDescent="0.2">
      <c r="B59" s="12" t="s">
        <v>837</v>
      </c>
      <c r="C59" s="12" t="s">
        <v>838</v>
      </c>
      <c r="D59" s="32">
        <f>ROUND(IFERROR(VLOOKUP($B59,'2. PP Post Test vs Actuals'!$I$9:$M$112,5,FALSE),0),0)</f>
        <v>14778</v>
      </c>
      <c r="E59" s="251" t="s">
        <v>146</v>
      </c>
      <c r="F59" s="20">
        <f>VLOOKUP($E59,'3. PP Depr Rate'!$F$6:$I$175,4,FALSE)</f>
        <v>3.5400000000000001E-2</v>
      </c>
      <c r="G59" s="17">
        <f t="shared" si="8"/>
        <v>523</v>
      </c>
      <c r="I59" s="12" t="str">
        <f>IFERROR(VLOOKUP(B59,'Projects FERCs'!$A$8:$D$291,4,FALSE),0)</f>
        <v>Blanket Inventory Item</v>
      </c>
    </row>
    <row r="60" spans="1:765" x14ac:dyDescent="0.2">
      <c r="A60" s="18" t="s">
        <v>977</v>
      </c>
      <c r="B60" s="19"/>
      <c r="C60" s="19"/>
      <c r="D60" s="35">
        <f>SUM(D54:D59)</f>
        <v>1567524</v>
      </c>
      <c r="E60" s="35">
        <f t="shared" ref="E60:G60" si="9">SUM(E54:E59)</f>
        <v>0</v>
      </c>
      <c r="F60" s="35"/>
      <c r="G60" s="35">
        <f t="shared" si="9"/>
        <v>55489</v>
      </c>
      <c r="H60" s="128"/>
    </row>
    <row r="61" spans="1:765" s="19" customFormat="1" x14ac:dyDescent="0.2">
      <c r="A61" s="11" t="s">
        <v>963</v>
      </c>
      <c r="B61" s="12" t="s">
        <v>409</v>
      </c>
      <c r="C61" s="12" t="s">
        <v>410</v>
      </c>
      <c r="D61" s="32">
        <f>ROUND(IFERROR(VLOOKUP($B61,'2. PP Post Test vs Actuals'!$I$9:$M$112,5,FALSE),0),0)</f>
        <v>101867</v>
      </c>
      <c r="E61" s="251" t="s">
        <v>148</v>
      </c>
      <c r="F61" s="20">
        <f>VLOOKUP($E61,'3. PP Depr Rate'!$F$6:$I$175,4,FALSE)</f>
        <v>3.5400000000000001E-2</v>
      </c>
      <c r="G61" s="17">
        <f t="shared" ref="G61:G66" si="10">ROUND(D61*F61, 0)</f>
        <v>3606</v>
      </c>
      <c r="H61" s="127"/>
      <c r="I61" s="12" t="str">
        <f>IFERROR(VLOOKUP(B61,'Projects FERCs'!$A$8:$D$291,4,FALSE),0)</f>
        <v>Estimated Asset</v>
      </c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E61" s="12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  <c r="GW61" s="12"/>
      <c r="GX61" s="12"/>
      <c r="GY61" s="12"/>
      <c r="GZ61" s="12"/>
      <c r="HA61" s="12"/>
      <c r="HB61" s="12"/>
      <c r="HC61" s="12"/>
      <c r="HD61" s="12"/>
      <c r="HE61" s="12"/>
      <c r="HF61" s="12"/>
      <c r="HG61" s="12"/>
      <c r="HH61" s="12"/>
      <c r="HI61" s="12"/>
      <c r="HJ61" s="12"/>
      <c r="HK61" s="12"/>
      <c r="HL61" s="12"/>
      <c r="HM61" s="12"/>
      <c r="HN61" s="12"/>
      <c r="HO61" s="12"/>
      <c r="HP61" s="12"/>
      <c r="HQ61" s="12"/>
      <c r="HR61" s="12"/>
      <c r="HS61" s="12"/>
      <c r="HT61" s="12"/>
      <c r="HU61" s="12"/>
      <c r="HV61" s="12"/>
      <c r="HW61" s="12"/>
      <c r="HX61" s="12"/>
      <c r="HY61" s="12"/>
      <c r="HZ61" s="12"/>
      <c r="IA61" s="12"/>
      <c r="IB61" s="12"/>
      <c r="IC61" s="12"/>
      <c r="ID61" s="12"/>
      <c r="IE61" s="12"/>
      <c r="IF61" s="12"/>
      <c r="IG61" s="12"/>
      <c r="IH61" s="12"/>
      <c r="II61" s="12"/>
      <c r="IJ61" s="12"/>
      <c r="IK61" s="12"/>
      <c r="IL61" s="12"/>
      <c r="IM61" s="12"/>
      <c r="IN61" s="12"/>
      <c r="IO61" s="12"/>
      <c r="IP61" s="12"/>
      <c r="IQ61" s="12"/>
      <c r="IR61" s="12"/>
      <c r="IS61" s="12"/>
      <c r="IT61" s="12"/>
      <c r="IU61" s="12"/>
      <c r="IV61" s="12"/>
      <c r="IW61" s="12"/>
      <c r="IX61" s="12"/>
      <c r="IY61" s="12"/>
      <c r="IZ61" s="12"/>
      <c r="JA61" s="12"/>
      <c r="JB61" s="12"/>
      <c r="JC61" s="12"/>
      <c r="JD61" s="12"/>
      <c r="JE61" s="12"/>
      <c r="JF61" s="12"/>
      <c r="JG61" s="12"/>
      <c r="JH61" s="12"/>
      <c r="JI61" s="12"/>
      <c r="JJ61" s="12"/>
      <c r="JK61" s="12"/>
      <c r="JL61" s="12"/>
      <c r="JM61" s="12"/>
      <c r="JN61" s="12"/>
      <c r="JO61" s="12"/>
      <c r="JP61" s="12"/>
      <c r="JQ61" s="12"/>
      <c r="JR61" s="12"/>
      <c r="JS61" s="12"/>
      <c r="JT61" s="12"/>
      <c r="JU61" s="12"/>
      <c r="JV61" s="12"/>
      <c r="JW61" s="12"/>
      <c r="JX61" s="12"/>
      <c r="JY61" s="12"/>
      <c r="JZ61" s="12"/>
      <c r="KA61" s="12"/>
      <c r="KB61" s="12"/>
      <c r="KC61" s="12"/>
      <c r="KD61" s="12"/>
      <c r="KE61" s="12"/>
      <c r="KF61" s="12"/>
      <c r="KG61" s="12"/>
      <c r="KH61" s="12"/>
      <c r="KI61" s="12"/>
      <c r="KJ61" s="12"/>
      <c r="KK61" s="12"/>
      <c r="KL61" s="12"/>
      <c r="KM61" s="12"/>
      <c r="KN61" s="12"/>
      <c r="KO61" s="12"/>
      <c r="KP61" s="12"/>
      <c r="KQ61" s="12"/>
      <c r="KR61" s="12"/>
      <c r="KS61" s="12"/>
      <c r="KT61" s="12"/>
      <c r="KU61" s="12"/>
      <c r="KV61" s="12"/>
      <c r="KW61" s="12"/>
      <c r="KX61" s="12"/>
      <c r="KY61" s="12"/>
      <c r="KZ61" s="12"/>
      <c r="LA61" s="12"/>
      <c r="LB61" s="12"/>
      <c r="LC61" s="12"/>
      <c r="LD61" s="12"/>
      <c r="LE61" s="12"/>
      <c r="LF61" s="12"/>
      <c r="LG61" s="12"/>
      <c r="LH61" s="12"/>
      <c r="LI61" s="12"/>
      <c r="LJ61" s="12"/>
      <c r="LK61" s="12"/>
      <c r="LL61" s="12"/>
      <c r="LM61" s="12"/>
      <c r="LN61" s="12"/>
      <c r="LO61" s="12"/>
      <c r="LP61" s="12"/>
      <c r="LQ61" s="12"/>
      <c r="LR61" s="12"/>
      <c r="LS61" s="12"/>
      <c r="LT61" s="12"/>
      <c r="LU61" s="12"/>
      <c r="LV61" s="12"/>
      <c r="LW61" s="12"/>
      <c r="LX61" s="12"/>
      <c r="LY61" s="12"/>
      <c r="LZ61" s="12"/>
      <c r="MA61" s="12"/>
      <c r="MB61" s="12"/>
      <c r="MC61" s="12"/>
      <c r="MD61" s="12"/>
      <c r="ME61" s="12"/>
      <c r="MF61" s="12"/>
      <c r="MG61" s="12"/>
      <c r="MH61" s="12"/>
      <c r="MI61" s="12"/>
      <c r="MJ61" s="12"/>
      <c r="MK61" s="12"/>
      <c r="ML61" s="12"/>
      <c r="MM61" s="12"/>
      <c r="MN61" s="12"/>
      <c r="MO61" s="12"/>
      <c r="MP61" s="12"/>
      <c r="MQ61" s="12"/>
      <c r="MR61" s="12"/>
      <c r="MS61" s="12"/>
      <c r="MT61" s="12"/>
      <c r="MU61" s="12"/>
      <c r="MV61" s="12"/>
      <c r="MW61" s="12"/>
      <c r="MX61" s="12"/>
      <c r="MY61" s="12"/>
      <c r="MZ61" s="12"/>
      <c r="NA61" s="12"/>
      <c r="NB61" s="12"/>
      <c r="NC61" s="12"/>
      <c r="ND61" s="12"/>
      <c r="NE61" s="12"/>
      <c r="NF61" s="12"/>
      <c r="NG61" s="12"/>
      <c r="NH61" s="12"/>
      <c r="NI61" s="12"/>
      <c r="NJ61" s="12"/>
      <c r="NK61" s="12"/>
      <c r="NL61" s="12"/>
      <c r="NM61" s="12"/>
      <c r="NN61" s="12"/>
      <c r="NO61" s="12"/>
      <c r="NP61" s="12"/>
      <c r="NQ61" s="12"/>
      <c r="NR61" s="12"/>
      <c r="NS61" s="12"/>
      <c r="NT61" s="12"/>
      <c r="NU61" s="12"/>
      <c r="NV61" s="12"/>
      <c r="NW61" s="12"/>
      <c r="NX61" s="12"/>
      <c r="NY61" s="12"/>
      <c r="NZ61" s="12"/>
      <c r="OA61" s="12"/>
      <c r="OB61" s="12"/>
      <c r="OC61" s="12"/>
      <c r="OD61" s="12"/>
      <c r="OE61" s="12"/>
      <c r="OF61" s="12"/>
      <c r="OG61" s="12"/>
      <c r="OH61" s="12"/>
      <c r="OI61" s="12"/>
      <c r="OJ61" s="12"/>
      <c r="OK61" s="12"/>
      <c r="OL61" s="12"/>
      <c r="OM61" s="12"/>
      <c r="ON61" s="12"/>
      <c r="OO61" s="12"/>
      <c r="OP61" s="12"/>
      <c r="OQ61" s="12"/>
      <c r="OR61" s="12"/>
      <c r="OS61" s="12"/>
      <c r="OT61" s="12"/>
      <c r="OU61" s="12"/>
      <c r="OV61" s="12"/>
      <c r="OW61" s="12"/>
      <c r="OX61" s="12"/>
      <c r="OY61" s="12"/>
      <c r="OZ61" s="12"/>
      <c r="PA61" s="12"/>
      <c r="PB61" s="12"/>
      <c r="PC61" s="12"/>
      <c r="PD61" s="12"/>
      <c r="PE61" s="12"/>
      <c r="PF61" s="12"/>
      <c r="PG61" s="12"/>
      <c r="PH61" s="12"/>
      <c r="PI61" s="12"/>
      <c r="PJ61" s="12"/>
      <c r="PK61" s="12"/>
      <c r="PL61" s="12"/>
      <c r="PM61" s="12"/>
      <c r="PN61" s="12"/>
      <c r="PO61" s="12"/>
      <c r="PP61" s="12"/>
      <c r="PQ61" s="12"/>
      <c r="PR61" s="12"/>
      <c r="PS61" s="12"/>
      <c r="PT61" s="12"/>
      <c r="PU61" s="12"/>
      <c r="PV61" s="12"/>
      <c r="PW61" s="12"/>
      <c r="PX61" s="12"/>
      <c r="PY61" s="12"/>
      <c r="PZ61" s="12"/>
      <c r="QA61" s="12"/>
      <c r="QB61" s="12"/>
      <c r="QC61" s="12"/>
      <c r="QD61" s="12"/>
      <c r="QE61" s="12"/>
      <c r="QF61" s="12"/>
      <c r="QG61" s="12"/>
      <c r="QH61" s="12"/>
      <c r="QI61" s="12"/>
      <c r="QJ61" s="12"/>
      <c r="QK61" s="12"/>
      <c r="QL61" s="12"/>
      <c r="QM61" s="12"/>
      <c r="QN61" s="12"/>
      <c r="QO61" s="12"/>
      <c r="QP61" s="12"/>
      <c r="QQ61" s="12"/>
      <c r="QR61" s="12"/>
      <c r="QS61" s="12"/>
      <c r="QT61" s="12"/>
      <c r="QU61" s="12"/>
      <c r="QV61" s="12"/>
      <c r="QW61" s="12"/>
      <c r="QX61" s="12"/>
      <c r="QY61" s="12"/>
      <c r="QZ61" s="12"/>
      <c r="RA61" s="12"/>
      <c r="RB61" s="12"/>
      <c r="RC61" s="12"/>
      <c r="RD61" s="12"/>
      <c r="RE61" s="12"/>
      <c r="RF61" s="12"/>
      <c r="RG61" s="12"/>
      <c r="RH61" s="12"/>
      <c r="RI61" s="12"/>
      <c r="RJ61" s="12"/>
      <c r="RK61" s="12"/>
      <c r="RL61" s="12"/>
      <c r="RM61" s="12"/>
      <c r="RN61" s="12"/>
      <c r="RO61" s="12"/>
      <c r="RP61" s="12"/>
      <c r="RQ61" s="12"/>
      <c r="RR61" s="12"/>
      <c r="RS61" s="12"/>
      <c r="RT61" s="12"/>
      <c r="RU61" s="12"/>
      <c r="RV61" s="12"/>
      <c r="RW61" s="12"/>
      <c r="RX61" s="12"/>
      <c r="RY61" s="12"/>
      <c r="RZ61" s="12"/>
      <c r="SA61" s="12"/>
      <c r="SB61" s="12"/>
      <c r="SC61" s="12"/>
      <c r="SD61" s="12"/>
      <c r="SE61" s="12"/>
      <c r="SF61" s="12"/>
      <c r="SG61" s="12"/>
      <c r="SH61" s="12"/>
      <c r="SI61" s="12"/>
      <c r="SJ61" s="12"/>
      <c r="SK61" s="12"/>
      <c r="SL61" s="12"/>
      <c r="SM61" s="12"/>
      <c r="SN61" s="12"/>
      <c r="SO61" s="12"/>
      <c r="SP61" s="12"/>
      <c r="SQ61" s="12"/>
      <c r="SR61" s="12"/>
      <c r="SS61" s="12"/>
      <c r="ST61" s="12"/>
      <c r="SU61" s="12"/>
      <c r="SV61" s="12"/>
      <c r="SW61" s="12"/>
      <c r="SX61" s="12"/>
      <c r="SY61" s="12"/>
      <c r="SZ61" s="12"/>
      <c r="TA61" s="12"/>
      <c r="TB61" s="12"/>
      <c r="TC61" s="12"/>
      <c r="TD61" s="12"/>
      <c r="TE61" s="12"/>
      <c r="TF61" s="12"/>
      <c r="TG61" s="12"/>
      <c r="TH61" s="12"/>
      <c r="TI61" s="12"/>
      <c r="TJ61" s="12"/>
      <c r="TK61" s="12"/>
      <c r="TL61" s="12"/>
      <c r="TM61" s="12"/>
      <c r="TN61" s="12"/>
      <c r="TO61" s="12"/>
      <c r="TP61" s="12"/>
      <c r="TQ61" s="12"/>
      <c r="TR61" s="12"/>
      <c r="TS61" s="12"/>
      <c r="TT61" s="12"/>
      <c r="TU61" s="12"/>
      <c r="TV61" s="12"/>
      <c r="TW61" s="12"/>
      <c r="TX61" s="12"/>
      <c r="TY61" s="12"/>
      <c r="TZ61" s="12"/>
      <c r="UA61" s="12"/>
      <c r="UB61" s="12"/>
      <c r="UC61" s="12"/>
      <c r="UD61" s="12"/>
      <c r="UE61" s="12"/>
      <c r="UF61" s="12"/>
      <c r="UG61" s="12"/>
      <c r="UH61" s="12"/>
      <c r="UI61" s="12"/>
      <c r="UJ61" s="12"/>
      <c r="UK61" s="12"/>
      <c r="UL61" s="12"/>
      <c r="UM61" s="12"/>
      <c r="UN61" s="12"/>
      <c r="UO61" s="12"/>
      <c r="UP61" s="12"/>
      <c r="UQ61" s="12"/>
      <c r="UR61" s="12"/>
      <c r="US61" s="12"/>
      <c r="UT61" s="12"/>
      <c r="UU61" s="12"/>
      <c r="UV61" s="12"/>
      <c r="UW61" s="12"/>
      <c r="UX61" s="12"/>
      <c r="UY61" s="12"/>
      <c r="UZ61" s="12"/>
      <c r="VA61" s="12"/>
      <c r="VB61" s="12"/>
      <c r="VC61" s="12"/>
      <c r="VD61" s="12"/>
      <c r="VE61" s="12"/>
      <c r="VF61" s="12"/>
      <c r="VG61" s="12"/>
      <c r="VH61" s="12"/>
      <c r="VI61" s="12"/>
      <c r="VJ61" s="12"/>
      <c r="VK61" s="12"/>
      <c r="VL61" s="12"/>
      <c r="VM61" s="12"/>
      <c r="VN61" s="12"/>
      <c r="VO61" s="12"/>
      <c r="VP61" s="12"/>
      <c r="VQ61" s="12"/>
      <c r="VR61" s="12"/>
      <c r="VS61" s="12"/>
      <c r="VT61" s="12"/>
      <c r="VU61" s="12"/>
      <c r="VV61" s="12"/>
      <c r="VW61" s="12"/>
      <c r="VX61" s="12"/>
      <c r="VY61" s="12"/>
      <c r="VZ61" s="12"/>
      <c r="WA61" s="12"/>
      <c r="WB61" s="12"/>
      <c r="WC61" s="12"/>
      <c r="WD61" s="12"/>
      <c r="WE61" s="12"/>
      <c r="WF61" s="12"/>
      <c r="WG61" s="12"/>
      <c r="WH61" s="12"/>
      <c r="WI61" s="12"/>
      <c r="WJ61" s="12"/>
      <c r="WK61" s="12"/>
      <c r="WL61" s="12"/>
      <c r="WM61" s="12"/>
      <c r="WN61" s="12"/>
      <c r="WO61" s="12"/>
      <c r="WP61" s="12"/>
      <c r="WQ61" s="12"/>
      <c r="WR61" s="12"/>
      <c r="WS61" s="12"/>
      <c r="WT61" s="12"/>
      <c r="WU61" s="12"/>
      <c r="WV61" s="12"/>
      <c r="WW61" s="12"/>
      <c r="WX61" s="12"/>
      <c r="WY61" s="12"/>
      <c r="WZ61" s="12"/>
      <c r="XA61" s="12"/>
      <c r="XB61" s="12"/>
      <c r="XC61" s="12"/>
      <c r="XD61" s="12"/>
      <c r="XE61" s="12"/>
      <c r="XF61" s="12"/>
      <c r="XG61" s="12"/>
      <c r="XH61" s="12"/>
      <c r="XI61" s="12"/>
      <c r="XJ61" s="12"/>
      <c r="XK61" s="12"/>
      <c r="XL61" s="12"/>
      <c r="XM61" s="12"/>
      <c r="XN61" s="12"/>
      <c r="XO61" s="12"/>
      <c r="XP61" s="12"/>
      <c r="XQ61" s="12"/>
      <c r="XR61" s="12"/>
      <c r="XS61" s="12"/>
      <c r="XT61" s="12"/>
      <c r="XU61" s="12"/>
      <c r="XV61" s="12"/>
      <c r="XW61" s="12"/>
      <c r="XX61" s="12"/>
      <c r="XY61" s="12"/>
      <c r="XZ61" s="12"/>
      <c r="YA61" s="12"/>
      <c r="YB61" s="12"/>
      <c r="YC61" s="12"/>
      <c r="YD61" s="12"/>
      <c r="YE61" s="12"/>
      <c r="YF61" s="12"/>
      <c r="YG61" s="12"/>
      <c r="YH61" s="12"/>
      <c r="YI61" s="12"/>
      <c r="YJ61" s="12"/>
      <c r="YK61" s="12"/>
      <c r="YL61" s="12"/>
      <c r="YM61" s="12"/>
      <c r="YN61" s="12"/>
      <c r="YO61" s="12"/>
      <c r="YP61" s="12"/>
      <c r="YQ61" s="12"/>
      <c r="YR61" s="12"/>
      <c r="YS61" s="12"/>
      <c r="YT61" s="12"/>
      <c r="YU61" s="12"/>
      <c r="YV61" s="12"/>
      <c r="YW61" s="12"/>
      <c r="YX61" s="12"/>
      <c r="YY61" s="12"/>
      <c r="YZ61" s="12"/>
      <c r="ZA61" s="12"/>
      <c r="ZB61" s="12"/>
      <c r="ZC61" s="12"/>
      <c r="ZD61" s="12"/>
      <c r="ZE61" s="12"/>
      <c r="ZF61" s="12"/>
      <c r="ZG61" s="12"/>
      <c r="ZH61" s="12"/>
      <c r="ZI61" s="12"/>
      <c r="ZJ61" s="12"/>
      <c r="ZK61" s="12"/>
      <c r="ZL61" s="12"/>
      <c r="ZM61" s="12"/>
      <c r="ZN61" s="12"/>
      <c r="ZO61" s="12"/>
      <c r="ZP61" s="12"/>
      <c r="ZQ61" s="12"/>
      <c r="ZR61" s="12"/>
      <c r="ZS61" s="12"/>
      <c r="ZT61" s="12"/>
      <c r="ZU61" s="12"/>
      <c r="ZV61" s="12"/>
      <c r="ZW61" s="12"/>
      <c r="ZX61" s="12"/>
      <c r="ZY61" s="12"/>
      <c r="ZZ61" s="12"/>
      <c r="AAA61" s="12"/>
      <c r="AAB61" s="12"/>
      <c r="AAC61" s="12"/>
      <c r="AAD61" s="12"/>
      <c r="AAE61" s="12"/>
      <c r="AAF61" s="12"/>
      <c r="AAG61" s="12"/>
      <c r="AAH61" s="12"/>
      <c r="AAI61" s="12"/>
      <c r="AAJ61" s="12"/>
      <c r="AAK61" s="12"/>
      <c r="AAL61" s="12"/>
      <c r="AAM61" s="12"/>
      <c r="AAN61" s="12"/>
      <c r="AAO61" s="12"/>
      <c r="AAP61" s="12"/>
      <c r="AAQ61" s="12"/>
      <c r="AAR61" s="12"/>
      <c r="AAS61" s="12"/>
      <c r="AAT61" s="12"/>
      <c r="AAU61" s="12"/>
      <c r="AAV61" s="12"/>
      <c r="AAW61" s="12"/>
      <c r="AAX61" s="12"/>
      <c r="AAY61" s="12"/>
      <c r="AAZ61" s="12"/>
      <c r="ABA61" s="12"/>
      <c r="ABB61" s="12"/>
      <c r="ABC61" s="12"/>
      <c r="ABD61" s="12"/>
      <c r="ABE61" s="12"/>
      <c r="ABF61" s="12"/>
      <c r="ABG61" s="12"/>
      <c r="ABH61" s="12"/>
      <c r="ABI61" s="12"/>
      <c r="ABJ61" s="12"/>
      <c r="ABK61" s="12"/>
      <c r="ABL61" s="12"/>
      <c r="ABM61" s="12"/>
      <c r="ABN61" s="12"/>
      <c r="ABO61" s="12"/>
      <c r="ABP61" s="12"/>
      <c r="ABQ61" s="12"/>
      <c r="ABR61" s="12"/>
      <c r="ABS61" s="12"/>
      <c r="ABT61" s="12"/>
      <c r="ABU61" s="12"/>
      <c r="ABV61" s="12"/>
      <c r="ABW61" s="12"/>
      <c r="ABX61" s="12"/>
      <c r="ABY61" s="12"/>
      <c r="ABZ61" s="12"/>
      <c r="ACA61" s="12"/>
      <c r="ACB61" s="12"/>
      <c r="ACC61" s="12"/>
      <c r="ACD61" s="12"/>
      <c r="ACE61" s="12"/>
      <c r="ACF61" s="12"/>
      <c r="ACG61" s="12"/>
      <c r="ACH61" s="12"/>
      <c r="ACI61" s="12"/>
      <c r="ACJ61" s="12"/>
      <c r="ACK61" s="12"/>
    </row>
    <row r="62" spans="1:765" x14ac:dyDescent="0.2">
      <c r="B62" s="12" t="s">
        <v>495</v>
      </c>
      <c r="C62" s="12" t="s">
        <v>496</v>
      </c>
      <c r="D62" s="32">
        <f>ROUND(IFERROR(VLOOKUP($B62,'2. PP Post Test vs Actuals'!$I$9:$M$112,5,FALSE),0),0)</f>
        <v>92392</v>
      </c>
      <c r="E62" s="251" t="s">
        <v>148</v>
      </c>
      <c r="F62" s="20">
        <f>VLOOKUP($E62,'3. PP Depr Rate'!$F$6:$I$175,4,FALSE)</f>
        <v>3.5400000000000001E-2</v>
      </c>
      <c r="G62" s="17">
        <f t="shared" si="10"/>
        <v>3271</v>
      </c>
      <c r="I62" s="12" t="str">
        <f>IFERROR(VLOOKUP(B62,'Projects FERCs'!$A$8:$D$291,4,FALSE),0)</f>
        <v>Estimated Asset</v>
      </c>
    </row>
    <row r="63" spans="1:765" x14ac:dyDescent="0.2">
      <c r="B63" s="12" t="s">
        <v>595</v>
      </c>
      <c r="C63" s="12" t="s">
        <v>596</v>
      </c>
      <c r="D63" s="32">
        <f>ROUND(IFERROR(VLOOKUP($B63,'2. PP Post Test vs Actuals'!$I$9:$M$112,5,FALSE),0),0)</f>
        <v>134184</v>
      </c>
      <c r="E63" s="251" t="s">
        <v>148</v>
      </c>
      <c r="F63" s="20">
        <f>VLOOKUP($E63,'3. PP Depr Rate'!$F$6:$I$175,4,FALSE)</f>
        <v>3.5400000000000001E-2</v>
      </c>
      <c r="G63" s="17">
        <f t="shared" si="10"/>
        <v>4750</v>
      </c>
      <c r="I63" s="12" t="str">
        <f>IFERROR(VLOOKUP(B63,'Projects FERCs'!$A$8:$D$291,4,FALSE),0)</f>
        <v>Estimated Asset</v>
      </c>
    </row>
    <row r="64" spans="1:765" x14ac:dyDescent="0.2">
      <c r="B64" s="12" t="s">
        <v>697</v>
      </c>
      <c r="C64" s="12" t="s">
        <v>698</v>
      </c>
      <c r="D64" s="32">
        <f>ROUND(IFERROR(VLOOKUP($B64,'2. PP Post Test vs Actuals'!$I$9:$M$112,5,FALSE),0),0)</f>
        <v>52363</v>
      </c>
      <c r="E64" s="251" t="s">
        <v>148</v>
      </c>
      <c r="F64" s="20">
        <f>VLOOKUP($E64,'3. PP Depr Rate'!$F$6:$I$175,4,FALSE)</f>
        <v>3.5400000000000001E-2</v>
      </c>
      <c r="G64" s="17">
        <f t="shared" si="10"/>
        <v>1854</v>
      </c>
      <c r="I64" s="12" t="str">
        <f>IFERROR(VLOOKUP(B64,'Projects FERCs'!$A$8:$D$291,4,FALSE),0)</f>
        <v>Estimated Asset</v>
      </c>
    </row>
    <row r="65" spans="1:765" x14ac:dyDescent="0.2">
      <c r="B65" s="12" t="s">
        <v>769</v>
      </c>
      <c r="C65" s="12" t="s">
        <v>770</v>
      </c>
      <c r="D65" s="32">
        <f>ROUND(IFERROR(VLOOKUP($B65,'2. PP Post Test vs Actuals'!$I$9:$M$112,5,FALSE),0),0)</f>
        <v>16540</v>
      </c>
      <c r="E65" s="251" t="s">
        <v>148</v>
      </c>
      <c r="F65" s="20">
        <f>VLOOKUP($E65,'3. PP Depr Rate'!$F$6:$I$175,4,FALSE)</f>
        <v>3.5400000000000001E-2</v>
      </c>
      <c r="G65" s="17">
        <f t="shared" si="10"/>
        <v>586</v>
      </c>
      <c r="I65" s="12" t="str">
        <f>IFERROR(VLOOKUP(B65,'Projects FERCs'!$A$8:$D$291,4,FALSE),0)</f>
        <v>Estimated Asset</v>
      </c>
    </row>
    <row r="66" spans="1:765" x14ac:dyDescent="0.2">
      <c r="B66" s="12" t="s">
        <v>839</v>
      </c>
      <c r="C66" s="12" t="s">
        <v>840</v>
      </c>
      <c r="D66" s="32">
        <f>ROUND(IFERROR(VLOOKUP($B66,'2. PP Post Test vs Actuals'!$I$9:$M$112,5,FALSE),0),0)</f>
        <v>35066</v>
      </c>
      <c r="E66" s="251" t="s">
        <v>148</v>
      </c>
      <c r="F66" s="20">
        <f>VLOOKUP($E66,'3. PP Depr Rate'!$F$6:$I$175,4,FALSE)</f>
        <v>3.5400000000000001E-2</v>
      </c>
      <c r="G66" s="17">
        <f t="shared" si="10"/>
        <v>1241</v>
      </c>
      <c r="I66" s="12" t="str">
        <f>IFERROR(VLOOKUP(B66,'Projects FERCs'!$A$8:$D$291,4,FALSE),0)</f>
        <v>Estimated Asset</v>
      </c>
    </row>
    <row r="67" spans="1:765" x14ac:dyDescent="0.2">
      <c r="A67" s="18" t="s">
        <v>976</v>
      </c>
      <c r="B67" s="19"/>
      <c r="C67" s="19"/>
      <c r="D67" s="35">
        <f t="shared" ref="D67:G67" si="11">SUM(D61:D66)</f>
        <v>432412</v>
      </c>
      <c r="E67" s="35">
        <f t="shared" si="11"/>
        <v>0</v>
      </c>
      <c r="F67" s="35"/>
      <c r="G67" s="35">
        <f t="shared" si="11"/>
        <v>15308</v>
      </c>
      <c r="H67" s="128"/>
    </row>
    <row r="68" spans="1:765" x14ac:dyDescent="0.2">
      <c r="A68" s="11" t="s">
        <v>964</v>
      </c>
      <c r="B68" s="12" t="s">
        <v>412</v>
      </c>
      <c r="C68" s="12" t="s">
        <v>413</v>
      </c>
      <c r="D68" s="32">
        <f>ROUND(IFERROR(VLOOKUP($B68,'2. PP Post Test vs Actuals'!$I$9:$M$112,5,FALSE),0),0)</f>
        <v>18043</v>
      </c>
      <c r="E68" s="251" t="s">
        <v>150</v>
      </c>
      <c r="F68" s="20">
        <f>VLOOKUP($E68,'3. PP Depr Rate'!$F$6:$I$175,4,FALSE)</f>
        <v>2.23E-2</v>
      </c>
      <c r="G68" s="17">
        <f t="shared" ref="G68:G73" si="12">ROUND(D68*F68, 0)</f>
        <v>402</v>
      </c>
      <c r="I68" s="12" t="str">
        <f>IFERROR(VLOOKUP(B68,'Projects FERCs'!$A$8:$D$291,4,FALSE),0)</f>
        <v>Blanket Inventory Item</v>
      </c>
    </row>
    <row r="69" spans="1:765" x14ac:dyDescent="0.2">
      <c r="B69" s="12" t="s">
        <v>497</v>
      </c>
      <c r="C69" s="12" t="s">
        <v>498</v>
      </c>
      <c r="D69" s="32">
        <f>ROUND(IFERROR(VLOOKUP($B69,'2. PP Post Test vs Actuals'!$I$9:$M$112,5,FALSE),0),0)</f>
        <v>25776</v>
      </c>
      <c r="E69" s="251" t="s">
        <v>150</v>
      </c>
      <c r="F69" s="20">
        <f>VLOOKUP($E69,'3. PP Depr Rate'!$F$6:$I$175,4,FALSE)</f>
        <v>2.23E-2</v>
      </c>
      <c r="G69" s="17">
        <f t="shared" si="12"/>
        <v>575</v>
      </c>
      <c r="I69" s="12" t="str">
        <f>IFERROR(VLOOKUP(B69,'Projects FERCs'!$A$8:$D$291,4,FALSE),0)</f>
        <v>Blanket Inventory Item</v>
      </c>
    </row>
    <row r="70" spans="1:765" x14ac:dyDescent="0.2">
      <c r="B70" s="12" t="s">
        <v>597</v>
      </c>
      <c r="C70" s="12" t="s">
        <v>598</v>
      </c>
      <c r="D70" s="32">
        <f>ROUND(IFERROR(VLOOKUP($B70,'2. PP Post Test vs Actuals'!$I$9:$M$112,5,FALSE),0),0)</f>
        <v>35616</v>
      </c>
      <c r="E70" s="251" t="s">
        <v>150</v>
      </c>
      <c r="F70" s="20">
        <f>VLOOKUP($E70,'3. PP Depr Rate'!$F$6:$I$175,4,FALSE)</f>
        <v>2.23E-2</v>
      </c>
      <c r="G70" s="17">
        <f t="shared" si="12"/>
        <v>794</v>
      </c>
      <c r="I70" s="12" t="str">
        <f>IFERROR(VLOOKUP(B70,'Projects FERCs'!$A$8:$D$291,4,FALSE),0)</f>
        <v>Blanket Inventory Item</v>
      </c>
    </row>
    <row r="71" spans="1:765" x14ac:dyDescent="0.2">
      <c r="B71" s="12" t="s">
        <v>699</v>
      </c>
      <c r="C71" s="12" t="s">
        <v>700</v>
      </c>
      <c r="D71" s="32">
        <f>ROUND(IFERROR(VLOOKUP($B71,'2. PP Post Test vs Actuals'!$I$9:$M$112,5,FALSE),0),0)</f>
        <v>9666</v>
      </c>
      <c r="E71" s="251" t="s">
        <v>150</v>
      </c>
      <c r="F71" s="20">
        <f>VLOOKUP($E71,'3. PP Depr Rate'!$F$6:$I$175,4,FALSE)</f>
        <v>2.23E-2</v>
      </c>
      <c r="G71" s="17">
        <f t="shared" si="12"/>
        <v>216</v>
      </c>
      <c r="I71" s="12" t="str">
        <f>IFERROR(VLOOKUP(B71,'Projects FERCs'!$A$8:$D$291,4,FALSE),0)</f>
        <v>Blanket Inventory Item</v>
      </c>
    </row>
    <row r="72" spans="1:765" x14ac:dyDescent="0.2">
      <c r="B72" s="12" t="s">
        <v>771</v>
      </c>
      <c r="C72" s="12" t="s">
        <v>772</v>
      </c>
      <c r="D72" s="32">
        <f>ROUND(IFERROR(VLOOKUP($B72,'2. PP Post Test vs Actuals'!$I$9:$M$112,5,FALSE),0),0)</f>
        <v>2236</v>
      </c>
      <c r="E72" s="251" t="s">
        <v>150</v>
      </c>
      <c r="F72" s="20">
        <f>VLOOKUP($E72,'3. PP Depr Rate'!$F$6:$I$175,4,FALSE)</f>
        <v>2.23E-2</v>
      </c>
      <c r="G72" s="17">
        <f t="shared" si="12"/>
        <v>50</v>
      </c>
      <c r="I72" s="12" t="str">
        <f>IFERROR(VLOOKUP(B72,'Projects FERCs'!$A$8:$D$291,4,FALSE),0)</f>
        <v>Blanket Inventory Item</v>
      </c>
    </row>
    <row r="73" spans="1:765" x14ac:dyDescent="0.2">
      <c r="B73" s="12" t="s">
        <v>841</v>
      </c>
      <c r="C73" s="12" t="s">
        <v>842</v>
      </c>
      <c r="D73" s="32">
        <f>ROUND(IFERROR(VLOOKUP($B73,'2. PP Post Test vs Actuals'!$I$9:$M$112,5,FALSE),0),0)</f>
        <v>6341</v>
      </c>
      <c r="E73" s="251" t="s">
        <v>150</v>
      </c>
      <c r="F73" s="20">
        <f>VLOOKUP($E73,'3. PP Depr Rate'!$F$6:$I$175,4,FALSE)</f>
        <v>2.23E-2</v>
      </c>
      <c r="G73" s="17">
        <f t="shared" si="12"/>
        <v>141</v>
      </c>
      <c r="I73" s="12" t="str">
        <f>IFERROR(VLOOKUP(B73,'Projects FERCs'!$A$8:$D$291,4,FALSE),0)</f>
        <v>Blanket Inventory Item</v>
      </c>
    </row>
    <row r="74" spans="1:765" x14ac:dyDescent="0.2">
      <c r="A74" s="18" t="s">
        <v>975</v>
      </c>
      <c r="B74" s="19"/>
      <c r="C74" s="19"/>
      <c r="D74" s="35">
        <f>SUM(D68:D73)</f>
        <v>97678</v>
      </c>
      <c r="E74" s="35">
        <f t="shared" ref="E74:G74" si="13">SUM(E68:E73)</f>
        <v>0</v>
      </c>
      <c r="F74" s="35"/>
      <c r="G74" s="35">
        <f t="shared" si="13"/>
        <v>2178</v>
      </c>
      <c r="H74" s="128"/>
    </row>
    <row r="75" spans="1:765" s="19" customFormat="1" x14ac:dyDescent="0.2">
      <c r="A75" s="11" t="s">
        <v>965</v>
      </c>
      <c r="B75" s="12" t="s">
        <v>415</v>
      </c>
      <c r="C75" s="12" t="s">
        <v>416</v>
      </c>
      <c r="D75" s="32">
        <f>ROUND(IFERROR(VLOOKUP($B75,'2. PP Post Test vs Actuals'!$I$9:$M$112,5,FALSE),0),0)</f>
        <v>13776</v>
      </c>
      <c r="E75" s="251" t="s">
        <v>152</v>
      </c>
      <c r="F75" s="20">
        <f>VLOOKUP($E75,'3. PP Depr Rate'!$F$6:$I$175,4,FALSE)</f>
        <v>2.52E-2</v>
      </c>
      <c r="G75" s="17">
        <f t="shared" ref="G75:G80" si="14">ROUND(D75*F75, 0)</f>
        <v>347</v>
      </c>
      <c r="H75" s="127"/>
      <c r="I75" s="12" t="str">
        <f>IFERROR(VLOOKUP(B75,'Projects FERCs'!$A$8:$D$291,4,FALSE),0)</f>
        <v>Estimated Asset</v>
      </c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/>
      <c r="DD75" s="12"/>
      <c r="DE75" s="12"/>
      <c r="DF75" s="12"/>
      <c r="DG75" s="12"/>
      <c r="DH75" s="12"/>
      <c r="DI75" s="12"/>
      <c r="DJ75" s="12"/>
      <c r="DK75" s="12"/>
      <c r="DL75" s="12"/>
      <c r="DM75" s="12"/>
      <c r="DN75" s="12"/>
      <c r="DO75" s="12"/>
      <c r="DP75" s="12"/>
      <c r="DQ75" s="12"/>
      <c r="DR75" s="12"/>
      <c r="DS75" s="12"/>
      <c r="DT75" s="12"/>
      <c r="DU75" s="12"/>
      <c r="DV75" s="12"/>
      <c r="DW75" s="12"/>
      <c r="DX75" s="12"/>
      <c r="DY75" s="12"/>
      <c r="DZ75" s="12"/>
      <c r="EA75" s="12"/>
      <c r="EB75" s="12"/>
      <c r="EC75" s="12"/>
      <c r="ED75" s="12"/>
      <c r="EE75" s="12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  <c r="GW75" s="12"/>
      <c r="GX75" s="12"/>
      <c r="GY75" s="12"/>
      <c r="GZ75" s="12"/>
      <c r="HA75" s="12"/>
      <c r="HB75" s="12"/>
      <c r="HC75" s="12"/>
      <c r="HD75" s="12"/>
      <c r="HE75" s="12"/>
      <c r="HF75" s="12"/>
      <c r="HG75" s="12"/>
      <c r="HH75" s="12"/>
      <c r="HI75" s="12"/>
      <c r="HJ75" s="12"/>
      <c r="HK75" s="12"/>
      <c r="HL75" s="12"/>
      <c r="HM75" s="12"/>
      <c r="HN75" s="12"/>
      <c r="HO75" s="12"/>
      <c r="HP75" s="12"/>
      <c r="HQ75" s="12"/>
      <c r="HR75" s="12"/>
      <c r="HS75" s="12"/>
      <c r="HT75" s="12"/>
      <c r="HU75" s="12"/>
      <c r="HV75" s="12"/>
      <c r="HW75" s="12"/>
      <c r="HX75" s="12"/>
      <c r="HY75" s="12"/>
      <c r="HZ75" s="12"/>
      <c r="IA75" s="12"/>
      <c r="IB75" s="12"/>
      <c r="IC75" s="12"/>
      <c r="ID75" s="12"/>
      <c r="IE75" s="12"/>
      <c r="IF75" s="12"/>
      <c r="IG75" s="12"/>
      <c r="IH75" s="12"/>
      <c r="II75" s="12"/>
      <c r="IJ75" s="12"/>
      <c r="IK75" s="12"/>
      <c r="IL75" s="12"/>
      <c r="IM75" s="12"/>
      <c r="IN75" s="12"/>
      <c r="IO75" s="12"/>
      <c r="IP75" s="12"/>
      <c r="IQ75" s="12"/>
      <c r="IR75" s="12"/>
      <c r="IS75" s="12"/>
      <c r="IT75" s="12"/>
      <c r="IU75" s="12"/>
      <c r="IV75" s="12"/>
      <c r="IW75" s="12"/>
      <c r="IX75" s="12"/>
      <c r="IY75" s="12"/>
      <c r="IZ75" s="12"/>
      <c r="JA75" s="12"/>
      <c r="JB75" s="12"/>
      <c r="JC75" s="12"/>
      <c r="JD75" s="12"/>
      <c r="JE75" s="12"/>
      <c r="JF75" s="12"/>
      <c r="JG75" s="12"/>
      <c r="JH75" s="12"/>
      <c r="JI75" s="12"/>
      <c r="JJ75" s="12"/>
      <c r="JK75" s="12"/>
      <c r="JL75" s="12"/>
      <c r="JM75" s="12"/>
      <c r="JN75" s="12"/>
      <c r="JO75" s="12"/>
      <c r="JP75" s="12"/>
      <c r="JQ75" s="12"/>
      <c r="JR75" s="12"/>
      <c r="JS75" s="12"/>
      <c r="JT75" s="12"/>
      <c r="JU75" s="12"/>
      <c r="JV75" s="12"/>
      <c r="JW75" s="12"/>
      <c r="JX75" s="12"/>
      <c r="JY75" s="12"/>
      <c r="JZ75" s="12"/>
      <c r="KA75" s="12"/>
      <c r="KB75" s="12"/>
      <c r="KC75" s="12"/>
      <c r="KD75" s="12"/>
      <c r="KE75" s="12"/>
      <c r="KF75" s="12"/>
      <c r="KG75" s="12"/>
      <c r="KH75" s="12"/>
      <c r="KI75" s="12"/>
      <c r="KJ75" s="12"/>
      <c r="KK75" s="12"/>
      <c r="KL75" s="12"/>
      <c r="KM75" s="12"/>
      <c r="KN75" s="12"/>
      <c r="KO75" s="12"/>
      <c r="KP75" s="12"/>
      <c r="KQ75" s="12"/>
      <c r="KR75" s="12"/>
      <c r="KS75" s="12"/>
      <c r="KT75" s="12"/>
      <c r="KU75" s="12"/>
      <c r="KV75" s="12"/>
      <c r="KW75" s="12"/>
      <c r="KX75" s="12"/>
      <c r="KY75" s="12"/>
      <c r="KZ75" s="12"/>
      <c r="LA75" s="12"/>
      <c r="LB75" s="12"/>
      <c r="LC75" s="12"/>
      <c r="LD75" s="12"/>
      <c r="LE75" s="12"/>
      <c r="LF75" s="12"/>
      <c r="LG75" s="12"/>
      <c r="LH75" s="12"/>
      <c r="LI75" s="12"/>
      <c r="LJ75" s="12"/>
      <c r="LK75" s="12"/>
      <c r="LL75" s="12"/>
      <c r="LM75" s="12"/>
      <c r="LN75" s="12"/>
      <c r="LO75" s="12"/>
      <c r="LP75" s="12"/>
      <c r="LQ75" s="12"/>
      <c r="LR75" s="12"/>
      <c r="LS75" s="12"/>
      <c r="LT75" s="12"/>
      <c r="LU75" s="12"/>
      <c r="LV75" s="12"/>
      <c r="LW75" s="12"/>
      <c r="LX75" s="12"/>
      <c r="LY75" s="12"/>
      <c r="LZ75" s="12"/>
      <c r="MA75" s="12"/>
      <c r="MB75" s="12"/>
      <c r="MC75" s="12"/>
      <c r="MD75" s="12"/>
      <c r="ME75" s="12"/>
      <c r="MF75" s="12"/>
      <c r="MG75" s="12"/>
      <c r="MH75" s="12"/>
      <c r="MI75" s="12"/>
      <c r="MJ75" s="12"/>
      <c r="MK75" s="12"/>
      <c r="ML75" s="12"/>
      <c r="MM75" s="12"/>
      <c r="MN75" s="12"/>
      <c r="MO75" s="12"/>
      <c r="MP75" s="12"/>
      <c r="MQ75" s="12"/>
      <c r="MR75" s="12"/>
      <c r="MS75" s="12"/>
      <c r="MT75" s="12"/>
      <c r="MU75" s="12"/>
      <c r="MV75" s="12"/>
      <c r="MW75" s="12"/>
      <c r="MX75" s="12"/>
      <c r="MY75" s="12"/>
      <c r="MZ75" s="12"/>
      <c r="NA75" s="12"/>
      <c r="NB75" s="12"/>
      <c r="NC75" s="12"/>
      <c r="ND75" s="12"/>
      <c r="NE75" s="12"/>
      <c r="NF75" s="12"/>
      <c r="NG75" s="12"/>
      <c r="NH75" s="12"/>
      <c r="NI75" s="12"/>
      <c r="NJ75" s="12"/>
      <c r="NK75" s="12"/>
      <c r="NL75" s="12"/>
      <c r="NM75" s="12"/>
      <c r="NN75" s="12"/>
      <c r="NO75" s="12"/>
      <c r="NP75" s="12"/>
      <c r="NQ75" s="12"/>
      <c r="NR75" s="12"/>
      <c r="NS75" s="12"/>
      <c r="NT75" s="12"/>
      <c r="NU75" s="12"/>
      <c r="NV75" s="12"/>
      <c r="NW75" s="12"/>
      <c r="NX75" s="12"/>
      <c r="NY75" s="12"/>
      <c r="NZ75" s="12"/>
      <c r="OA75" s="12"/>
      <c r="OB75" s="12"/>
      <c r="OC75" s="12"/>
      <c r="OD75" s="12"/>
      <c r="OE75" s="12"/>
      <c r="OF75" s="12"/>
      <c r="OG75" s="12"/>
      <c r="OH75" s="12"/>
      <c r="OI75" s="12"/>
      <c r="OJ75" s="12"/>
      <c r="OK75" s="12"/>
      <c r="OL75" s="12"/>
      <c r="OM75" s="12"/>
      <c r="ON75" s="12"/>
      <c r="OO75" s="12"/>
      <c r="OP75" s="12"/>
      <c r="OQ75" s="12"/>
      <c r="OR75" s="12"/>
      <c r="OS75" s="12"/>
      <c r="OT75" s="12"/>
      <c r="OU75" s="12"/>
      <c r="OV75" s="12"/>
      <c r="OW75" s="12"/>
      <c r="OX75" s="12"/>
      <c r="OY75" s="12"/>
      <c r="OZ75" s="12"/>
      <c r="PA75" s="12"/>
      <c r="PB75" s="12"/>
      <c r="PC75" s="12"/>
      <c r="PD75" s="12"/>
      <c r="PE75" s="12"/>
      <c r="PF75" s="12"/>
      <c r="PG75" s="12"/>
      <c r="PH75" s="12"/>
      <c r="PI75" s="12"/>
      <c r="PJ75" s="12"/>
      <c r="PK75" s="12"/>
      <c r="PL75" s="12"/>
      <c r="PM75" s="12"/>
      <c r="PN75" s="12"/>
      <c r="PO75" s="12"/>
      <c r="PP75" s="12"/>
      <c r="PQ75" s="12"/>
      <c r="PR75" s="12"/>
      <c r="PS75" s="12"/>
      <c r="PT75" s="12"/>
      <c r="PU75" s="12"/>
      <c r="PV75" s="12"/>
      <c r="PW75" s="12"/>
      <c r="PX75" s="12"/>
      <c r="PY75" s="12"/>
      <c r="PZ75" s="12"/>
      <c r="QA75" s="12"/>
      <c r="QB75" s="12"/>
      <c r="QC75" s="12"/>
      <c r="QD75" s="12"/>
      <c r="QE75" s="12"/>
      <c r="QF75" s="12"/>
      <c r="QG75" s="12"/>
      <c r="QH75" s="12"/>
      <c r="QI75" s="12"/>
      <c r="QJ75" s="12"/>
      <c r="QK75" s="12"/>
      <c r="QL75" s="12"/>
      <c r="QM75" s="12"/>
      <c r="QN75" s="12"/>
      <c r="QO75" s="12"/>
      <c r="QP75" s="12"/>
      <c r="QQ75" s="12"/>
      <c r="QR75" s="12"/>
      <c r="QS75" s="12"/>
      <c r="QT75" s="12"/>
      <c r="QU75" s="12"/>
      <c r="QV75" s="12"/>
      <c r="QW75" s="12"/>
      <c r="QX75" s="12"/>
      <c r="QY75" s="12"/>
      <c r="QZ75" s="12"/>
      <c r="RA75" s="12"/>
      <c r="RB75" s="12"/>
      <c r="RC75" s="12"/>
      <c r="RD75" s="12"/>
      <c r="RE75" s="12"/>
      <c r="RF75" s="12"/>
      <c r="RG75" s="12"/>
      <c r="RH75" s="12"/>
      <c r="RI75" s="12"/>
      <c r="RJ75" s="12"/>
      <c r="RK75" s="12"/>
      <c r="RL75" s="12"/>
      <c r="RM75" s="12"/>
      <c r="RN75" s="12"/>
      <c r="RO75" s="12"/>
      <c r="RP75" s="12"/>
      <c r="RQ75" s="12"/>
      <c r="RR75" s="12"/>
      <c r="RS75" s="12"/>
      <c r="RT75" s="12"/>
      <c r="RU75" s="12"/>
      <c r="RV75" s="12"/>
      <c r="RW75" s="12"/>
      <c r="RX75" s="12"/>
      <c r="RY75" s="12"/>
      <c r="RZ75" s="12"/>
      <c r="SA75" s="12"/>
      <c r="SB75" s="12"/>
      <c r="SC75" s="12"/>
      <c r="SD75" s="12"/>
      <c r="SE75" s="12"/>
      <c r="SF75" s="12"/>
      <c r="SG75" s="12"/>
      <c r="SH75" s="12"/>
      <c r="SI75" s="12"/>
      <c r="SJ75" s="12"/>
      <c r="SK75" s="12"/>
      <c r="SL75" s="12"/>
      <c r="SM75" s="12"/>
      <c r="SN75" s="12"/>
      <c r="SO75" s="12"/>
      <c r="SP75" s="12"/>
      <c r="SQ75" s="12"/>
      <c r="SR75" s="12"/>
      <c r="SS75" s="12"/>
      <c r="ST75" s="12"/>
      <c r="SU75" s="12"/>
      <c r="SV75" s="12"/>
      <c r="SW75" s="12"/>
      <c r="SX75" s="12"/>
      <c r="SY75" s="12"/>
      <c r="SZ75" s="12"/>
      <c r="TA75" s="12"/>
      <c r="TB75" s="12"/>
      <c r="TC75" s="12"/>
      <c r="TD75" s="12"/>
      <c r="TE75" s="12"/>
      <c r="TF75" s="12"/>
      <c r="TG75" s="12"/>
      <c r="TH75" s="12"/>
      <c r="TI75" s="12"/>
      <c r="TJ75" s="12"/>
      <c r="TK75" s="12"/>
      <c r="TL75" s="12"/>
      <c r="TM75" s="12"/>
      <c r="TN75" s="12"/>
      <c r="TO75" s="12"/>
      <c r="TP75" s="12"/>
      <c r="TQ75" s="12"/>
      <c r="TR75" s="12"/>
      <c r="TS75" s="12"/>
      <c r="TT75" s="12"/>
      <c r="TU75" s="12"/>
      <c r="TV75" s="12"/>
      <c r="TW75" s="12"/>
      <c r="TX75" s="12"/>
      <c r="TY75" s="12"/>
      <c r="TZ75" s="12"/>
      <c r="UA75" s="12"/>
      <c r="UB75" s="12"/>
      <c r="UC75" s="12"/>
      <c r="UD75" s="12"/>
      <c r="UE75" s="12"/>
      <c r="UF75" s="12"/>
      <c r="UG75" s="12"/>
      <c r="UH75" s="12"/>
      <c r="UI75" s="12"/>
      <c r="UJ75" s="12"/>
      <c r="UK75" s="12"/>
      <c r="UL75" s="12"/>
      <c r="UM75" s="12"/>
      <c r="UN75" s="12"/>
      <c r="UO75" s="12"/>
      <c r="UP75" s="12"/>
      <c r="UQ75" s="12"/>
      <c r="UR75" s="12"/>
      <c r="US75" s="12"/>
      <c r="UT75" s="12"/>
      <c r="UU75" s="12"/>
      <c r="UV75" s="12"/>
      <c r="UW75" s="12"/>
      <c r="UX75" s="12"/>
      <c r="UY75" s="12"/>
      <c r="UZ75" s="12"/>
      <c r="VA75" s="12"/>
      <c r="VB75" s="12"/>
      <c r="VC75" s="12"/>
      <c r="VD75" s="12"/>
      <c r="VE75" s="12"/>
      <c r="VF75" s="12"/>
      <c r="VG75" s="12"/>
      <c r="VH75" s="12"/>
      <c r="VI75" s="12"/>
      <c r="VJ75" s="12"/>
      <c r="VK75" s="12"/>
      <c r="VL75" s="12"/>
      <c r="VM75" s="12"/>
      <c r="VN75" s="12"/>
      <c r="VO75" s="12"/>
      <c r="VP75" s="12"/>
      <c r="VQ75" s="12"/>
      <c r="VR75" s="12"/>
      <c r="VS75" s="12"/>
      <c r="VT75" s="12"/>
      <c r="VU75" s="12"/>
      <c r="VV75" s="12"/>
      <c r="VW75" s="12"/>
      <c r="VX75" s="12"/>
      <c r="VY75" s="12"/>
      <c r="VZ75" s="12"/>
      <c r="WA75" s="12"/>
      <c r="WB75" s="12"/>
      <c r="WC75" s="12"/>
      <c r="WD75" s="12"/>
      <c r="WE75" s="12"/>
      <c r="WF75" s="12"/>
      <c r="WG75" s="12"/>
      <c r="WH75" s="12"/>
      <c r="WI75" s="12"/>
      <c r="WJ75" s="12"/>
      <c r="WK75" s="12"/>
      <c r="WL75" s="12"/>
      <c r="WM75" s="12"/>
      <c r="WN75" s="12"/>
      <c r="WO75" s="12"/>
      <c r="WP75" s="12"/>
      <c r="WQ75" s="12"/>
      <c r="WR75" s="12"/>
      <c r="WS75" s="12"/>
      <c r="WT75" s="12"/>
      <c r="WU75" s="12"/>
      <c r="WV75" s="12"/>
      <c r="WW75" s="12"/>
      <c r="WX75" s="12"/>
      <c r="WY75" s="12"/>
      <c r="WZ75" s="12"/>
      <c r="XA75" s="12"/>
      <c r="XB75" s="12"/>
      <c r="XC75" s="12"/>
      <c r="XD75" s="12"/>
      <c r="XE75" s="12"/>
      <c r="XF75" s="12"/>
      <c r="XG75" s="12"/>
      <c r="XH75" s="12"/>
      <c r="XI75" s="12"/>
      <c r="XJ75" s="12"/>
      <c r="XK75" s="12"/>
      <c r="XL75" s="12"/>
      <c r="XM75" s="12"/>
      <c r="XN75" s="12"/>
      <c r="XO75" s="12"/>
      <c r="XP75" s="12"/>
      <c r="XQ75" s="12"/>
      <c r="XR75" s="12"/>
      <c r="XS75" s="12"/>
      <c r="XT75" s="12"/>
      <c r="XU75" s="12"/>
      <c r="XV75" s="12"/>
      <c r="XW75" s="12"/>
      <c r="XX75" s="12"/>
      <c r="XY75" s="12"/>
      <c r="XZ75" s="12"/>
      <c r="YA75" s="12"/>
      <c r="YB75" s="12"/>
      <c r="YC75" s="12"/>
      <c r="YD75" s="12"/>
      <c r="YE75" s="12"/>
      <c r="YF75" s="12"/>
      <c r="YG75" s="12"/>
      <c r="YH75" s="12"/>
      <c r="YI75" s="12"/>
      <c r="YJ75" s="12"/>
      <c r="YK75" s="12"/>
      <c r="YL75" s="12"/>
      <c r="YM75" s="12"/>
      <c r="YN75" s="12"/>
      <c r="YO75" s="12"/>
      <c r="YP75" s="12"/>
      <c r="YQ75" s="12"/>
      <c r="YR75" s="12"/>
      <c r="YS75" s="12"/>
      <c r="YT75" s="12"/>
      <c r="YU75" s="12"/>
      <c r="YV75" s="12"/>
      <c r="YW75" s="12"/>
      <c r="YX75" s="12"/>
      <c r="YY75" s="12"/>
      <c r="YZ75" s="12"/>
      <c r="ZA75" s="12"/>
      <c r="ZB75" s="12"/>
      <c r="ZC75" s="12"/>
      <c r="ZD75" s="12"/>
      <c r="ZE75" s="12"/>
      <c r="ZF75" s="12"/>
      <c r="ZG75" s="12"/>
      <c r="ZH75" s="12"/>
      <c r="ZI75" s="12"/>
      <c r="ZJ75" s="12"/>
      <c r="ZK75" s="12"/>
      <c r="ZL75" s="12"/>
      <c r="ZM75" s="12"/>
      <c r="ZN75" s="12"/>
      <c r="ZO75" s="12"/>
      <c r="ZP75" s="12"/>
      <c r="ZQ75" s="12"/>
      <c r="ZR75" s="12"/>
      <c r="ZS75" s="12"/>
      <c r="ZT75" s="12"/>
      <c r="ZU75" s="12"/>
      <c r="ZV75" s="12"/>
      <c r="ZW75" s="12"/>
      <c r="ZX75" s="12"/>
      <c r="ZY75" s="12"/>
      <c r="ZZ75" s="12"/>
      <c r="AAA75" s="12"/>
      <c r="AAB75" s="12"/>
      <c r="AAC75" s="12"/>
      <c r="AAD75" s="12"/>
      <c r="AAE75" s="12"/>
      <c r="AAF75" s="12"/>
      <c r="AAG75" s="12"/>
      <c r="AAH75" s="12"/>
      <c r="AAI75" s="12"/>
      <c r="AAJ75" s="12"/>
      <c r="AAK75" s="12"/>
      <c r="AAL75" s="12"/>
      <c r="AAM75" s="12"/>
      <c r="AAN75" s="12"/>
      <c r="AAO75" s="12"/>
      <c r="AAP75" s="12"/>
      <c r="AAQ75" s="12"/>
      <c r="AAR75" s="12"/>
      <c r="AAS75" s="12"/>
      <c r="AAT75" s="12"/>
      <c r="AAU75" s="12"/>
      <c r="AAV75" s="12"/>
      <c r="AAW75" s="12"/>
      <c r="AAX75" s="12"/>
      <c r="AAY75" s="12"/>
      <c r="AAZ75" s="12"/>
      <c r="ABA75" s="12"/>
      <c r="ABB75" s="12"/>
      <c r="ABC75" s="12"/>
      <c r="ABD75" s="12"/>
      <c r="ABE75" s="12"/>
      <c r="ABF75" s="12"/>
      <c r="ABG75" s="12"/>
      <c r="ABH75" s="12"/>
      <c r="ABI75" s="12"/>
      <c r="ABJ75" s="12"/>
      <c r="ABK75" s="12"/>
      <c r="ABL75" s="12"/>
      <c r="ABM75" s="12"/>
      <c r="ABN75" s="12"/>
      <c r="ABO75" s="12"/>
      <c r="ABP75" s="12"/>
      <c r="ABQ75" s="12"/>
      <c r="ABR75" s="12"/>
      <c r="ABS75" s="12"/>
      <c r="ABT75" s="12"/>
      <c r="ABU75" s="12"/>
      <c r="ABV75" s="12"/>
      <c r="ABW75" s="12"/>
      <c r="ABX75" s="12"/>
      <c r="ABY75" s="12"/>
      <c r="ABZ75" s="12"/>
      <c r="ACA75" s="12"/>
      <c r="ACB75" s="12"/>
      <c r="ACC75" s="12"/>
      <c r="ACD75" s="12"/>
      <c r="ACE75" s="12"/>
      <c r="ACF75" s="12"/>
      <c r="ACG75" s="12"/>
      <c r="ACH75" s="12"/>
      <c r="ACI75" s="12"/>
      <c r="ACJ75" s="12"/>
      <c r="ACK75" s="12"/>
    </row>
    <row r="76" spans="1:765" s="21" customFormat="1" x14ac:dyDescent="0.2">
      <c r="A76" s="11"/>
      <c r="B76" s="12" t="s">
        <v>499</v>
      </c>
      <c r="C76" s="12" t="s">
        <v>500</v>
      </c>
      <c r="D76" s="32">
        <f>ROUND(IFERROR(VLOOKUP($B76,'2. PP Post Test vs Actuals'!$I$9:$M$112,5,FALSE),0),0)</f>
        <v>19525</v>
      </c>
      <c r="E76" s="251" t="s">
        <v>152</v>
      </c>
      <c r="F76" s="20">
        <f>VLOOKUP($E76,'3. PP Depr Rate'!$F$6:$I$175,4,FALSE)</f>
        <v>2.52E-2</v>
      </c>
      <c r="G76" s="17">
        <f t="shared" si="14"/>
        <v>492</v>
      </c>
      <c r="H76" s="127"/>
      <c r="I76" s="12" t="str">
        <f>IFERROR(VLOOKUP(B76,'Projects FERCs'!$A$8:$D$291,4,FALSE),0)</f>
        <v>Estimated Asset</v>
      </c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  <c r="GW76" s="12"/>
      <c r="GX76" s="12"/>
      <c r="GY76" s="12"/>
      <c r="GZ76" s="12"/>
      <c r="HA76" s="12"/>
      <c r="HB76" s="12"/>
      <c r="HC76" s="12"/>
      <c r="HD76" s="12"/>
      <c r="HE76" s="12"/>
      <c r="HF76" s="12"/>
      <c r="HG76" s="12"/>
      <c r="HH76" s="12"/>
      <c r="HI76" s="12"/>
      <c r="HJ76" s="12"/>
      <c r="HK76" s="12"/>
      <c r="HL76" s="12"/>
      <c r="HM76" s="12"/>
      <c r="HN76" s="12"/>
      <c r="HO76" s="12"/>
      <c r="HP76" s="12"/>
      <c r="HQ76" s="12"/>
      <c r="HR76" s="12"/>
      <c r="HS76" s="12"/>
      <c r="HT76" s="12"/>
      <c r="HU76" s="12"/>
      <c r="HV76" s="12"/>
      <c r="HW76" s="12"/>
      <c r="HX76" s="12"/>
      <c r="HY76" s="12"/>
      <c r="HZ76" s="12"/>
      <c r="IA76" s="12"/>
      <c r="IB76" s="12"/>
      <c r="IC76" s="12"/>
      <c r="ID76" s="12"/>
      <c r="IE76" s="12"/>
      <c r="IF76" s="12"/>
      <c r="IG76" s="12"/>
      <c r="IH76" s="12"/>
      <c r="II76" s="12"/>
      <c r="IJ76" s="12"/>
      <c r="IK76" s="12"/>
      <c r="IL76" s="12"/>
      <c r="IM76" s="12"/>
      <c r="IN76" s="12"/>
      <c r="IO76" s="12"/>
      <c r="IP76" s="12"/>
      <c r="IQ76" s="12"/>
      <c r="IR76" s="12"/>
      <c r="IS76" s="12"/>
      <c r="IT76" s="12"/>
      <c r="IU76" s="12"/>
      <c r="IV76" s="12"/>
      <c r="IW76" s="12"/>
      <c r="IX76" s="12"/>
      <c r="IY76" s="12"/>
      <c r="IZ76" s="12"/>
      <c r="JA76" s="12"/>
      <c r="JB76" s="12"/>
      <c r="JC76" s="12"/>
      <c r="JD76" s="12"/>
      <c r="JE76" s="12"/>
      <c r="JF76" s="12"/>
      <c r="JG76" s="12"/>
      <c r="JH76" s="12"/>
      <c r="JI76" s="12"/>
      <c r="JJ76" s="12"/>
      <c r="JK76" s="12"/>
      <c r="JL76" s="12"/>
      <c r="JM76" s="12"/>
      <c r="JN76" s="12"/>
      <c r="JO76" s="12"/>
      <c r="JP76" s="12"/>
      <c r="JQ76" s="12"/>
      <c r="JR76" s="12"/>
      <c r="JS76" s="12"/>
      <c r="JT76" s="12"/>
      <c r="JU76" s="12"/>
      <c r="JV76" s="12"/>
      <c r="JW76" s="12"/>
      <c r="JX76" s="12"/>
      <c r="JY76" s="12"/>
      <c r="JZ76" s="12"/>
      <c r="KA76" s="12"/>
      <c r="KB76" s="12"/>
      <c r="KC76" s="12"/>
      <c r="KD76" s="12"/>
      <c r="KE76" s="12"/>
      <c r="KF76" s="12"/>
      <c r="KG76" s="12"/>
      <c r="KH76" s="12"/>
      <c r="KI76" s="12"/>
      <c r="KJ76" s="12"/>
      <c r="KK76" s="12"/>
      <c r="KL76" s="12"/>
      <c r="KM76" s="12"/>
      <c r="KN76" s="12"/>
      <c r="KO76" s="12"/>
      <c r="KP76" s="12"/>
      <c r="KQ76" s="12"/>
      <c r="KR76" s="12"/>
      <c r="KS76" s="12"/>
      <c r="KT76" s="12"/>
      <c r="KU76" s="12"/>
      <c r="KV76" s="12"/>
      <c r="KW76" s="12"/>
      <c r="KX76" s="12"/>
      <c r="KY76" s="12"/>
      <c r="KZ76" s="12"/>
      <c r="LA76" s="12"/>
      <c r="LB76" s="12"/>
      <c r="LC76" s="12"/>
      <c r="LD76" s="12"/>
      <c r="LE76" s="12"/>
      <c r="LF76" s="12"/>
      <c r="LG76" s="12"/>
      <c r="LH76" s="12"/>
      <c r="LI76" s="12"/>
      <c r="LJ76" s="12"/>
      <c r="LK76" s="12"/>
      <c r="LL76" s="12"/>
      <c r="LM76" s="12"/>
      <c r="LN76" s="12"/>
      <c r="LO76" s="12"/>
      <c r="LP76" s="12"/>
      <c r="LQ76" s="12"/>
      <c r="LR76" s="12"/>
      <c r="LS76" s="12"/>
      <c r="LT76" s="12"/>
      <c r="LU76" s="12"/>
      <c r="LV76" s="12"/>
      <c r="LW76" s="12"/>
      <c r="LX76" s="12"/>
      <c r="LY76" s="12"/>
      <c r="LZ76" s="12"/>
      <c r="MA76" s="12"/>
      <c r="MB76" s="12"/>
      <c r="MC76" s="12"/>
      <c r="MD76" s="12"/>
      <c r="ME76" s="12"/>
      <c r="MF76" s="12"/>
      <c r="MG76" s="12"/>
      <c r="MH76" s="12"/>
      <c r="MI76" s="12"/>
      <c r="MJ76" s="12"/>
      <c r="MK76" s="12"/>
      <c r="ML76" s="12"/>
      <c r="MM76" s="12"/>
      <c r="MN76" s="12"/>
      <c r="MO76" s="12"/>
      <c r="MP76" s="12"/>
      <c r="MQ76" s="12"/>
      <c r="MR76" s="12"/>
      <c r="MS76" s="12"/>
      <c r="MT76" s="12"/>
      <c r="MU76" s="12"/>
      <c r="MV76" s="12"/>
      <c r="MW76" s="12"/>
      <c r="MX76" s="12"/>
      <c r="MY76" s="12"/>
      <c r="MZ76" s="12"/>
      <c r="NA76" s="12"/>
      <c r="NB76" s="12"/>
      <c r="NC76" s="12"/>
      <c r="ND76" s="12"/>
      <c r="NE76" s="12"/>
      <c r="NF76" s="12"/>
      <c r="NG76" s="12"/>
      <c r="NH76" s="12"/>
      <c r="NI76" s="12"/>
      <c r="NJ76" s="12"/>
      <c r="NK76" s="12"/>
      <c r="NL76" s="12"/>
      <c r="NM76" s="12"/>
      <c r="NN76" s="12"/>
      <c r="NO76" s="12"/>
      <c r="NP76" s="12"/>
      <c r="NQ76" s="12"/>
      <c r="NR76" s="12"/>
      <c r="NS76" s="12"/>
      <c r="NT76" s="12"/>
      <c r="NU76" s="12"/>
      <c r="NV76" s="12"/>
      <c r="NW76" s="12"/>
      <c r="NX76" s="12"/>
      <c r="NY76" s="12"/>
      <c r="NZ76" s="12"/>
      <c r="OA76" s="12"/>
      <c r="OB76" s="12"/>
      <c r="OC76" s="12"/>
      <c r="OD76" s="12"/>
      <c r="OE76" s="12"/>
      <c r="OF76" s="12"/>
      <c r="OG76" s="12"/>
      <c r="OH76" s="12"/>
      <c r="OI76" s="12"/>
      <c r="OJ76" s="12"/>
      <c r="OK76" s="12"/>
      <c r="OL76" s="12"/>
      <c r="OM76" s="12"/>
      <c r="ON76" s="12"/>
      <c r="OO76" s="12"/>
      <c r="OP76" s="12"/>
      <c r="OQ76" s="12"/>
      <c r="OR76" s="12"/>
      <c r="OS76" s="12"/>
      <c r="OT76" s="12"/>
      <c r="OU76" s="12"/>
      <c r="OV76" s="12"/>
      <c r="OW76" s="12"/>
      <c r="OX76" s="12"/>
      <c r="OY76" s="12"/>
      <c r="OZ76" s="12"/>
      <c r="PA76" s="12"/>
      <c r="PB76" s="12"/>
      <c r="PC76" s="12"/>
      <c r="PD76" s="12"/>
      <c r="PE76" s="12"/>
      <c r="PF76" s="12"/>
      <c r="PG76" s="12"/>
      <c r="PH76" s="12"/>
      <c r="PI76" s="12"/>
      <c r="PJ76" s="12"/>
      <c r="PK76" s="12"/>
      <c r="PL76" s="12"/>
      <c r="PM76" s="12"/>
      <c r="PN76" s="12"/>
      <c r="PO76" s="12"/>
      <c r="PP76" s="12"/>
      <c r="PQ76" s="12"/>
      <c r="PR76" s="12"/>
      <c r="PS76" s="12"/>
      <c r="PT76" s="12"/>
      <c r="PU76" s="12"/>
      <c r="PV76" s="12"/>
      <c r="PW76" s="12"/>
      <c r="PX76" s="12"/>
      <c r="PY76" s="12"/>
      <c r="PZ76" s="12"/>
      <c r="QA76" s="12"/>
      <c r="QB76" s="12"/>
      <c r="QC76" s="12"/>
      <c r="QD76" s="12"/>
      <c r="QE76" s="12"/>
      <c r="QF76" s="12"/>
      <c r="QG76" s="12"/>
      <c r="QH76" s="12"/>
      <c r="QI76" s="12"/>
      <c r="QJ76" s="12"/>
      <c r="QK76" s="12"/>
      <c r="QL76" s="12"/>
      <c r="QM76" s="12"/>
      <c r="QN76" s="12"/>
      <c r="QO76" s="12"/>
      <c r="QP76" s="12"/>
      <c r="QQ76" s="12"/>
      <c r="QR76" s="12"/>
      <c r="QS76" s="12"/>
      <c r="QT76" s="12"/>
      <c r="QU76" s="12"/>
      <c r="QV76" s="12"/>
      <c r="QW76" s="12"/>
      <c r="QX76" s="12"/>
      <c r="QY76" s="12"/>
      <c r="QZ76" s="12"/>
      <c r="RA76" s="12"/>
      <c r="RB76" s="12"/>
      <c r="RC76" s="12"/>
      <c r="RD76" s="12"/>
      <c r="RE76" s="12"/>
      <c r="RF76" s="12"/>
      <c r="RG76" s="12"/>
      <c r="RH76" s="12"/>
      <c r="RI76" s="12"/>
      <c r="RJ76" s="12"/>
      <c r="RK76" s="12"/>
      <c r="RL76" s="12"/>
      <c r="RM76" s="12"/>
      <c r="RN76" s="12"/>
      <c r="RO76" s="12"/>
      <c r="RP76" s="12"/>
      <c r="RQ76" s="12"/>
      <c r="RR76" s="12"/>
      <c r="RS76" s="12"/>
      <c r="RT76" s="12"/>
      <c r="RU76" s="12"/>
      <c r="RV76" s="12"/>
      <c r="RW76" s="12"/>
      <c r="RX76" s="12"/>
      <c r="RY76" s="12"/>
      <c r="RZ76" s="12"/>
      <c r="SA76" s="12"/>
      <c r="SB76" s="12"/>
      <c r="SC76" s="12"/>
      <c r="SD76" s="12"/>
      <c r="SE76" s="12"/>
      <c r="SF76" s="12"/>
      <c r="SG76" s="12"/>
      <c r="SH76" s="12"/>
      <c r="SI76" s="12"/>
      <c r="SJ76" s="12"/>
      <c r="SK76" s="12"/>
      <c r="SL76" s="12"/>
      <c r="SM76" s="12"/>
      <c r="SN76" s="12"/>
      <c r="SO76" s="12"/>
      <c r="SP76" s="12"/>
      <c r="SQ76" s="12"/>
      <c r="SR76" s="12"/>
      <c r="SS76" s="12"/>
      <c r="ST76" s="12"/>
      <c r="SU76" s="12"/>
      <c r="SV76" s="12"/>
      <c r="SW76" s="12"/>
      <c r="SX76" s="12"/>
      <c r="SY76" s="12"/>
      <c r="SZ76" s="12"/>
      <c r="TA76" s="12"/>
      <c r="TB76" s="12"/>
      <c r="TC76" s="12"/>
      <c r="TD76" s="12"/>
      <c r="TE76" s="12"/>
      <c r="TF76" s="12"/>
      <c r="TG76" s="12"/>
      <c r="TH76" s="12"/>
      <c r="TI76" s="12"/>
      <c r="TJ76" s="12"/>
      <c r="TK76" s="12"/>
      <c r="TL76" s="12"/>
      <c r="TM76" s="12"/>
      <c r="TN76" s="12"/>
      <c r="TO76" s="12"/>
      <c r="TP76" s="12"/>
      <c r="TQ76" s="12"/>
      <c r="TR76" s="12"/>
      <c r="TS76" s="12"/>
      <c r="TT76" s="12"/>
      <c r="TU76" s="12"/>
      <c r="TV76" s="12"/>
      <c r="TW76" s="12"/>
      <c r="TX76" s="12"/>
      <c r="TY76" s="12"/>
      <c r="TZ76" s="12"/>
      <c r="UA76" s="12"/>
      <c r="UB76" s="12"/>
      <c r="UC76" s="12"/>
      <c r="UD76" s="12"/>
      <c r="UE76" s="12"/>
      <c r="UF76" s="12"/>
      <c r="UG76" s="12"/>
      <c r="UH76" s="12"/>
      <c r="UI76" s="12"/>
      <c r="UJ76" s="12"/>
      <c r="UK76" s="12"/>
      <c r="UL76" s="12"/>
      <c r="UM76" s="12"/>
      <c r="UN76" s="12"/>
      <c r="UO76" s="12"/>
      <c r="UP76" s="12"/>
      <c r="UQ76" s="12"/>
      <c r="UR76" s="12"/>
      <c r="US76" s="12"/>
      <c r="UT76" s="12"/>
      <c r="UU76" s="12"/>
      <c r="UV76" s="12"/>
      <c r="UW76" s="12"/>
      <c r="UX76" s="12"/>
      <c r="UY76" s="12"/>
      <c r="UZ76" s="12"/>
      <c r="VA76" s="12"/>
      <c r="VB76" s="12"/>
      <c r="VC76" s="12"/>
      <c r="VD76" s="12"/>
      <c r="VE76" s="12"/>
      <c r="VF76" s="12"/>
      <c r="VG76" s="12"/>
      <c r="VH76" s="12"/>
      <c r="VI76" s="12"/>
      <c r="VJ76" s="12"/>
      <c r="VK76" s="12"/>
      <c r="VL76" s="12"/>
      <c r="VM76" s="12"/>
      <c r="VN76" s="12"/>
      <c r="VO76" s="12"/>
      <c r="VP76" s="12"/>
      <c r="VQ76" s="12"/>
      <c r="VR76" s="12"/>
      <c r="VS76" s="12"/>
      <c r="VT76" s="12"/>
      <c r="VU76" s="12"/>
      <c r="VV76" s="12"/>
      <c r="VW76" s="12"/>
      <c r="VX76" s="12"/>
      <c r="VY76" s="12"/>
      <c r="VZ76" s="12"/>
      <c r="WA76" s="12"/>
      <c r="WB76" s="12"/>
      <c r="WC76" s="12"/>
      <c r="WD76" s="12"/>
      <c r="WE76" s="12"/>
      <c r="WF76" s="12"/>
      <c r="WG76" s="12"/>
      <c r="WH76" s="12"/>
      <c r="WI76" s="12"/>
      <c r="WJ76" s="12"/>
      <c r="WK76" s="12"/>
      <c r="WL76" s="12"/>
      <c r="WM76" s="12"/>
      <c r="WN76" s="12"/>
      <c r="WO76" s="12"/>
      <c r="WP76" s="12"/>
      <c r="WQ76" s="12"/>
      <c r="WR76" s="12"/>
      <c r="WS76" s="12"/>
      <c r="WT76" s="12"/>
      <c r="WU76" s="12"/>
      <c r="WV76" s="12"/>
      <c r="WW76" s="12"/>
      <c r="WX76" s="12"/>
      <c r="WY76" s="12"/>
      <c r="WZ76" s="12"/>
      <c r="XA76" s="12"/>
      <c r="XB76" s="12"/>
      <c r="XC76" s="12"/>
      <c r="XD76" s="12"/>
      <c r="XE76" s="12"/>
      <c r="XF76" s="12"/>
      <c r="XG76" s="12"/>
      <c r="XH76" s="12"/>
      <c r="XI76" s="12"/>
      <c r="XJ76" s="12"/>
      <c r="XK76" s="12"/>
      <c r="XL76" s="12"/>
      <c r="XM76" s="12"/>
      <c r="XN76" s="12"/>
      <c r="XO76" s="12"/>
      <c r="XP76" s="12"/>
      <c r="XQ76" s="12"/>
      <c r="XR76" s="12"/>
      <c r="XS76" s="12"/>
      <c r="XT76" s="12"/>
      <c r="XU76" s="12"/>
      <c r="XV76" s="12"/>
      <c r="XW76" s="12"/>
      <c r="XX76" s="12"/>
      <c r="XY76" s="12"/>
      <c r="XZ76" s="12"/>
      <c r="YA76" s="12"/>
      <c r="YB76" s="12"/>
      <c r="YC76" s="12"/>
      <c r="YD76" s="12"/>
      <c r="YE76" s="12"/>
      <c r="YF76" s="12"/>
      <c r="YG76" s="12"/>
      <c r="YH76" s="12"/>
      <c r="YI76" s="12"/>
      <c r="YJ76" s="12"/>
      <c r="YK76" s="12"/>
      <c r="YL76" s="12"/>
      <c r="YM76" s="12"/>
      <c r="YN76" s="12"/>
      <c r="YO76" s="12"/>
      <c r="YP76" s="12"/>
      <c r="YQ76" s="12"/>
      <c r="YR76" s="12"/>
      <c r="YS76" s="12"/>
      <c r="YT76" s="12"/>
      <c r="YU76" s="12"/>
      <c r="YV76" s="12"/>
      <c r="YW76" s="12"/>
      <c r="YX76" s="12"/>
      <c r="YY76" s="12"/>
      <c r="YZ76" s="12"/>
      <c r="ZA76" s="12"/>
      <c r="ZB76" s="12"/>
      <c r="ZC76" s="12"/>
      <c r="ZD76" s="12"/>
      <c r="ZE76" s="12"/>
      <c r="ZF76" s="12"/>
      <c r="ZG76" s="12"/>
      <c r="ZH76" s="12"/>
      <c r="ZI76" s="12"/>
      <c r="ZJ76" s="12"/>
      <c r="ZK76" s="12"/>
      <c r="ZL76" s="12"/>
      <c r="ZM76" s="12"/>
      <c r="ZN76" s="12"/>
      <c r="ZO76" s="12"/>
      <c r="ZP76" s="12"/>
      <c r="ZQ76" s="12"/>
      <c r="ZR76" s="12"/>
      <c r="ZS76" s="12"/>
      <c r="ZT76" s="12"/>
      <c r="ZU76" s="12"/>
      <c r="ZV76" s="12"/>
      <c r="ZW76" s="12"/>
      <c r="ZX76" s="12"/>
      <c r="ZY76" s="12"/>
      <c r="ZZ76" s="12"/>
      <c r="AAA76" s="12"/>
      <c r="AAB76" s="12"/>
      <c r="AAC76" s="12"/>
      <c r="AAD76" s="12"/>
      <c r="AAE76" s="12"/>
      <c r="AAF76" s="12"/>
      <c r="AAG76" s="12"/>
      <c r="AAH76" s="12"/>
      <c r="AAI76" s="12"/>
      <c r="AAJ76" s="12"/>
      <c r="AAK76" s="12"/>
      <c r="AAL76" s="12"/>
      <c r="AAM76" s="12"/>
      <c r="AAN76" s="12"/>
      <c r="AAO76" s="12"/>
      <c r="AAP76" s="12"/>
      <c r="AAQ76" s="12"/>
      <c r="AAR76" s="12"/>
      <c r="AAS76" s="12"/>
      <c r="AAT76" s="12"/>
      <c r="AAU76" s="12"/>
      <c r="AAV76" s="12"/>
      <c r="AAW76" s="12"/>
      <c r="AAX76" s="12"/>
      <c r="AAY76" s="12"/>
      <c r="AAZ76" s="12"/>
      <c r="ABA76" s="12"/>
      <c r="ABB76" s="12"/>
      <c r="ABC76" s="12"/>
      <c r="ABD76" s="12"/>
      <c r="ABE76" s="12"/>
      <c r="ABF76" s="12"/>
      <c r="ABG76" s="12"/>
      <c r="ABH76" s="12"/>
      <c r="ABI76" s="12"/>
      <c r="ABJ76" s="12"/>
      <c r="ABK76" s="12"/>
      <c r="ABL76" s="12"/>
      <c r="ABM76" s="12"/>
      <c r="ABN76" s="12"/>
      <c r="ABO76" s="12"/>
      <c r="ABP76" s="12"/>
      <c r="ABQ76" s="12"/>
      <c r="ABR76" s="12"/>
      <c r="ABS76" s="12"/>
      <c r="ABT76" s="12"/>
      <c r="ABU76" s="12"/>
      <c r="ABV76" s="12"/>
      <c r="ABW76" s="12"/>
      <c r="ABX76" s="12"/>
      <c r="ABY76" s="12"/>
      <c r="ABZ76" s="12"/>
      <c r="ACA76" s="12"/>
      <c r="ACB76" s="12"/>
      <c r="ACC76" s="12"/>
      <c r="ACD76" s="12"/>
      <c r="ACE76" s="12"/>
      <c r="ACF76" s="12"/>
      <c r="ACG76" s="12"/>
      <c r="ACH76" s="12"/>
      <c r="ACI76" s="12"/>
      <c r="ACJ76" s="12"/>
      <c r="ACK76" s="12"/>
    </row>
    <row r="77" spans="1:765" s="21" customFormat="1" x14ac:dyDescent="0.2">
      <c r="A77" s="11"/>
      <c r="B77" s="12" t="s">
        <v>599</v>
      </c>
      <c r="C77" s="12" t="s">
        <v>600</v>
      </c>
      <c r="D77" s="32">
        <f>ROUND(IFERROR(VLOOKUP($B77,'2. PP Post Test vs Actuals'!$I$9:$M$112,5,FALSE),0),0)</f>
        <v>38835</v>
      </c>
      <c r="E77" s="251" t="s">
        <v>152</v>
      </c>
      <c r="F77" s="20">
        <f>VLOOKUP($E77,'3. PP Depr Rate'!$F$6:$I$175,4,FALSE)</f>
        <v>2.52E-2</v>
      </c>
      <c r="G77" s="17">
        <f t="shared" si="14"/>
        <v>979</v>
      </c>
      <c r="H77" s="127"/>
      <c r="I77" s="12" t="str">
        <f>IFERROR(VLOOKUP(B77,'Projects FERCs'!$A$8:$D$291,4,FALSE),0)</f>
        <v>Estimated Asset</v>
      </c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  <c r="GW77" s="12"/>
      <c r="GX77" s="12"/>
      <c r="GY77" s="12"/>
      <c r="GZ77" s="12"/>
      <c r="HA77" s="12"/>
      <c r="HB77" s="12"/>
      <c r="HC77" s="12"/>
      <c r="HD77" s="12"/>
      <c r="HE77" s="12"/>
      <c r="HF77" s="12"/>
      <c r="HG77" s="12"/>
      <c r="HH77" s="12"/>
      <c r="HI77" s="12"/>
      <c r="HJ77" s="12"/>
      <c r="HK77" s="12"/>
      <c r="HL77" s="12"/>
      <c r="HM77" s="12"/>
      <c r="HN77" s="12"/>
      <c r="HO77" s="12"/>
      <c r="HP77" s="12"/>
      <c r="HQ77" s="12"/>
      <c r="HR77" s="12"/>
      <c r="HS77" s="12"/>
      <c r="HT77" s="12"/>
      <c r="HU77" s="12"/>
      <c r="HV77" s="12"/>
      <c r="HW77" s="12"/>
      <c r="HX77" s="12"/>
      <c r="HY77" s="12"/>
      <c r="HZ77" s="12"/>
      <c r="IA77" s="12"/>
      <c r="IB77" s="12"/>
      <c r="IC77" s="12"/>
      <c r="ID77" s="12"/>
      <c r="IE77" s="12"/>
      <c r="IF77" s="12"/>
      <c r="IG77" s="12"/>
      <c r="IH77" s="12"/>
      <c r="II77" s="12"/>
      <c r="IJ77" s="12"/>
      <c r="IK77" s="12"/>
      <c r="IL77" s="12"/>
      <c r="IM77" s="12"/>
      <c r="IN77" s="12"/>
      <c r="IO77" s="12"/>
      <c r="IP77" s="12"/>
      <c r="IQ77" s="12"/>
      <c r="IR77" s="12"/>
      <c r="IS77" s="12"/>
      <c r="IT77" s="12"/>
      <c r="IU77" s="12"/>
      <c r="IV77" s="12"/>
      <c r="IW77" s="12"/>
      <c r="IX77" s="12"/>
      <c r="IY77" s="12"/>
      <c r="IZ77" s="12"/>
      <c r="JA77" s="12"/>
      <c r="JB77" s="12"/>
      <c r="JC77" s="12"/>
      <c r="JD77" s="12"/>
      <c r="JE77" s="12"/>
      <c r="JF77" s="12"/>
      <c r="JG77" s="12"/>
      <c r="JH77" s="12"/>
      <c r="JI77" s="12"/>
      <c r="JJ77" s="12"/>
      <c r="JK77" s="12"/>
      <c r="JL77" s="12"/>
      <c r="JM77" s="12"/>
      <c r="JN77" s="12"/>
      <c r="JO77" s="12"/>
      <c r="JP77" s="12"/>
      <c r="JQ77" s="12"/>
      <c r="JR77" s="12"/>
      <c r="JS77" s="12"/>
      <c r="JT77" s="12"/>
      <c r="JU77" s="12"/>
      <c r="JV77" s="12"/>
      <c r="JW77" s="12"/>
      <c r="JX77" s="12"/>
      <c r="JY77" s="12"/>
      <c r="JZ77" s="12"/>
      <c r="KA77" s="12"/>
      <c r="KB77" s="12"/>
      <c r="KC77" s="12"/>
      <c r="KD77" s="12"/>
      <c r="KE77" s="12"/>
      <c r="KF77" s="12"/>
      <c r="KG77" s="12"/>
      <c r="KH77" s="12"/>
      <c r="KI77" s="12"/>
      <c r="KJ77" s="12"/>
      <c r="KK77" s="12"/>
      <c r="KL77" s="12"/>
      <c r="KM77" s="12"/>
      <c r="KN77" s="12"/>
      <c r="KO77" s="12"/>
      <c r="KP77" s="12"/>
      <c r="KQ77" s="12"/>
      <c r="KR77" s="12"/>
      <c r="KS77" s="12"/>
      <c r="KT77" s="12"/>
      <c r="KU77" s="12"/>
      <c r="KV77" s="12"/>
      <c r="KW77" s="12"/>
      <c r="KX77" s="12"/>
      <c r="KY77" s="12"/>
      <c r="KZ77" s="12"/>
      <c r="LA77" s="12"/>
      <c r="LB77" s="12"/>
      <c r="LC77" s="12"/>
      <c r="LD77" s="12"/>
      <c r="LE77" s="12"/>
      <c r="LF77" s="12"/>
      <c r="LG77" s="12"/>
      <c r="LH77" s="12"/>
      <c r="LI77" s="12"/>
      <c r="LJ77" s="12"/>
      <c r="LK77" s="12"/>
      <c r="LL77" s="12"/>
      <c r="LM77" s="12"/>
      <c r="LN77" s="12"/>
      <c r="LO77" s="12"/>
      <c r="LP77" s="12"/>
      <c r="LQ77" s="12"/>
      <c r="LR77" s="12"/>
      <c r="LS77" s="12"/>
      <c r="LT77" s="12"/>
      <c r="LU77" s="12"/>
      <c r="LV77" s="12"/>
      <c r="LW77" s="12"/>
      <c r="LX77" s="12"/>
      <c r="LY77" s="12"/>
      <c r="LZ77" s="12"/>
      <c r="MA77" s="12"/>
      <c r="MB77" s="12"/>
      <c r="MC77" s="12"/>
      <c r="MD77" s="12"/>
      <c r="ME77" s="12"/>
      <c r="MF77" s="12"/>
      <c r="MG77" s="12"/>
      <c r="MH77" s="12"/>
      <c r="MI77" s="12"/>
      <c r="MJ77" s="12"/>
      <c r="MK77" s="12"/>
      <c r="ML77" s="12"/>
      <c r="MM77" s="12"/>
      <c r="MN77" s="12"/>
      <c r="MO77" s="12"/>
      <c r="MP77" s="12"/>
      <c r="MQ77" s="12"/>
      <c r="MR77" s="12"/>
      <c r="MS77" s="12"/>
      <c r="MT77" s="12"/>
      <c r="MU77" s="12"/>
      <c r="MV77" s="12"/>
      <c r="MW77" s="12"/>
      <c r="MX77" s="12"/>
      <c r="MY77" s="12"/>
      <c r="MZ77" s="12"/>
      <c r="NA77" s="12"/>
      <c r="NB77" s="12"/>
      <c r="NC77" s="12"/>
      <c r="ND77" s="12"/>
      <c r="NE77" s="12"/>
      <c r="NF77" s="12"/>
      <c r="NG77" s="12"/>
      <c r="NH77" s="12"/>
      <c r="NI77" s="12"/>
      <c r="NJ77" s="12"/>
      <c r="NK77" s="12"/>
      <c r="NL77" s="12"/>
      <c r="NM77" s="12"/>
      <c r="NN77" s="12"/>
      <c r="NO77" s="12"/>
      <c r="NP77" s="12"/>
      <c r="NQ77" s="12"/>
      <c r="NR77" s="12"/>
      <c r="NS77" s="12"/>
      <c r="NT77" s="12"/>
      <c r="NU77" s="12"/>
      <c r="NV77" s="12"/>
      <c r="NW77" s="12"/>
      <c r="NX77" s="12"/>
      <c r="NY77" s="12"/>
      <c r="NZ77" s="12"/>
      <c r="OA77" s="12"/>
      <c r="OB77" s="12"/>
      <c r="OC77" s="12"/>
      <c r="OD77" s="12"/>
      <c r="OE77" s="12"/>
      <c r="OF77" s="12"/>
      <c r="OG77" s="12"/>
      <c r="OH77" s="12"/>
      <c r="OI77" s="12"/>
      <c r="OJ77" s="12"/>
      <c r="OK77" s="12"/>
      <c r="OL77" s="12"/>
      <c r="OM77" s="12"/>
      <c r="ON77" s="12"/>
      <c r="OO77" s="12"/>
      <c r="OP77" s="12"/>
      <c r="OQ77" s="12"/>
      <c r="OR77" s="12"/>
      <c r="OS77" s="12"/>
      <c r="OT77" s="12"/>
      <c r="OU77" s="12"/>
      <c r="OV77" s="12"/>
      <c r="OW77" s="12"/>
      <c r="OX77" s="12"/>
      <c r="OY77" s="12"/>
      <c r="OZ77" s="12"/>
      <c r="PA77" s="12"/>
      <c r="PB77" s="12"/>
      <c r="PC77" s="12"/>
      <c r="PD77" s="12"/>
      <c r="PE77" s="12"/>
      <c r="PF77" s="12"/>
      <c r="PG77" s="12"/>
      <c r="PH77" s="12"/>
      <c r="PI77" s="12"/>
      <c r="PJ77" s="12"/>
      <c r="PK77" s="12"/>
      <c r="PL77" s="12"/>
      <c r="PM77" s="12"/>
      <c r="PN77" s="12"/>
      <c r="PO77" s="12"/>
      <c r="PP77" s="12"/>
      <c r="PQ77" s="12"/>
      <c r="PR77" s="12"/>
      <c r="PS77" s="12"/>
      <c r="PT77" s="12"/>
      <c r="PU77" s="12"/>
      <c r="PV77" s="12"/>
      <c r="PW77" s="12"/>
      <c r="PX77" s="12"/>
      <c r="PY77" s="12"/>
      <c r="PZ77" s="12"/>
      <c r="QA77" s="12"/>
      <c r="QB77" s="12"/>
      <c r="QC77" s="12"/>
      <c r="QD77" s="12"/>
      <c r="QE77" s="12"/>
      <c r="QF77" s="12"/>
      <c r="QG77" s="12"/>
      <c r="QH77" s="12"/>
      <c r="QI77" s="12"/>
      <c r="QJ77" s="12"/>
      <c r="QK77" s="12"/>
      <c r="QL77" s="12"/>
      <c r="QM77" s="12"/>
      <c r="QN77" s="12"/>
      <c r="QO77" s="12"/>
      <c r="QP77" s="12"/>
      <c r="QQ77" s="12"/>
      <c r="QR77" s="12"/>
      <c r="QS77" s="12"/>
      <c r="QT77" s="12"/>
      <c r="QU77" s="12"/>
      <c r="QV77" s="12"/>
      <c r="QW77" s="12"/>
      <c r="QX77" s="12"/>
      <c r="QY77" s="12"/>
      <c r="QZ77" s="12"/>
      <c r="RA77" s="12"/>
      <c r="RB77" s="12"/>
      <c r="RC77" s="12"/>
      <c r="RD77" s="12"/>
      <c r="RE77" s="12"/>
      <c r="RF77" s="12"/>
      <c r="RG77" s="12"/>
      <c r="RH77" s="12"/>
      <c r="RI77" s="12"/>
      <c r="RJ77" s="12"/>
      <c r="RK77" s="12"/>
      <c r="RL77" s="12"/>
      <c r="RM77" s="12"/>
      <c r="RN77" s="12"/>
      <c r="RO77" s="12"/>
      <c r="RP77" s="12"/>
      <c r="RQ77" s="12"/>
      <c r="RR77" s="12"/>
      <c r="RS77" s="12"/>
      <c r="RT77" s="12"/>
      <c r="RU77" s="12"/>
      <c r="RV77" s="12"/>
      <c r="RW77" s="12"/>
      <c r="RX77" s="12"/>
      <c r="RY77" s="12"/>
      <c r="RZ77" s="12"/>
      <c r="SA77" s="12"/>
      <c r="SB77" s="12"/>
      <c r="SC77" s="12"/>
      <c r="SD77" s="12"/>
      <c r="SE77" s="12"/>
      <c r="SF77" s="12"/>
      <c r="SG77" s="12"/>
      <c r="SH77" s="12"/>
      <c r="SI77" s="12"/>
      <c r="SJ77" s="12"/>
      <c r="SK77" s="12"/>
      <c r="SL77" s="12"/>
      <c r="SM77" s="12"/>
      <c r="SN77" s="12"/>
      <c r="SO77" s="12"/>
      <c r="SP77" s="12"/>
      <c r="SQ77" s="12"/>
      <c r="SR77" s="12"/>
      <c r="SS77" s="12"/>
      <c r="ST77" s="12"/>
      <c r="SU77" s="12"/>
      <c r="SV77" s="12"/>
      <c r="SW77" s="12"/>
      <c r="SX77" s="12"/>
      <c r="SY77" s="12"/>
      <c r="SZ77" s="12"/>
      <c r="TA77" s="12"/>
      <c r="TB77" s="12"/>
      <c r="TC77" s="12"/>
      <c r="TD77" s="12"/>
      <c r="TE77" s="12"/>
      <c r="TF77" s="12"/>
      <c r="TG77" s="12"/>
      <c r="TH77" s="12"/>
      <c r="TI77" s="12"/>
      <c r="TJ77" s="12"/>
      <c r="TK77" s="12"/>
      <c r="TL77" s="12"/>
      <c r="TM77" s="12"/>
      <c r="TN77" s="12"/>
      <c r="TO77" s="12"/>
      <c r="TP77" s="12"/>
      <c r="TQ77" s="12"/>
      <c r="TR77" s="12"/>
      <c r="TS77" s="12"/>
      <c r="TT77" s="12"/>
      <c r="TU77" s="12"/>
      <c r="TV77" s="12"/>
      <c r="TW77" s="12"/>
      <c r="TX77" s="12"/>
      <c r="TY77" s="12"/>
      <c r="TZ77" s="12"/>
      <c r="UA77" s="12"/>
      <c r="UB77" s="12"/>
      <c r="UC77" s="12"/>
      <c r="UD77" s="12"/>
      <c r="UE77" s="12"/>
      <c r="UF77" s="12"/>
      <c r="UG77" s="12"/>
      <c r="UH77" s="12"/>
      <c r="UI77" s="12"/>
      <c r="UJ77" s="12"/>
      <c r="UK77" s="12"/>
      <c r="UL77" s="12"/>
      <c r="UM77" s="12"/>
      <c r="UN77" s="12"/>
      <c r="UO77" s="12"/>
      <c r="UP77" s="12"/>
      <c r="UQ77" s="12"/>
      <c r="UR77" s="12"/>
      <c r="US77" s="12"/>
      <c r="UT77" s="12"/>
      <c r="UU77" s="12"/>
      <c r="UV77" s="12"/>
      <c r="UW77" s="12"/>
      <c r="UX77" s="12"/>
      <c r="UY77" s="12"/>
      <c r="UZ77" s="12"/>
      <c r="VA77" s="12"/>
      <c r="VB77" s="12"/>
      <c r="VC77" s="12"/>
      <c r="VD77" s="12"/>
      <c r="VE77" s="12"/>
      <c r="VF77" s="12"/>
      <c r="VG77" s="12"/>
      <c r="VH77" s="12"/>
      <c r="VI77" s="12"/>
      <c r="VJ77" s="12"/>
      <c r="VK77" s="12"/>
      <c r="VL77" s="12"/>
      <c r="VM77" s="12"/>
      <c r="VN77" s="12"/>
      <c r="VO77" s="12"/>
      <c r="VP77" s="12"/>
      <c r="VQ77" s="12"/>
      <c r="VR77" s="12"/>
      <c r="VS77" s="12"/>
      <c r="VT77" s="12"/>
      <c r="VU77" s="12"/>
      <c r="VV77" s="12"/>
      <c r="VW77" s="12"/>
      <c r="VX77" s="12"/>
      <c r="VY77" s="12"/>
      <c r="VZ77" s="12"/>
      <c r="WA77" s="12"/>
      <c r="WB77" s="12"/>
      <c r="WC77" s="12"/>
      <c r="WD77" s="12"/>
      <c r="WE77" s="12"/>
      <c r="WF77" s="12"/>
      <c r="WG77" s="12"/>
      <c r="WH77" s="12"/>
      <c r="WI77" s="12"/>
      <c r="WJ77" s="12"/>
      <c r="WK77" s="12"/>
      <c r="WL77" s="12"/>
      <c r="WM77" s="12"/>
      <c r="WN77" s="12"/>
      <c r="WO77" s="12"/>
      <c r="WP77" s="12"/>
      <c r="WQ77" s="12"/>
      <c r="WR77" s="12"/>
      <c r="WS77" s="12"/>
      <c r="WT77" s="12"/>
      <c r="WU77" s="12"/>
      <c r="WV77" s="12"/>
      <c r="WW77" s="12"/>
      <c r="WX77" s="12"/>
      <c r="WY77" s="12"/>
      <c r="WZ77" s="12"/>
      <c r="XA77" s="12"/>
      <c r="XB77" s="12"/>
      <c r="XC77" s="12"/>
      <c r="XD77" s="12"/>
      <c r="XE77" s="12"/>
      <c r="XF77" s="12"/>
      <c r="XG77" s="12"/>
      <c r="XH77" s="12"/>
      <c r="XI77" s="12"/>
      <c r="XJ77" s="12"/>
      <c r="XK77" s="12"/>
      <c r="XL77" s="12"/>
      <c r="XM77" s="12"/>
      <c r="XN77" s="12"/>
      <c r="XO77" s="12"/>
      <c r="XP77" s="12"/>
      <c r="XQ77" s="12"/>
      <c r="XR77" s="12"/>
      <c r="XS77" s="12"/>
      <c r="XT77" s="12"/>
      <c r="XU77" s="12"/>
      <c r="XV77" s="12"/>
      <c r="XW77" s="12"/>
      <c r="XX77" s="12"/>
      <c r="XY77" s="12"/>
      <c r="XZ77" s="12"/>
      <c r="YA77" s="12"/>
      <c r="YB77" s="12"/>
      <c r="YC77" s="12"/>
      <c r="YD77" s="12"/>
      <c r="YE77" s="12"/>
      <c r="YF77" s="12"/>
      <c r="YG77" s="12"/>
      <c r="YH77" s="12"/>
      <c r="YI77" s="12"/>
      <c r="YJ77" s="12"/>
      <c r="YK77" s="12"/>
      <c r="YL77" s="12"/>
      <c r="YM77" s="12"/>
      <c r="YN77" s="12"/>
      <c r="YO77" s="12"/>
      <c r="YP77" s="12"/>
      <c r="YQ77" s="12"/>
      <c r="YR77" s="12"/>
      <c r="YS77" s="12"/>
      <c r="YT77" s="12"/>
      <c r="YU77" s="12"/>
      <c r="YV77" s="12"/>
      <c r="YW77" s="12"/>
      <c r="YX77" s="12"/>
      <c r="YY77" s="12"/>
      <c r="YZ77" s="12"/>
      <c r="ZA77" s="12"/>
      <c r="ZB77" s="12"/>
      <c r="ZC77" s="12"/>
      <c r="ZD77" s="12"/>
      <c r="ZE77" s="12"/>
      <c r="ZF77" s="12"/>
      <c r="ZG77" s="12"/>
      <c r="ZH77" s="12"/>
      <c r="ZI77" s="12"/>
      <c r="ZJ77" s="12"/>
      <c r="ZK77" s="12"/>
      <c r="ZL77" s="12"/>
      <c r="ZM77" s="12"/>
      <c r="ZN77" s="12"/>
      <c r="ZO77" s="12"/>
      <c r="ZP77" s="12"/>
      <c r="ZQ77" s="12"/>
      <c r="ZR77" s="12"/>
      <c r="ZS77" s="12"/>
      <c r="ZT77" s="12"/>
      <c r="ZU77" s="12"/>
      <c r="ZV77" s="12"/>
      <c r="ZW77" s="12"/>
      <c r="ZX77" s="12"/>
      <c r="ZY77" s="12"/>
      <c r="ZZ77" s="12"/>
      <c r="AAA77" s="12"/>
      <c r="AAB77" s="12"/>
      <c r="AAC77" s="12"/>
      <c r="AAD77" s="12"/>
      <c r="AAE77" s="12"/>
      <c r="AAF77" s="12"/>
      <c r="AAG77" s="12"/>
      <c r="AAH77" s="12"/>
      <c r="AAI77" s="12"/>
      <c r="AAJ77" s="12"/>
      <c r="AAK77" s="12"/>
      <c r="AAL77" s="12"/>
      <c r="AAM77" s="12"/>
      <c r="AAN77" s="12"/>
      <c r="AAO77" s="12"/>
      <c r="AAP77" s="12"/>
      <c r="AAQ77" s="12"/>
      <c r="AAR77" s="12"/>
      <c r="AAS77" s="12"/>
      <c r="AAT77" s="12"/>
      <c r="AAU77" s="12"/>
      <c r="AAV77" s="12"/>
      <c r="AAW77" s="12"/>
      <c r="AAX77" s="12"/>
      <c r="AAY77" s="12"/>
      <c r="AAZ77" s="12"/>
      <c r="ABA77" s="12"/>
      <c r="ABB77" s="12"/>
      <c r="ABC77" s="12"/>
      <c r="ABD77" s="12"/>
      <c r="ABE77" s="12"/>
      <c r="ABF77" s="12"/>
      <c r="ABG77" s="12"/>
      <c r="ABH77" s="12"/>
      <c r="ABI77" s="12"/>
      <c r="ABJ77" s="12"/>
      <c r="ABK77" s="12"/>
      <c r="ABL77" s="12"/>
      <c r="ABM77" s="12"/>
      <c r="ABN77" s="12"/>
      <c r="ABO77" s="12"/>
      <c r="ABP77" s="12"/>
      <c r="ABQ77" s="12"/>
      <c r="ABR77" s="12"/>
      <c r="ABS77" s="12"/>
      <c r="ABT77" s="12"/>
      <c r="ABU77" s="12"/>
      <c r="ABV77" s="12"/>
      <c r="ABW77" s="12"/>
      <c r="ABX77" s="12"/>
      <c r="ABY77" s="12"/>
      <c r="ABZ77" s="12"/>
      <c r="ACA77" s="12"/>
      <c r="ACB77" s="12"/>
      <c r="ACC77" s="12"/>
      <c r="ACD77" s="12"/>
      <c r="ACE77" s="12"/>
      <c r="ACF77" s="12"/>
      <c r="ACG77" s="12"/>
      <c r="ACH77" s="12"/>
      <c r="ACI77" s="12"/>
      <c r="ACJ77" s="12"/>
      <c r="ACK77" s="12"/>
    </row>
    <row r="78" spans="1:765" s="21" customFormat="1" x14ac:dyDescent="0.2">
      <c r="A78" s="11"/>
      <c r="B78" s="12" t="s">
        <v>701</v>
      </c>
      <c r="C78" s="12" t="s">
        <v>702</v>
      </c>
      <c r="D78" s="32">
        <f>ROUND(IFERROR(VLOOKUP($B78,'2. PP Post Test vs Actuals'!$I$9:$M$112,5,FALSE),0),0)</f>
        <v>17981</v>
      </c>
      <c r="E78" s="251" t="s">
        <v>152</v>
      </c>
      <c r="F78" s="20">
        <f>VLOOKUP($E78,'3. PP Depr Rate'!$F$6:$I$175,4,FALSE)</f>
        <v>2.52E-2</v>
      </c>
      <c r="G78" s="17">
        <f t="shared" si="14"/>
        <v>453</v>
      </c>
      <c r="H78" s="127"/>
      <c r="I78" s="12" t="str">
        <f>IFERROR(VLOOKUP(B78,'Projects FERCs'!$A$8:$D$291,4,FALSE),0)</f>
        <v>Estimated Asset</v>
      </c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  <c r="GW78" s="12"/>
      <c r="GX78" s="12"/>
      <c r="GY78" s="12"/>
      <c r="GZ78" s="12"/>
      <c r="HA78" s="12"/>
      <c r="HB78" s="12"/>
      <c r="HC78" s="12"/>
      <c r="HD78" s="12"/>
      <c r="HE78" s="12"/>
      <c r="HF78" s="12"/>
      <c r="HG78" s="12"/>
      <c r="HH78" s="12"/>
      <c r="HI78" s="12"/>
      <c r="HJ78" s="12"/>
      <c r="HK78" s="12"/>
      <c r="HL78" s="12"/>
      <c r="HM78" s="12"/>
      <c r="HN78" s="12"/>
      <c r="HO78" s="12"/>
      <c r="HP78" s="12"/>
      <c r="HQ78" s="12"/>
      <c r="HR78" s="12"/>
      <c r="HS78" s="12"/>
      <c r="HT78" s="12"/>
      <c r="HU78" s="12"/>
      <c r="HV78" s="12"/>
      <c r="HW78" s="12"/>
      <c r="HX78" s="12"/>
      <c r="HY78" s="12"/>
      <c r="HZ78" s="12"/>
      <c r="IA78" s="12"/>
      <c r="IB78" s="12"/>
      <c r="IC78" s="12"/>
      <c r="ID78" s="12"/>
      <c r="IE78" s="12"/>
      <c r="IF78" s="12"/>
      <c r="IG78" s="12"/>
      <c r="IH78" s="12"/>
      <c r="II78" s="12"/>
      <c r="IJ78" s="12"/>
      <c r="IK78" s="12"/>
      <c r="IL78" s="12"/>
      <c r="IM78" s="12"/>
      <c r="IN78" s="12"/>
      <c r="IO78" s="12"/>
      <c r="IP78" s="12"/>
      <c r="IQ78" s="12"/>
      <c r="IR78" s="12"/>
      <c r="IS78" s="12"/>
      <c r="IT78" s="12"/>
      <c r="IU78" s="12"/>
      <c r="IV78" s="12"/>
      <c r="IW78" s="12"/>
      <c r="IX78" s="12"/>
      <c r="IY78" s="12"/>
      <c r="IZ78" s="12"/>
      <c r="JA78" s="12"/>
      <c r="JB78" s="12"/>
      <c r="JC78" s="12"/>
      <c r="JD78" s="12"/>
      <c r="JE78" s="12"/>
      <c r="JF78" s="12"/>
      <c r="JG78" s="12"/>
      <c r="JH78" s="12"/>
      <c r="JI78" s="12"/>
      <c r="JJ78" s="12"/>
      <c r="JK78" s="12"/>
      <c r="JL78" s="12"/>
      <c r="JM78" s="12"/>
      <c r="JN78" s="12"/>
      <c r="JO78" s="12"/>
      <c r="JP78" s="12"/>
      <c r="JQ78" s="12"/>
      <c r="JR78" s="12"/>
      <c r="JS78" s="12"/>
      <c r="JT78" s="12"/>
      <c r="JU78" s="12"/>
      <c r="JV78" s="12"/>
      <c r="JW78" s="12"/>
      <c r="JX78" s="12"/>
      <c r="JY78" s="12"/>
      <c r="JZ78" s="12"/>
      <c r="KA78" s="12"/>
      <c r="KB78" s="12"/>
      <c r="KC78" s="12"/>
      <c r="KD78" s="12"/>
      <c r="KE78" s="12"/>
      <c r="KF78" s="12"/>
      <c r="KG78" s="12"/>
      <c r="KH78" s="12"/>
      <c r="KI78" s="12"/>
      <c r="KJ78" s="12"/>
      <c r="KK78" s="12"/>
      <c r="KL78" s="12"/>
      <c r="KM78" s="12"/>
      <c r="KN78" s="12"/>
      <c r="KO78" s="12"/>
      <c r="KP78" s="12"/>
      <c r="KQ78" s="12"/>
      <c r="KR78" s="12"/>
      <c r="KS78" s="12"/>
      <c r="KT78" s="12"/>
      <c r="KU78" s="12"/>
      <c r="KV78" s="12"/>
      <c r="KW78" s="12"/>
      <c r="KX78" s="12"/>
      <c r="KY78" s="12"/>
      <c r="KZ78" s="12"/>
      <c r="LA78" s="12"/>
      <c r="LB78" s="12"/>
      <c r="LC78" s="12"/>
      <c r="LD78" s="12"/>
      <c r="LE78" s="12"/>
      <c r="LF78" s="12"/>
      <c r="LG78" s="12"/>
      <c r="LH78" s="12"/>
      <c r="LI78" s="12"/>
      <c r="LJ78" s="12"/>
      <c r="LK78" s="12"/>
      <c r="LL78" s="12"/>
      <c r="LM78" s="12"/>
      <c r="LN78" s="12"/>
      <c r="LO78" s="12"/>
      <c r="LP78" s="12"/>
      <c r="LQ78" s="12"/>
      <c r="LR78" s="12"/>
      <c r="LS78" s="12"/>
      <c r="LT78" s="12"/>
      <c r="LU78" s="12"/>
      <c r="LV78" s="12"/>
      <c r="LW78" s="12"/>
      <c r="LX78" s="12"/>
      <c r="LY78" s="12"/>
      <c r="LZ78" s="12"/>
      <c r="MA78" s="12"/>
      <c r="MB78" s="12"/>
      <c r="MC78" s="12"/>
      <c r="MD78" s="12"/>
      <c r="ME78" s="12"/>
      <c r="MF78" s="12"/>
      <c r="MG78" s="12"/>
      <c r="MH78" s="12"/>
      <c r="MI78" s="12"/>
      <c r="MJ78" s="12"/>
      <c r="MK78" s="12"/>
      <c r="ML78" s="12"/>
      <c r="MM78" s="12"/>
      <c r="MN78" s="12"/>
      <c r="MO78" s="12"/>
      <c r="MP78" s="12"/>
      <c r="MQ78" s="12"/>
      <c r="MR78" s="12"/>
      <c r="MS78" s="12"/>
      <c r="MT78" s="12"/>
      <c r="MU78" s="12"/>
      <c r="MV78" s="12"/>
      <c r="MW78" s="12"/>
      <c r="MX78" s="12"/>
      <c r="MY78" s="12"/>
      <c r="MZ78" s="12"/>
      <c r="NA78" s="12"/>
      <c r="NB78" s="12"/>
      <c r="NC78" s="12"/>
      <c r="ND78" s="12"/>
      <c r="NE78" s="12"/>
      <c r="NF78" s="12"/>
      <c r="NG78" s="12"/>
      <c r="NH78" s="12"/>
      <c r="NI78" s="12"/>
      <c r="NJ78" s="12"/>
      <c r="NK78" s="12"/>
      <c r="NL78" s="12"/>
      <c r="NM78" s="12"/>
      <c r="NN78" s="12"/>
      <c r="NO78" s="12"/>
      <c r="NP78" s="12"/>
      <c r="NQ78" s="12"/>
      <c r="NR78" s="12"/>
      <c r="NS78" s="12"/>
      <c r="NT78" s="12"/>
      <c r="NU78" s="12"/>
      <c r="NV78" s="12"/>
      <c r="NW78" s="12"/>
      <c r="NX78" s="12"/>
      <c r="NY78" s="12"/>
      <c r="NZ78" s="12"/>
      <c r="OA78" s="12"/>
      <c r="OB78" s="12"/>
      <c r="OC78" s="12"/>
      <c r="OD78" s="12"/>
      <c r="OE78" s="12"/>
      <c r="OF78" s="12"/>
      <c r="OG78" s="12"/>
      <c r="OH78" s="12"/>
      <c r="OI78" s="12"/>
      <c r="OJ78" s="12"/>
      <c r="OK78" s="12"/>
      <c r="OL78" s="12"/>
      <c r="OM78" s="12"/>
      <c r="ON78" s="12"/>
      <c r="OO78" s="12"/>
      <c r="OP78" s="12"/>
      <c r="OQ78" s="12"/>
      <c r="OR78" s="12"/>
      <c r="OS78" s="12"/>
      <c r="OT78" s="12"/>
      <c r="OU78" s="12"/>
      <c r="OV78" s="12"/>
      <c r="OW78" s="12"/>
      <c r="OX78" s="12"/>
      <c r="OY78" s="12"/>
      <c r="OZ78" s="12"/>
      <c r="PA78" s="12"/>
      <c r="PB78" s="12"/>
      <c r="PC78" s="12"/>
      <c r="PD78" s="12"/>
      <c r="PE78" s="12"/>
      <c r="PF78" s="12"/>
      <c r="PG78" s="12"/>
      <c r="PH78" s="12"/>
      <c r="PI78" s="12"/>
      <c r="PJ78" s="12"/>
      <c r="PK78" s="12"/>
      <c r="PL78" s="12"/>
      <c r="PM78" s="12"/>
      <c r="PN78" s="12"/>
      <c r="PO78" s="12"/>
      <c r="PP78" s="12"/>
      <c r="PQ78" s="12"/>
      <c r="PR78" s="12"/>
      <c r="PS78" s="12"/>
      <c r="PT78" s="12"/>
      <c r="PU78" s="12"/>
      <c r="PV78" s="12"/>
      <c r="PW78" s="12"/>
      <c r="PX78" s="12"/>
      <c r="PY78" s="12"/>
      <c r="PZ78" s="12"/>
      <c r="QA78" s="12"/>
      <c r="QB78" s="12"/>
      <c r="QC78" s="12"/>
      <c r="QD78" s="12"/>
      <c r="QE78" s="12"/>
      <c r="QF78" s="12"/>
      <c r="QG78" s="12"/>
      <c r="QH78" s="12"/>
      <c r="QI78" s="12"/>
      <c r="QJ78" s="12"/>
      <c r="QK78" s="12"/>
      <c r="QL78" s="12"/>
      <c r="QM78" s="12"/>
      <c r="QN78" s="12"/>
      <c r="QO78" s="12"/>
      <c r="QP78" s="12"/>
      <c r="QQ78" s="12"/>
      <c r="QR78" s="12"/>
      <c r="QS78" s="12"/>
      <c r="QT78" s="12"/>
      <c r="QU78" s="12"/>
      <c r="QV78" s="12"/>
      <c r="QW78" s="12"/>
      <c r="QX78" s="12"/>
      <c r="QY78" s="12"/>
      <c r="QZ78" s="12"/>
      <c r="RA78" s="12"/>
      <c r="RB78" s="12"/>
      <c r="RC78" s="12"/>
      <c r="RD78" s="12"/>
      <c r="RE78" s="12"/>
      <c r="RF78" s="12"/>
      <c r="RG78" s="12"/>
      <c r="RH78" s="12"/>
      <c r="RI78" s="12"/>
      <c r="RJ78" s="12"/>
      <c r="RK78" s="12"/>
      <c r="RL78" s="12"/>
      <c r="RM78" s="12"/>
      <c r="RN78" s="12"/>
      <c r="RO78" s="12"/>
      <c r="RP78" s="12"/>
      <c r="RQ78" s="12"/>
      <c r="RR78" s="12"/>
      <c r="RS78" s="12"/>
      <c r="RT78" s="12"/>
      <c r="RU78" s="12"/>
      <c r="RV78" s="12"/>
      <c r="RW78" s="12"/>
      <c r="RX78" s="12"/>
      <c r="RY78" s="12"/>
      <c r="RZ78" s="12"/>
      <c r="SA78" s="12"/>
      <c r="SB78" s="12"/>
      <c r="SC78" s="12"/>
      <c r="SD78" s="12"/>
      <c r="SE78" s="12"/>
      <c r="SF78" s="12"/>
      <c r="SG78" s="12"/>
      <c r="SH78" s="12"/>
      <c r="SI78" s="12"/>
      <c r="SJ78" s="12"/>
      <c r="SK78" s="12"/>
      <c r="SL78" s="12"/>
      <c r="SM78" s="12"/>
      <c r="SN78" s="12"/>
      <c r="SO78" s="12"/>
      <c r="SP78" s="12"/>
      <c r="SQ78" s="12"/>
      <c r="SR78" s="12"/>
      <c r="SS78" s="12"/>
      <c r="ST78" s="12"/>
      <c r="SU78" s="12"/>
      <c r="SV78" s="12"/>
      <c r="SW78" s="12"/>
      <c r="SX78" s="12"/>
      <c r="SY78" s="12"/>
      <c r="SZ78" s="12"/>
      <c r="TA78" s="12"/>
      <c r="TB78" s="12"/>
      <c r="TC78" s="12"/>
      <c r="TD78" s="12"/>
      <c r="TE78" s="12"/>
      <c r="TF78" s="12"/>
      <c r="TG78" s="12"/>
      <c r="TH78" s="12"/>
      <c r="TI78" s="12"/>
      <c r="TJ78" s="12"/>
      <c r="TK78" s="12"/>
      <c r="TL78" s="12"/>
      <c r="TM78" s="12"/>
      <c r="TN78" s="12"/>
      <c r="TO78" s="12"/>
      <c r="TP78" s="12"/>
      <c r="TQ78" s="12"/>
      <c r="TR78" s="12"/>
      <c r="TS78" s="12"/>
      <c r="TT78" s="12"/>
      <c r="TU78" s="12"/>
      <c r="TV78" s="12"/>
      <c r="TW78" s="12"/>
      <c r="TX78" s="12"/>
      <c r="TY78" s="12"/>
      <c r="TZ78" s="12"/>
      <c r="UA78" s="12"/>
      <c r="UB78" s="12"/>
      <c r="UC78" s="12"/>
      <c r="UD78" s="12"/>
      <c r="UE78" s="12"/>
      <c r="UF78" s="12"/>
      <c r="UG78" s="12"/>
      <c r="UH78" s="12"/>
      <c r="UI78" s="12"/>
      <c r="UJ78" s="12"/>
      <c r="UK78" s="12"/>
      <c r="UL78" s="12"/>
      <c r="UM78" s="12"/>
      <c r="UN78" s="12"/>
      <c r="UO78" s="12"/>
      <c r="UP78" s="12"/>
      <c r="UQ78" s="12"/>
      <c r="UR78" s="12"/>
      <c r="US78" s="12"/>
      <c r="UT78" s="12"/>
      <c r="UU78" s="12"/>
      <c r="UV78" s="12"/>
      <c r="UW78" s="12"/>
      <c r="UX78" s="12"/>
      <c r="UY78" s="12"/>
      <c r="UZ78" s="12"/>
      <c r="VA78" s="12"/>
      <c r="VB78" s="12"/>
      <c r="VC78" s="12"/>
      <c r="VD78" s="12"/>
      <c r="VE78" s="12"/>
      <c r="VF78" s="12"/>
      <c r="VG78" s="12"/>
      <c r="VH78" s="12"/>
      <c r="VI78" s="12"/>
      <c r="VJ78" s="12"/>
      <c r="VK78" s="12"/>
      <c r="VL78" s="12"/>
      <c r="VM78" s="12"/>
      <c r="VN78" s="12"/>
      <c r="VO78" s="12"/>
      <c r="VP78" s="12"/>
      <c r="VQ78" s="12"/>
      <c r="VR78" s="12"/>
      <c r="VS78" s="12"/>
      <c r="VT78" s="12"/>
      <c r="VU78" s="12"/>
      <c r="VV78" s="12"/>
      <c r="VW78" s="12"/>
      <c r="VX78" s="12"/>
      <c r="VY78" s="12"/>
      <c r="VZ78" s="12"/>
      <c r="WA78" s="12"/>
      <c r="WB78" s="12"/>
      <c r="WC78" s="12"/>
      <c r="WD78" s="12"/>
      <c r="WE78" s="12"/>
      <c r="WF78" s="12"/>
      <c r="WG78" s="12"/>
      <c r="WH78" s="12"/>
      <c r="WI78" s="12"/>
      <c r="WJ78" s="12"/>
      <c r="WK78" s="12"/>
      <c r="WL78" s="12"/>
      <c r="WM78" s="12"/>
      <c r="WN78" s="12"/>
      <c r="WO78" s="12"/>
      <c r="WP78" s="12"/>
      <c r="WQ78" s="12"/>
      <c r="WR78" s="12"/>
      <c r="WS78" s="12"/>
      <c r="WT78" s="12"/>
      <c r="WU78" s="12"/>
      <c r="WV78" s="12"/>
      <c r="WW78" s="12"/>
      <c r="WX78" s="12"/>
      <c r="WY78" s="12"/>
      <c r="WZ78" s="12"/>
      <c r="XA78" s="12"/>
      <c r="XB78" s="12"/>
      <c r="XC78" s="12"/>
      <c r="XD78" s="12"/>
      <c r="XE78" s="12"/>
      <c r="XF78" s="12"/>
      <c r="XG78" s="12"/>
      <c r="XH78" s="12"/>
      <c r="XI78" s="12"/>
      <c r="XJ78" s="12"/>
      <c r="XK78" s="12"/>
      <c r="XL78" s="12"/>
      <c r="XM78" s="12"/>
      <c r="XN78" s="12"/>
      <c r="XO78" s="12"/>
      <c r="XP78" s="12"/>
      <c r="XQ78" s="12"/>
      <c r="XR78" s="12"/>
      <c r="XS78" s="12"/>
      <c r="XT78" s="12"/>
      <c r="XU78" s="12"/>
      <c r="XV78" s="12"/>
      <c r="XW78" s="12"/>
      <c r="XX78" s="12"/>
      <c r="XY78" s="12"/>
      <c r="XZ78" s="12"/>
      <c r="YA78" s="12"/>
      <c r="YB78" s="12"/>
      <c r="YC78" s="12"/>
      <c r="YD78" s="12"/>
      <c r="YE78" s="12"/>
      <c r="YF78" s="12"/>
      <c r="YG78" s="12"/>
      <c r="YH78" s="12"/>
      <c r="YI78" s="12"/>
      <c r="YJ78" s="12"/>
      <c r="YK78" s="12"/>
      <c r="YL78" s="12"/>
      <c r="YM78" s="12"/>
      <c r="YN78" s="12"/>
      <c r="YO78" s="12"/>
      <c r="YP78" s="12"/>
      <c r="YQ78" s="12"/>
      <c r="YR78" s="12"/>
      <c r="YS78" s="12"/>
      <c r="YT78" s="12"/>
      <c r="YU78" s="12"/>
      <c r="YV78" s="12"/>
      <c r="YW78" s="12"/>
      <c r="YX78" s="12"/>
      <c r="YY78" s="12"/>
      <c r="YZ78" s="12"/>
      <c r="ZA78" s="12"/>
      <c r="ZB78" s="12"/>
      <c r="ZC78" s="12"/>
      <c r="ZD78" s="12"/>
      <c r="ZE78" s="12"/>
      <c r="ZF78" s="12"/>
      <c r="ZG78" s="12"/>
      <c r="ZH78" s="12"/>
      <c r="ZI78" s="12"/>
      <c r="ZJ78" s="12"/>
      <c r="ZK78" s="12"/>
      <c r="ZL78" s="12"/>
      <c r="ZM78" s="12"/>
      <c r="ZN78" s="12"/>
      <c r="ZO78" s="12"/>
      <c r="ZP78" s="12"/>
      <c r="ZQ78" s="12"/>
      <c r="ZR78" s="12"/>
      <c r="ZS78" s="12"/>
      <c r="ZT78" s="12"/>
      <c r="ZU78" s="12"/>
      <c r="ZV78" s="12"/>
      <c r="ZW78" s="12"/>
      <c r="ZX78" s="12"/>
      <c r="ZY78" s="12"/>
      <c r="ZZ78" s="12"/>
      <c r="AAA78" s="12"/>
      <c r="AAB78" s="12"/>
      <c r="AAC78" s="12"/>
      <c r="AAD78" s="12"/>
      <c r="AAE78" s="12"/>
      <c r="AAF78" s="12"/>
      <c r="AAG78" s="12"/>
      <c r="AAH78" s="12"/>
      <c r="AAI78" s="12"/>
      <c r="AAJ78" s="12"/>
      <c r="AAK78" s="12"/>
      <c r="AAL78" s="12"/>
      <c r="AAM78" s="12"/>
      <c r="AAN78" s="12"/>
      <c r="AAO78" s="12"/>
      <c r="AAP78" s="12"/>
      <c r="AAQ78" s="12"/>
      <c r="AAR78" s="12"/>
      <c r="AAS78" s="12"/>
      <c r="AAT78" s="12"/>
      <c r="AAU78" s="12"/>
      <c r="AAV78" s="12"/>
      <c r="AAW78" s="12"/>
      <c r="AAX78" s="12"/>
      <c r="AAY78" s="12"/>
      <c r="AAZ78" s="12"/>
      <c r="ABA78" s="12"/>
      <c r="ABB78" s="12"/>
      <c r="ABC78" s="12"/>
      <c r="ABD78" s="12"/>
      <c r="ABE78" s="12"/>
      <c r="ABF78" s="12"/>
      <c r="ABG78" s="12"/>
      <c r="ABH78" s="12"/>
      <c r="ABI78" s="12"/>
      <c r="ABJ78" s="12"/>
      <c r="ABK78" s="12"/>
      <c r="ABL78" s="12"/>
      <c r="ABM78" s="12"/>
      <c r="ABN78" s="12"/>
      <c r="ABO78" s="12"/>
      <c r="ABP78" s="12"/>
      <c r="ABQ78" s="12"/>
      <c r="ABR78" s="12"/>
      <c r="ABS78" s="12"/>
      <c r="ABT78" s="12"/>
      <c r="ABU78" s="12"/>
      <c r="ABV78" s="12"/>
      <c r="ABW78" s="12"/>
      <c r="ABX78" s="12"/>
      <c r="ABY78" s="12"/>
      <c r="ABZ78" s="12"/>
      <c r="ACA78" s="12"/>
      <c r="ACB78" s="12"/>
      <c r="ACC78" s="12"/>
      <c r="ACD78" s="12"/>
      <c r="ACE78" s="12"/>
      <c r="ACF78" s="12"/>
      <c r="ACG78" s="12"/>
      <c r="ACH78" s="12"/>
      <c r="ACI78" s="12"/>
      <c r="ACJ78" s="12"/>
      <c r="ACK78" s="12"/>
    </row>
    <row r="79" spans="1:765" s="21" customFormat="1" x14ac:dyDescent="0.2">
      <c r="A79" s="11"/>
      <c r="B79" s="12" t="s">
        <v>843</v>
      </c>
      <c r="C79" s="12" t="s">
        <v>844</v>
      </c>
      <c r="D79" s="32">
        <f>ROUND(IFERROR(VLOOKUP($B79,'2. PP Post Test vs Actuals'!$I$9:$M$112,5,FALSE),0),0)</f>
        <v>9528</v>
      </c>
      <c r="E79" s="251" t="s">
        <v>152</v>
      </c>
      <c r="F79" s="20">
        <f>VLOOKUP($E79,'3. PP Depr Rate'!$F$6:$I$175,4,FALSE)</f>
        <v>2.52E-2</v>
      </c>
      <c r="G79" s="17">
        <f t="shared" si="14"/>
        <v>240</v>
      </c>
      <c r="H79" s="127"/>
      <c r="I79" s="12" t="str">
        <f>IFERROR(VLOOKUP(B79,'Projects FERCs'!$A$8:$D$291,4,FALSE),0)</f>
        <v>Estimated Asset</v>
      </c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  <c r="DW79" s="12"/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  <c r="GW79" s="12"/>
      <c r="GX79" s="12"/>
      <c r="GY79" s="12"/>
      <c r="GZ79" s="12"/>
      <c r="HA79" s="12"/>
      <c r="HB79" s="12"/>
      <c r="HC79" s="12"/>
      <c r="HD79" s="12"/>
      <c r="HE79" s="12"/>
      <c r="HF79" s="12"/>
      <c r="HG79" s="12"/>
      <c r="HH79" s="12"/>
      <c r="HI79" s="12"/>
      <c r="HJ79" s="12"/>
      <c r="HK79" s="12"/>
      <c r="HL79" s="12"/>
      <c r="HM79" s="12"/>
      <c r="HN79" s="12"/>
      <c r="HO79" s="12"/>
      <c r="HP79" s="12"/>
      <c r="HQ79" s="12"/>
      <c r="HR79" s="12"/>
      <c r="HS79" s="12"/>
      <c r="HT79" s="12"/>
      <c r="HU79" s="12"/>
      <c r="HV79" s="12"/>
      <c r="HW79" s="12"/>
      <c r="HX79" s="12"/>
      <c r="HY79" s="12"/>
      <c r="HZ79" s="12"/>
      <c r="IA79" s="12"/>
      <c r="IB79" s="12"/>
      <c r="IC79" s="12"/>
      <c r="ID79" s="12"/>
      <c r="IE79" s="12"/>
      <c r="IF79" s="12"/>
      <c r="IG79" s="12"/>
      <c r="IH79" s="12"/>
      <c r="II79" s="12"/>
      <c r="IJ79" s="12"/>
      <c r="IK79" s="12"/>
      <c r="IL79" s="12"/>
      <c r="IM79" s="12"/>
      <c r="IN79" s="12"/>
      <c r="IO79" s="12"/>
      <c r="IP79" s="12"/>
      <c r="IQ79" s="12"/>
      <c r="IR79" s="12"/>
      <c r="IS79" s="12"/>
      <c r="IT79" s="12"/>
      <c r="IU79" s="12"/>
      <c r="IV79" s="12"/>
      <c r="IW79" s="12"/>
      <c r="IX79" s="12"/>
      <c r="IY79" s="12"/>
      <c r="IZ79" s="12"/>
      <c r="JA79" s="12"/>
      <c r="JB79" s="12"/>
      <c r="JC79" s="12"/>
      <c r="JD79" s="12"/>
      <c r="JE79" s="12"/>
      <c r="JF79" s="12"/>
      <c r="JG79" s="12"/>
      <c r="JH79" s="12"/>
      <c r="JI79" s="12"/>
      <c r="JJ79" s="12"/>
      <c r="JK79" s="12"/>
      <c r="JL79" s="12"/>
      <c r="JM79" s="12"/>
      <c r="JN79" s="12"/>
      <c r="JO79" s="12"/>
      <c r="JP79" s="12"/>
      <c r="JQ79" s="12"/>
      <c r="JR79" s="12"/>
      <c r="JS79" s="12"/>
      <c r="JT79" s="12"/>
      <c r="JU79" s="12"/>
      <c r="JV79" s="12"/>
      <c r="JW79" s="12"/>
      <c r="JX79" s="12"/>
      <c r="JY79" s="12"/>
      <c r="JZ79" s="12"/>
      <c r="KA79" s="12"/>
      <c r="KB79" s="12"/>
      <c r="KC79" s="12"/>
      <c r="KD79" s="12"/>
      <c r="KE79" s="12"/>
      <c r="KF79" s="12"/>
      <c r="KG79" s="12"/>
      <c r="KH79" s="12"/>
      <c r="KI79" s="12"/>
      <c r="KJ79" s="12"/>
      <c r="KK79" s="12"/>
      <c r="KL79" s="12"/>
      <c r="KM79" s="12"/>
      <c r="KN79" s="12"/>
      <c r="KO79" s="12"/>
      <c r="KP79" s="12"/>
      <c r="KQ79" s="12"/>
      <c r="KR79" s="12"/>
      <c r="KS79" s="12"/>
      <c r="KT79" s="12"/>
      <c r="KU79" s="12"/>
      <c r="KV79" s="12"/>
      <c r="KW79" s="12"/>
      <c r="KX79" s="12"/>
      <c r="KY79" s="12"/>
      <c r="KZ79" s="12"/>
      <c r="LA79" s="12"/>
      <c r="LB79" s="12"/>
      <c r="LC79" s="12"/>
      <c r="LD79" s="12"/>
      <c r="LE79" s="12"/>
      <c r="LF79" s="12"/>
      <c r="LG79" s="12"/>
      <c r="LH79" s="12"/>
      <c r="LI79" s="12"/>
      <c r="LJ79" s="12"/>
      <c r="LK79" s="12"/>
      <c r="LL79" s="12"/>
      <c r="LM79" s="12"/>
      <c r="LN79" s="12"/>
      <c r="LO79" s="12"/>
      <c r="LP79" s="12"/>
      <c r="LQ79" s="12"/>
      <c r="LR79" s="12"/>
      <c r="LS79" s="12"/>
      <c r="LT79" s="12"/>
      <c r="LU79" s="12"/>
      <c r="LV79" s="12"/>
      <c r="LW79" s="12"/>
      <c r="LX79" s="12"/>
      <c r="LY79" s="12"/>
      <c r="LZ79" s="12"/>
      <c r="MA79" s="12"/>
      <c r="MB79" s="12"/>
      <c r="MC79" s="12"/>
      <c r="MD79" s="12"/>
      <c r="ME79" s="12"/>
      <c r="MF79" s="12"/>
      <c r="MG79" s="12"/>
      <c r="MH79" s="12"/>
      <c r="MI79" s="12"/>
      <c r="MJ79" s="12"/>
      <c r="MK79" s="12"/>
      <c r="ML79" s="12"/>
      <c r="MM79" s="12"/>
      <c r="MN79" s="12"/>
      <c r="MO79" s="12"/>
      <c r="MP79" s="12"/>
      <c r="MQ79" s="12"/>
      <c r="MR79" s="12"/>
      <c r="MS79" s="12"/>
      <c r="MT79" s="12"/>
      <c r="MU79" s="12"/>
      <c r="MV79" s="12"/>
      <c r="MW79" s="12"/>
      <c r="MX79" s="12"/>
      <c r="MY79" s="12"/>
      <c r="MZ79" s="12"/>
      <c r="NA79" s="12"/>
      <c r="NB79" s="12"/>
      <c r="NC79" s="12"/>
      <c r="ND79" s="12"/>
      <c r="NE79" s="12"/>
      <c r="NF79" s="12"/>
      <c r="NG79" s="12"/>
      <c r="NH79" s="12"/>
      <c r="NI79" s="12"/>
      <c r="NJ79" s="12"/>
      <c r="NK79" s="12"/>
      <c r="NL79" s="12"/>
      <c r="NM79" s="12"/>
      <c r="NN79" s="12"/>
      <c r="NO79" s="12"/>
      <c r="NP79" s="12"/>
      <c r="NQ79" s="12"/>
      <c r="NR79" s="12"/>
      <c r="NS79" s="12"/>
      <c r="NT79" s="12"/>
      <c r="NU79" s="12"/>
      <c r="NV79" s="12"/>
      <c r="NW79" s="12"/>
      <c r="NX79" s="12"/>
      <c r="NY79" s="12"/>
      <c r="NZ79" s="12"/>
      <c r="OA79" s="12"/>
      <c r="OB79" s="12"/>
      <c r="OC79" s="12"/>
      <c r="OD79" s="12"/>
      <c r="OE79" s="12"/>
      <c r="OF79" s="12"/>
      <c r="OG79" s="12"/>
      <c r="OH79" s="12"/>
      <c r="OI79" s="12"/>
      <c r="OJ79" s="12"/>
      <c r="OK79" s="12"/>
      <c r="OL79" s="12"/>
      <c r="OM79" s="12"/>
      <c r="ON79" s="12"/>
      <c r="OO79" s="12"/>
      <c r="OP79" s="12"/>
      <c r="OQ79" s="12"/>
      <c r="OR79" s="12"/>
      <c r="OS79" s="12"/>
      <c r="OT79" s="12"/>
      <c r="OU79" s="12"/>
      <c r="OV79" s="12"/>
      <c r="OW79" s="12"/>
      <c r="OX79" s="12"/>
      <c r="OY79" s="12"/>
      <c r="OZ79" s="12"/>
      <c r="PA79" s="12"/>
      <c r="PB79" s="12"/>
      <c r="PC79" s="12"/>
      <c r="PD79" s="12"/>
      <c r="PE79" s="12"/>
      <c r="PF79" s="12"/>
      <c r="PG79" s="12"/>
      <c r="PH79" s="12"/>
      <c r="PI79" s="12"/>
      <c r="PJ79" s="12"/>
      <c r="PK79" s="12"/>
      <c r="PL79" s="12"/>
      <c r="PM79" s="12"/>
      <c r="PN79" s="12"/>
      <c r="PO79" s="12"/>
      <c r="PP79" s="12"/>
      <c r="PQ79" s="12"/>
      <c r="PR79" s="12"/>
      <c r="PS79" s="12"/>
      <c r="PT79" s="12"/>
      <c r="PU79" s="12"/>
      <c r="PV79" s="12"/>
      <c r="PW79" s="12"/>
      <c r="PX79" s="12"/>
      <c r="PY79" s="12"/>
      <c r="PZ79" s="12"/>
      <c r="QA79" s="12"/>
      <c r="QB79" s="12"/>
      <c r="QC79" s="12"/>
      <c r="QD79" s="12"/>
      <c r="QE79" s="12"/>
      <c r="QF79" s="12"/>
      <c r="QG79" s="12"/>
      <c r="QH79" s="12"/>
      <c r="QI79" s="12"/>
      <c r="QJ79" s="12"/>
      <c r="QK79" s="12"/>
      <c r="QL79" s="12"/>
      <c r="QM79" s="12"/>
      <c r="QN79" s="12"/>
      <c r="QO79" s="12"/>
      <c r="QP79" s="12"/>
      <c r="QQ79" s="12"/>
      <c r="QR79" s="12"/>
      <c r="QS79" s="12"/>
      <c r="QT79" s="12"/>
      <c r="QU79" s="12"/>
      <c r="QV79" s="12"/>
      <c r="QW79" s="12"/>
      <c r="QX79" s="12"/>
      <c r="QY79" s="12"/>
      <c r="QZ79" s="12"/>
      <c r="RA79" s="12"/>
      <c r="RB79" s="12"/>
      <c r="RC79" s="12"/>
      <c r="RD79" s="12"/>
      <c r="RE79" s="12"/>
      <c r="RF79" s="12"/>
      <c r="RG79" s="12"/>
      <c r="RH79" s="12"/>
      <c r="RI79" s="12"/>
      <c r="RJ79" s="12"/>
      <c r="RK79" s="12"/>
      <c r="RL79" s="12"/>
      <c r="RM79" s="12"/>
      <c r="RN79" s="12"/>
      <c r="RO79" s="12"/>
      <c r="RP79" s="12"/>
      <c r="RQ79" s="12"/>
      <c r="RR79" s="12"/>
      <c r="RS79" s="12"/>
      <c r="RT79" s="12"/>
      <c r="RU79" s="12"/>
      <c r="RV79" s="12"/>
      <c r="RW79" s="12"/>
      <c r="RX79" s="12"/>
      <c r="RY79" s="12"/>
      <c r="RZ79" s="12"/>
      <c r="SA79" s="12"/>
      <c r="SB79" s="12"/>
      <c r="SC79" s="12"/>
      <c r="SD79" s="12"/>
      <c r="SE79" s="12"/>
      <c r="SF79" s="12"/>
      <c r="SG79" s="12"/>
      <c r="SH79" s="12"/>
      <c r="SI79" s="12"/>
      <c r="SJ79" s="12"/>
      <c r="SK79" s="12"/>
      <c r="SL79" s="12"/>
      <c r="SM79" s="12"/>
      <c r="SN79" s="12"/>
      <c r="SO79" s="12"/>
      <c r="SP79" s="12"/>
      <c r="SQ79" s="12"/>
      <c r="SR79" s="12"/>
      <c r="SS79" s="12"/>
      <c r="ST79" s="12"/>
      <c r="SU79" s="12"/>
      <c r="SV79" s="12"/>
      <c r="SW79" s="12"/>
      <c r="SX79" s="12"/>
      <c r="SY79" s="12"/>
      <c r="SZ79" s="12"/>
      <c r="TA79" s="12"/>
      <c r="TB79" s="12"/>
      <c r="TC79" s="12"/>
      <c r="TD79" s="12"/>
      <c r="TE79" s="12"/>
      <c r="TF79" s="12"/>
      <c r="TG79" s="12"/>
      <c r="TH79" s="12"/>
      <c r="TI79" s="12"/>
      <c r="TJ79" s="12"/>
      <c r="TK79" s="12"/>
      <c r="TL79" s="12"/>
      <c r="TM79" s="12"/>
      <c r="TN79" s="12"/>
      <c r="TO79" s="12"/>
      <c r="TP79" s="12"/>
      <c r="TQ79" s="12"/>
      <c r="TR79" s="12"/>
      <c r="TS79" s="12"/>
      <c r="TT79" s="12"/>
      <c r="TU79" s="12"/>
      <c r="TV79" s="12"/>
      <c r="TW79" s="12"/>
      <c r="TX79" s="12"/>
      <c r="TY79" s="12"/>
      <c r="TZ79" s="12"/>
      <c r="UA79" s="12"/>
      <c r="UB79" s="12"/>
      <c r="UC79" s="12"/>
      <c r="UD79" s="12"/>
      <c r="UE79" s="12"/>
      <c r="UF79" s="12"/>
      <c r="UG79" s="12"/>
      <c r="UH79" s="12"/>
      <c r="UI79" s="12"/>
      <c r="UJ79" s="12"/>
      <c r="UK79" s="12"/>
      <c r="UL79" s="12"/>
      <c r="UM79" s="12"/>
      <c r="UN79" s="12"/>
      <c r="UO79" s="12"/>
      <c r="UP79" s="12"/>
      <c r="UQ79" s="12"/>
      <c r="UR79" s="12"/>
      <c r="US79" s="12"/>
      <c r="UT79" s="12"/>
      <c r="UU79" s="12"/>
      <c r="UV79" s="12"/>
      <c r="UW79" s="12"/>
      <c r="UX79" s="12"/>
      <c r="UY79" s="12"/>
      <c r="UZ79" s="12"/>
      <c r="VA79" s="12"/>
      <c r="VB79" s="12"/>
      <c r="VC79" s="12"/>
      <c r="VD79" s="12"/>
      <c r="VE79" s="12"/>
      <c r="VF79" s="12"/>
      <c r="VG79" s="12"/>
      <c r="VH79" s="12"/>
      <c r="VI79" s="12"/>
      <c r="VJ79" s="12"/>
      <c r="VK79" s="12"/>
      <c r="VL79" s="12"/>
      <c r="VM79" s="12"/>
      <c r="VN79" s="12"/>
      <c r="VO79" s="12"/>
      <c r="VP79" s="12"/>
      <c r="VQ79" s="12"/>
      <c r="VR79" s="12"/>
      <c r="VS79" s="12"/>
      <c r="VT79" s="12"/>
      <c r="VU79" s="12"/>
      <c r="VV79" s="12"/>
      <c r="VW79" s="12"/>
      <c r="VX79" s="12"/>
      <c r="VY79" s="12"/>
      <c r="VZ79" s="12"/>
      <c r="WA79" s="12"/>
      <c r="WB79" s="12"/>
      <c r="WC79" s="12"/>
      <c r="WD79" s="12"/>
      <c r="WE79" s="12"/>
      <c r="WF79" s="12"/>
      <c r="WG79" s="12"/>
      <c r="WH79" s="12"/>
      <c r="WI79" s="12"/>
      <c r="WJ79" s="12"/>
      <c r="WK79" s="12"/>
      <c r="WL79" s="12"/>
      <c r="WM79" s="12"/>
      <c r="WN79" s="12"/>
      <c r="WO79" s="12"/>
      <c r="WP79" s="12"/>
      <c r="WQ79" s="12"/>
      <c r="WR79" s="12"/>
      <c r="WS79" s="12"/>
      <c r="WT79" s="12"/>
      <c r="WU79" s="12"/>
      <c r="WV79" s="12"/>
      <c r="WW79" s="12"/>
      <c r="WX79" s="12"/>
      <c r="WY79" s="12"/>
      <c r="WZ79" s="12"/>
      <c r="XA79" s="12"/>
      <c r="XB79" s="12"/>
      <c r="XC79" s="12"/>
      <c r="XD79" s="12"/>
      <c r="XE79" s="12"/>
      <c r="XF79" s="12"/>
      <c r="XG79" s="12"/>
      <c r="XH79" s="12"/>
      <c r="XI79" s="12"/>
      <c r="XJ79" s="12"/>
      <c r="XK79" s="12"/>
      <c r="XL79" s="12"/>
      <c r="XM79" s="12"/>
      <c r="XN79" s="12"/>
      <c r="XO79" s="12"/>
      <c r="XP79" s="12"/>
      <c r="XQ79" s="12"/>
      <c r="XR79" s="12"/>
      <c r="XS79" s="12"/>
      <c r="XT79" s="12"/>
      <c r="XU79" s="12"/>
      <c r="XV79" s="12"/>
      <c r="XW79" s="12"/>
      <c r="XX79" s="12"/>
      <c r="XY79" s="12"/>
      <c r="XZ79" s="12"/>
      <c r="YA79" s="12"/>
      <c r="YB79" s="12"/>
      <c r="YC79" s="12"/>
      <c r="YD79" s="12"/>
      <c r="YE79" s="12"/>
      <c r="YF79" s="12"/>
      <c r="YG79" s="12"/>
      <c r="YH79" s="12"/>
      <c r="YI79" s="12"/>
      <c r="YJ79" s="12"/>
      <c r="YK79" s="12"/>
      <c r="YL79" s="12"/>
      <c r="YM79" s="12"/>
      <c r="YN79" s="12"/>
      <c r="YO79" s="12"/>
      <c r="YP79" s="12"/>
      <c r="YQ79" s="12"/>
      <c r="YR79" s="12"/>
      <c r="YS79" s="12"/>
      <c r="YT79" s="12"/>
      <c r="YU79" s="12"/>
      <c r="YV79" s="12"/>
      <c r="YW79" s="12"/>
      <c r="YX79" s="12"/>
      <c r="YY79" s="12"/>
      <c r="YZ79" s="12"/>
      <c r="ZA79" s="12"/>
      <c r="ZB79" s="12"/>
      <c r="ZC79" s="12"/>
      <c r="ZD79" s="12"/>
      <c r="ZE79" s="12"/>
      <c r="ZF79" s="12"/>
      <c r="ZG79" s="12"/>
      <c r="ZH79" s="12"/>
      <c r="ZI79" s="12"/>
      <c r="ZJ79" s="12"/>
      <c r="ZK79" s="12"/>
      <c r="ZL79" s="12"/>
      <c r="ZM79" s="12"/>
      <c r="ZN79" s="12"/>
      <c r="ZO79" s="12"/>
      <c r="ZP79" s="12"/>
      <c r="ZQ79" s="12"/>
      <c r="ZR79" s="12"/>
      <c r="ZS79" s="12"/>
      <c r="ZT79" s="12"/>
      <c r="ZU79" s="12"/>
      <c r="ZV79" s="12"/>
      <c r="ZW79" s="12"/>
      <c r="ZX79" s="12"/>
      <c r="ZY79" s="12"/>
      <c r="ZZ79" s="12"/>
      <c r="AAA79" s="12"/>
      <c r="AAB79" s="12"/>
      <c r="AAC79" s="12"/>
      <c r="AAD79" s="12"/>
      <c r="AAE79" s="12"/>
      <c r="AAF79" s="12"/>
      <c r="AAG79" s="12"/>
      <c r="AAH79" s="12"/>
      <c r="AAI79" s="12"/>
      <c r="AAJ79" s="12"/>
      <c r="AAK79" s="12"/>
      <c r="AAL79" s="12"/>
      <c r="AAM79" s="12"/>
      <c r="AAN79" s="12"/>
      <c r="AAO79" s="12"/>
      <c r="AAP79" s="12"/>
      <c r="AAQ79" s="12"/>
      <c r="AAR79" s="12"/>
      <c r="AAS79" s="12"/>
      <c r="AAT79" s="12"/>
      <c r="AAU79" s="12"/>
      <c r="AAV79" s="12"/>
      <c r="AAW79" s="12"/>
      <c r="AAX79" s="12"/>
      <c r="AAY79" s="12"/>
      <c r="AAZ79" s="12"/>
      <c r="ABA79" s="12"/>
      <c r="ABB79" s="12"/>
      <c r="ABC79" s="12"/>
      <c r="ABD79" s="12"/>
      <c r="ABE79" s="12"/>
      <c r="ABF79" s="12"/>
      <c r="ABG79" s="12"/>
      <c r="ABH79" s="12"/>
      <c r="ABI79" s="12"/>
      <c r="ABJ79" s="12"/>
      <c r="ABK79" s="12"/>
      <c r="ABL79" s="12"/>
      <c r="ABM79" s="12"/>
      <c r="ABN79" s="12"/>
      <c r="ABO79" s="12"/>
      <c r="ABP79" s="12"/>
      <c r="ABQ79" s="12"/>
      <c r="ABR79" s="12"/>
      <c r="ABS79" s="12"/>
      <c r="ABT79" s="12"/>
      <c r="ABU79" s="12"/>
      <c r="ABV79" s="12"/>
      <c r="ABW79" s="12"/>
      <c r="ABX79" s="12"/>
      <c r="ABY79" s="12"/>
      <c r="ABZ79" s="12"/>
      <c r="ACA79" s="12"/>
      <c r="ACB79" s="12"/>
      <c r="ACC79" s="12"/>
      <c r="ACD79" s="12"/>
      <c r="ACE79" s="12"/>
      <c r="ACF79" s="12"/>
      <c r="ACG79" s="12"/>
      <c r="ACH79" s="12"/>
      <c r="ACI79" s="12"/>
      <c r="ACJ79" s="12"/>
      <c r="ACK79" s="12"/>
    </row>
    <row r="80" spans="1:765" s="21" customFormat="1" x14ac:dyDescent="0.2">
      <c r="A80" s="11"/>
      <c r="B80" s="12" t="s">
        <v>773</v>
      </c>
      <c r="C80" s="12" t="s">
        <v>774</v>
      </c>
      <c r="D80" s="32">
        <f>ROUND(IFERROR(VLOOKUP($B80,'2. PP Post Test vs Actuals'!$I$9:$M$112,5,FALSE),0),0)-1</f>
        <v>475</v>
      </c>
      <c r="E80" s="251" t="s">
        <v>152</v>
      </c>
      <c r="F80" s="20">
        <f>VLOOKUP($E80,'3. PP Depr Rate'!$F$6:$I$175,4,FALSE)</f>
        <v>2.52E-2</v>
      </c>
      <c r="G80" s="17">
        <f t="shared" si="14"/>
        <v>12</v>
      </c>
      <c r="H80" s="127" t="s">
        <v>1614</v>
      </c>
      <c r="I80" s="12" t="str">
        <f>IFERROR(VLOOKUP(B80,'Projects FERCs'!$A$8:$D$291,4,FALSE),0)</f>
        <v>Estimated Asset</v>
      </c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/>
      <c r="CJ80" s="12"/>
      <c r="CK80" s="12"/>
      <c r="CL80" s="12"/>
      <c r="CM80" s="12"/>
      <c r="CN80" s="12"/>
      <c r="CO80" s="12"/>
      <c r="CP80" s="12"/>
      <c r="CQ80" s="12"/>
      <c r="CR80" s="12"/>
      <c r="CS80" s="12"/>
      <c r="CT80" s="12"/>
      <c r="CU80" s="12"/>
      <c r="CV80" s="12"/>
      <c r="CW80" s="12"/>
      <c r="CX80" s="12"/>
      <c r="CY80" s="12"/>
      <c r="CZ80" s="12"/>
      <c r="DA80" s="12"/>
      <c r="DB80" s="12"/>
      <c r="DC80" s="12"/>
      <c r="DD80" s="12"/>
      <c r="DE80" s="12"/>
      <c r="DF80" s="12"/>
      <c r="DG80" s="12"/>
      <c r="DH80" s="12"/>
      <c r="DI80" s="12"/>
      <c r="DJ80" s="12"/>
      <c r="DK80" s="12"/>
      <c r="DL80" s="12"/>
      <c r="DM80" s="12"/>
      <c r="DN80" s="12"/>
      <c r="DO80" s="12"/>
      <c r="DP80" s="12"/>
      <c r="DQ80" s="12"/>
      <c r="DR80" s="12"/>
      <c r="DS80" s="12"/>
      <c r="DT80" s="12"/>
      <c r="DU80" s="12"/>
      <c r="DV80" s="12"/>
      <c r="DW80" s="12"/>
      <c r="DX80" s="12"/>
      <c r="DY80" s="12"/>
      <c r="DZ80" s="12"/>
      <c r="EA80" s="12"/>
      <c r="EB80" s="12"/>
      <c r="EC80" s="12"/>
      <c r="ED80" s="12"/>
      <c r="EE80" s="12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  <c r="FX80" s="12"/>
      <c r="FY80" s="12"/>
      <c r="FZ80" s="12"/>
      <c r="GA80" s="12"/>
      <c r="GB80" s="12"/>
      <c r="GC80" s="12"/>
      <c r="GD80" s="12"/>
      <c r="GE80" s="12"/>
      <c r="GF80" s="12"/>
      <c r="GG80" s="12"/>
      <c r="GH80" s="12"/>
      <c r="GI80" s="12"/>
      <c r="GJ80" s="12"/>
      <c r="GK80" s="12"/>
      <c r="GL80" s="12"/>
      <c r="GM80" s="12"/>
      <c r="GN80" s="12"/>
      <c r="GO80" s="12"/>
      <c r="GP80" s="12"/>
      <c r="GQ80" s="12"/>
      <c r="GR80" s="12"/>
      <c r="GS80" s="12"/>
      <c r="GT80" s="12"/>
      <c r="GU80" s="12"/>
      <c r="GV80" s="12"/>
      <c r="GW80" s="12"/>
      <c r="GX80" s="12"/>
      <c r="GY80" s="12"/>
      <c r="GZ80" s="12"/>
      <c r="HA80" s="12"/>
      <c r="HB80" s="12"/>
      <c r="HC80" s="12"/>
      <c r="HD80" s="12"/>
      <c r="HE80" s="12"/>
      <c r="HF80" s="12"/>
      <c r="HG80" s="12"/>
      <c r="HH80" s="12"/>
      <c r="HI80" s="12"/>
      <c r="HJ80" s="12"/>
      <c r="HK80" s="12"/>
      <c r="HL80" s="12"/>
      <c r="HM80" s="12"/>
      <c r="HN80" s="12"/>
      <c r="HO80" s="12"/>
      <c r="HP80" s="12"/>
      <c r="HQ80" s="12"/>
      <c r="HR80" s="12"/>
      <c r="HS80" s="12"/>
      <c r="HT80" s="12"/>
      <c r="HU80" s="12"/>
      <c r="HV80" s="12"/>
      <c r="HW80" s="12"/>
      <c r="HX80" s="12"/>
      <c r="HY80" s="12"/>
      <c r="HZ80" s="12"/>
      <c r="IA80" s="12"/>
      <c r="IB80" s="12"/>
      <c r="IC80" s="12"/>
      <c r="ID80" s="12"/>
      <c r="IE80" s="12"/>
      <c r="IF80" s="12"/>
      <c r="IG80" s="12"/>
      <c r="IH80" s="12"/>
      <c r="II80" s="12"/>
      <c r="IJ80" s="12"/>
      <c r="IK80" s="12"/>
      <c r="IL80" s="12"/>
      <c r="IM80" s="12"/>
      <c r="IN80" s="12"/>
      <c r="IO80" s="12"/>
      <c r="IP80" s="12"/>
      <c r="IQ80" s="12"/>
      <c r="IR80" s="12"/>
      <c r="IS80" s="12"/>
      <c r="IT80" s="12"/>
      <c r="IU80" s="12"/>
      <c r="IV80" s="12"/>
      <c r="IW80" s="12"/>
      <c r="IX80" s="12"/>
      <c r="IY80" s="12"/>
      <c r="IZ80" s="12"/>
      <c r="JA80" s="12"/>
      <c r="JB80" s="12"/>
      <c r="JC80" s="12"/>
      <c r="JD80" s="12"/>
      <c r="JE80" s="12"/>
      <c r="JF80" s="12"/>
      <c r="JG80" s="12"/>
      <c r="JH80" s="12"/>
      <c r="JI80" s="12"/>
      <c r="JJ80" s="12"/>
      <c r="JK80" s="12"/>
      <c r="JL80" s="12"/>
      <c r="JM80" s="12"/>
      <c r="JN80" s="12"/>
      <c r="JO80" s="12"/>
      <c r="JP80" s="12"/>
      <c r="JQ80" s="12"/>
      <c r="JR80" s="12"/>
      <c r="JS80" s="12"/>
      <c r="JT80" s="12"/>
      <c r="JU80" s="12"/>
      <c r="JV80" s="12"/>
      <c r="JW80" s="12"/>
      <c r="JX80" s="12"/>
      <c r="JY80" s="12"/>
      <c r="JZ80" s="12"/>
      <c r="KA80" s="12"/>
      <c r="KB80" s="12"/>
      <c r="KC80" s="12"/>
      <c r="KD80" s="12"/>
      <c r="KE80" s="12"/>
      <c r="KF80" s="12"/>
      <c r="KG80" s="12"/>
      <c r="KH80" s="12"/>
      <c r="KI80" s="12"/>
      <c r="KJ80" s="12"/>
      <c r="KK80" s="12"/>
      <c r="KL80" s="12"/>
      <c r="KM80" s="12"/>
      <c r="KN80" s="12"/>
      <c r="KO80" s="12"/>
      <c r="KP80" s="12"/>
      <c r="KQ80" s="12"/>
      <c r="KR80" s="12"/>
      <c r="KS80" s="12"/>
      <c r="KT80" s="12"/>
      <c r="KU80" s="12"/>
      <c r="KV80" s="12"/>
      <c r="KW80" s="12"/>
      <c r="KX80" s="12"/>
      <c r="KY80" s="12"/>
      <c r="KZ80" s="12"/>
      <c r="LA80" s="12"/>
      <c r="LB80" s="12"/>
      <c r="LC80" s="12"/>
      <c r="LD80" s="12"/>
      <c r="LE80" s="12"/>
      <c r="LF80" s="12"/>
      <c r="LG80" s="12"/>
      <c r="LH80" s="12"/>
      <c r="LI80" s="12"/>
      <c r="LJ80" s="12"/>
      <c r="LK80" s="12"/>
      <c r="LL80" s="12"/>
      <c r="LM80" s="12"/>
      <c r="LN80" s="12"/>
      <c r="LO80" s="12"/>
      <c r="LP80" s="12"/>
      <c r="LQ80" s="12"/>
      <c r="LR80" s="12"/>
      <c r="LS80" s="12"/>
      <c r="LT80" s="12"/>
      <c r="LU80" s="12"/>
      <c r="LV80" s="12"/>
      <c r="LW80" s="12"/>
      <c r="LX80" s="12"/>
      <c r="LY80" s="12"/>
      <c r="LZ80" s="12"/>
      <c r="MA80" s="12"/>
      <c r="MB80" s="12"/>
      <c r="MC80" s="12"/>
      <c r="MD80" s="12"/>
      <c r="ME80" s="12"/>
      <c r="MF80" s="12"/>
      <c r="MG80" s="12"/>
      <c r="MH80" s="12"/>
      <c r="MI80" s="12"/>
      <c r="MJ80" s="12"/>
      <c r="MK80" s="12"/>
      <c r="ML80" s="12"/>
      <c r="MM80" s="12"/>
      <c r="MN80" s="12"/>
      <c r="MO80" s="12"/>
      <c r="MP80" s="12"/>
      <c r="MQ80" s="12"/>
      <c r="MR80" s="12"/>
      <c r="MS80" s="12"/>
      <c r="MT80" s="12"/>
      <c r="MU80" s="12"/>
      <c r="MV80" s="12"/>
      <c r="MW80" s="12"/>
      <c r="MX80" s="12"/>
      <c r="MY80" s="12"/>
      <c r="MZ80" s="12"/>
      <c r="NA80" s="12"/>
      <c r="NB80" s="12"/>
      <c r="NC80" s="12"/>
      <c r="ND80" s="12"/>
      <c r="NE80" s="12"/>
      <c r="NF80" s="12"/>
      <c r="NG80" s="12"/>
      <c r="NH80" s="12"/>
      <c r="NI80" s="12"/>
      <c r="NJ80" s="12"/>
      <c r="NK80" s="12"/>
      <c r="NL80" s="12"/>
      <c r="NM80" s="12"/>
      <c r="NN80" s="12"/>
      <c r="NO80" s="12"/>
      <c r="NP80" s="12"/>
      <c r="NQ80" s="12"/>
      <c r="NR80" s="12"/>
      <c r="NS80" s="12"/>
      <c r="NT80" s="12"/>
      <c r="NU80" s="12"/>
      <c r="NV80" s="12"/>
      <c r="NW80" s="12"/>
      <c r="NX80" s="12"/>
      <c r="NY80" s="12"/>
      <c r="NZ80" s="12"/>
      <c r="OA80" s="12"/>
      <c r="OB80" s="12"/>
      <c r="OC80" s="12"/>
      <c r="OD80" s="12"/>
      <c r="OE80" s="12"/>
      <c r="OF80" s="12"/>
      <c r="OG80" s="12"/>
      <c r="OH80" s="12"/>
      <c r="OI80" s="12"/>
      <c r="OJ80" s="12"/>
      <c r="OK80" s="12"/>
      <c r="OL80" s="12"/>
      <c r="OM80" s="12"/>
      <c r="ON80" s="12"/>
      <c r="OO80" s="12"/>
      <c r="OP80" s="12"/>
      <c r="OQ80" s="12"/>
      <c r="OR80" s="12"/>
      <c r="OS80" s="12"/>
      <c r="OT80" s="12"/>
      <c r="OU80" s="12"/>
      <c r="OV80" s="12"/>
      <c r="OW80" s="12"/>
      <c r="OX80" s="12"/>
      <c r="OY80" s="12"/>
      <c r="OZ80" s="12"/>
      <c r="PA80" s="12"/>
      <c r="PB80" s="12"/>
      <c r="PC80" s="12"/>
      <c r="PD80" s="12"/>
      <c r="PE80" s="12"/>
      <c r="PF80" s="12"/>
      <c r="PG80" s="12"/>
      <c r="PH80" s="12"/>
      <c r="PI80" s="12"/>
      <c r="PJ80" s="12"/>
      <c r="PK80" s="12"/>
      <c r="PL80" s="12"/>
      <c r="PM80" s="12"/>
      <c r="PN80" s="12"/>
      <c r="PO80" s="12"/>
      <c r="PP80" s="12"/>
      <c r="PQ80" s="12"/>
      <c r="PR80" s="12"/>
      <c r="PS80" s="12"/>
      <c r="PT80" s="12"/>
      <c r="PU80" s="12"/>
      <c r="PV80" s="12"/>
      <c r="PW80" s="12"/>
      <c r="PX80" s="12"/>
      <c r="PY80" s="12"/>
      <c r="PZ80" s="12"/>
      <c r="QA80" s="12"/>
      <c r="QB80" s="12"/>
      <c r="QC80" s="12"/>
      <c r="QD80" s="12"/>
      <c r="QE80" s="12"/>
      <c r="QF80" s="12"/>
      <c r="QG80" s="12"/>
      <c r="QH80" s="12"/>
      <c r="QI80" s="12"/>
      <c r="QJ80" s="12"/>
      <c r="QK80" s="12"/>
      <c r="QL80" s="12"/>
      <c r="QM80" s="12"/>
      <c r="QN80" s="12"/>
      <c r="QO80" s="12"/>
      <c r="QP80" s="12"/>
      <c r="QQ80" s="12"/>
      <c r="QR80" s="12"/>
      <c r="QS80" s="12"/>
      <c r="QT80" s="12"/>
      <c r="QU80" s="12"/>
      <c r="QV80" s="12"/>
      <c r="QW80" s="12"/>
      <c r="QX80" s="12"/>
      <c r="QY80" s="12"/>
      <c r="QZ80" s="12"/>
      <c r="RA80" s="12"/>
      <c r="RB80" s="12"/>
      <c r="RC80" s="12"/>
      <c r="RD80" s="12"/>
      <c r="RE80" s="12"/>
      <c r="RF80" s="12"/>
      <c r="RG80" s="12"/>
      <c r="RH80" s="12"/>
      <c r="RI80" s="12"/>
      <c r="RJ80" s="12"/>
      <c r="RK80" s="12"/>
      <c r="RL80" s="12"/>
      <c r="RM80" s="12"/>
      <c r="RN80" s="12"/>
      <c r="RO80" s="12"/>
      <c r="RP80" s="12"/>
      <c r="RQ80" s="12"/>
      <c r="RR80" s="12"/>
      <c r="RS80" s="12"/>
      <c r="RT80" s="12"/>
      <c r="RU80" s="12"/>
      <c r="RV80" s="12"/>
      <c r="RW80" s="12"/>
      <c r="RX80" s="12"/>
      <c r="RY80" s="12"/>
      <c r="RZ80" s="12"/>
      <c r="SA80" s="12"/>
      <c r="SB80" s="12"/>
      <c r="SC80" s="12"/>
      <c r="SD80" s="12"/>
      <c r="SE80" s="12"/>
      <c r="SF80" s="12"/>
      <c r="SG80" s="12"/>
      <c r="SH80" s="12"/>
      <c r="SI80" s="12"/>
      <c r="SJ80" s="12"/>
      <c r="SK80" s="12"/>
      <c r="SL80" s="12"/>
      <c r="SM80" s="12"/>
      <c r="SN80" s="12"/>
      <c r="SO80" s="12"/>
      <c r="SP80" s="12"/>
      <c r="SQ80" s="12"/>
      <c r="SR80" s="12"/>
      <c r="SS80" s="12"/>
      <c r="ST80" s="12"/>
      <c r="SU80" s="12"/>
      <c r="SV80" s="12"/>
      <c r="SW80" s="12"/>
      <c r="SX80" s="12"/>
      <c r="SY80" s="12"/>
      <c r="SZ80" s="12"/>
      <c r="TA80" s="12"/>
      <c r="TB80" s="12"/>
      <c r="TC80" s="12"/>
      <c r="TD80" s="12"/>
      <c r="TE80" s="12"/>
      <c r="TF80" s="12"/>
      <c r="TG80" s="12"/>
      <c r="TH80" s="12"/>
      <c r="TI80" s="12"/>
      <c r="TJ80" s="12"/>
      <c r="TK80" s="12"/>
      <c r="TL80" s="12"/>
      <c r="TM80" s="12"/>
      <c r="TN80" s="12"/>
      <c r="TO80" s="12"/>
      <c r="TP80" s="12"/>
      <c r="TQ80" s="12"/>
      <c r="TR80" s="12"/>
      <c r="TS80" s="12"/>
      <c r="TT80" s="12"/>
      <c r="TU80" s="12"/>
      <c r="TV80" s="12"/>
      <c r="TW80" s="12"/>
      <c r="TX80" s="12"/>
      <c r="TY80" s="12"/>
      <c r="TZ80" s="12"/>
      <c r="UA80" s="12"/>
      <c r="UB80" s="12"/>
      <c r="UC80" s="12"/>
      <c r="UD80" s="12"/>
      <c r="UE80" s="12"/>
      <c r="UF80" s="12"/>
      <c r="UG80" s="12"/>
      <c r="UH80" s="12"/>
      <c r="UI80" s="12"/>
      <c r="UJ80" s="12"/>
      <c r="UK80" s="12"/>
      <c r="UL80" s="12"/>
      <c r="UM80" s="12"/>
      <c r="UN80" s="12"/>
      <c r="UO80" s="12"/>
      <c r="UP80" s="12"/>
      <c r="UQ80" s="12"/>
      <c r="UR80" s="12"/>
      <c r="US80" s="12"/>
      <c r="UT80" s="12"/>
      <c r="UU80" s="12"/>
      <c r="UV80" s="12"/>
      <c r="UW80" s="12"/>
      <c r="UX80" s="12"/>
      <c r="UY80" s="12"/>
      <c r="UZ80" s="12"/>
      <c r="VA80" s="12"/>
      <c r="VB80" s="12"/>
      <c r="VC80" s="12"/>
      <c r="VD80" s="12"/>
      <c r="VE80" s="12"/>
      <c r="VF80" s="12"/>
      <c r="VG80" s="12"/>
      <c r="VH80" s="12"/>
      <c r="VI80" s="12"/>
      <c r="VJ80" s="12"/>
      <c r="VK80" s="12"/>
      <c r="VL80" s="12"/>
      <c r="VM80" s="12"/>
      <c r="VN80" s="12"/>
      <c r="VO80" s="12"/>
      <c r="VP80" s="12"/>
      <c r="VQ80" s="12"/>
      <c r="VR80" s="12"/>
      <c r="VS80" s="12"/>
      <c r="VT80" s="12"/>
      <c r="VU80" s="12"/>
      <c r="VV80" s="12"/>
      <c r="VW80" s="12"/>
      <c r="VX80" s="12"/>
      <c r="VY80" s="12"/>
      <c r="VZ80" s="12"/>
      <c r="WA80" s="12"/>
      <c r="WB80" s="12"/>
      <c r="WC80" s="12"/>
      <c r="WD80" s="12"/>
      <c r="WE80" s="12"/>
      <c r="WF80" s="12"/>
      <c r="WG80" s="12"/>
      <c r="WH80" s="12"/>
      <c r="WI80" s="12"/>
      <c r="WJ80" s="12"/>
      <c r="WK80" s="12"/>
      <c r="WL80" s="12"/>
      <c r="WM80" s="12"/>
      <c r="WN80" s="12"/>
      <c r="WO80" s="12"/>
      <c r="WP80" s="12"/>
      <c r="WQ80" s="12"/>
      <c r="WR80" s="12"/>
      <c r="WS80" s="12"/>
      <c r="WT80" s="12"/>
      <c r="WU80" s="12"/>
      <c r="WV80" s="12"/>
      <c r="WW80" s="12"/>
      <c r="WX80" s="12"/>
      <c r="WY80" s="12"/>
      <c r="WZ80" s="12"/>
      <c r="XA80" s="12"/>
      <c r="XB80" s="12"/>
      <c r="XC80" s="12"/>
      <c r="XD80" s="12"/>
      <c r="XE80" s="12"/>
      <c r="XF80" s="12"/>
      <c r="XG80" s="12"/>
      <c r="XH80" s="12"/>
      <c r="XI80" s="12"/>
      <c r="XJ80" s="12"/>
      <c r="XK80" s="12"/>
      <c r="XL80" s="12"/>
      <c r="XM80" s="12"/>
      <c r="XN80" s="12"/>
      <c r="XO80" s="12"/>
      <c r="XP80" s="12"/>
      <c r="XQ80" s="12"/>
      <c r="XR80" s="12"/>
      <c r="XS80" s="12"/>
      <c r="XT80" s="12"/>
      <c r="XU80" s="12"/>
      <c r="XV80" s="12"/>
      <c r="XW80" s="12"/>
      <c r="XX80" s="12"/>
      <c r="XY80" s="12"/>
      <c r="XZ80" s="12"/>
      <c r="YA80" s="12"/>
      <c r="YB80" s="12"/>
      <c r="YC80" s="12"/>
      <c r="YD80" s="12"/>
      <c r="YE80" s="12"/>
      <c r="YF80" s="12"/>
      <c r="YG80" s="12"/>
      <c r="YH80" s="12"/>
      <c r="YI80" s="12"/>
      <c r="YJ80" s="12"/>
      <c r="YK80" s="12"/>
      <c r="YL80" s="12"/>
      <c r="YM80" s="12"/>
      <c r="YN80" s="12"/>
      <c r="YO80" s="12"/>
      <c r="YP80" s="12"/>
      <c r="YQ80" s="12"/>
      <c r="YR80" s="12"/>
      <c r="YS80" s="12"/>
      <c r="YT80" s="12"/>
      <c r="YU80" s="12"/>
      <c r="YV80" s="12"/>
      <c r="YW80" s="12"/>
      <c r="YX80" s="12"/>
      <c r="YY80" s="12"/>
      <c r="YZ80" s="12"/>
      <c r="ZA80" s="12"/>
      <c r="ZB80" s="12"/>
      <c r="ZC80" s="12"/>
      <c r="ZD80" s="12"/>
      <c r="ZE80" s="12"/>
      <c r="ZF80" s="12"/>
      <c r="ZG80" s="12"/>
      <c r="ZH80" s="12"/>
      <c r="ZI80" s="12"/>
      <c r="ZJ80" s="12"/>
      <c r="ZK80" s="12"/>
      <c r="ZL80" s="12"/>
      <c r="ZM80" s="12"/>
      <c r="ZN80" s="12"/>
      <c r="ZO80" s="12"/>
      <c r="ZP80" s="12"/>
      <c r="ZQ80" s="12"/>
      <c r="ZR80" s="12"/>
      <c r="ZS80" s="12"/>
      <c r="ZT80" s="12"/>
      <c r="ZU80" s="12"/>
      <c r="ZV80" s="12"/>
      <c r="ZW80" s="12"/>
      <c r="ZX80" s="12"/>
      <c r="ZY80" s="12"/>
      <c r="ZZ80" s="12"/>
      <c r="AAA80" s="12"/>
      <c r="AAB80" s="12"/>
      <c r="AAC80" s="12"/>
      <c r="AAD80" s="12"/>
      <c r="AAE80" s="12"/>
      <c r="AAF80" s="12"/>
      <c r="AAG80" s="12"/>
      <c r="AAH80" s="12"/>
      <c r="AAI80" s="12"/>
      <c r="AAJ80" s="12"/>
      <c r="AAK80" s="12"/>
      <c r="AAL80" s="12"/>
      <c r="AAM80" s="12"/>
      <c r="AAN80" s="12"/>
      <c r="AAO80" s="12"/>
      <c r="AAP80" s="12"/>
      <c r="AAQ80" s="12"/>
      <c r="AAR80" s="12"/>
      <c r="AAS80" s="12"/>
      <c r="AAT80" s="12"/>
      <c r="AAU80" s="12"/>
      <c r="AAV80" s="12"/>
      <c r="AAW80" s="12"/>
      <c r="AAX80" s="12"/>
      <c r="AAY80" s="12"/>
      <c r="AAZ80" s="12"/>
      <c r="ABA80" s="12"/>
      <c r="ABB80" s="12"/>
      <c r="ABC80" s="12"/>
      <c r="ABD80" s="12"/>
      <c r="ABE80" s="12"/>
      <c r="ABF80" s="12"/>
      <c r="ABG80" s="12"/>
      <c r="ABH80" s="12"/>
      <c r="ABI80" s="12"/>
      <c r="ABJ80" s="12"/>
      <c r="ABK80" s="12"/>
      <c r="ABL80" s="12"/>
      <c r="ABM80" s="12"/>
      <c r="ABN80" s="12"/>
      <c r="ABO80" s="12"/>
      <c r="ABP80" s="12"/>
      <c r="ABQ80" s="12"/>
      <c r="ABR80" s="12"/>
      <c r="ABS80" s="12"/>
      <c r="ABT80" s="12"/>
      <c r="ABU80" s="12"/>
      <c r="ABV80" s="12"/>
      <c r="ABW80" s="12"/>
      <c r="ABX80" s="12"/>
      <c r="ABY80" s="12"/>
      <c r="ABZ80" s="12"/>
      <c r="ACA80" s="12"/>
      <c r="ACB80" s="12"/>
      <c r="ACC80" s="12"/>
      <c r="ACD80" s="12"/>
      <c r="ACE80" s="12"/>
      <c r="ACF80" s="12"/>
      <c r="ACG80" s="12"/>
      <c r="ACH80" s="12"/>
      <c r="ACI80" s="12"/>
      <c r="ACJ80" s="12"/>
      <c r="ACK80" s="12"/>
    </row>
    <row r="81" spans="1:765" x14ac:dyDescent="0.2">
      <c r="A81" s="18" t="s">
        <v>974</v>
      </c>
      <c r="B81" s="19"/>
      <c r="C81" s="19"/>
      <c r="D81" s="35">
        <f t="shared" ref="D81:G81" si="15">SUM(D75:D80)</f>
        <v>100120</v>
      </c>
      <c r="E81" s="35">
        <f t="shared" si="15"/>
        <v>0</v>
      </c>
      <c r="F81" s="35"/>
      <c r="G81" s="35">
        <f t="shared" si="15"/>
        <v>2523</v>
      </c>
      <c r="H81" s="128"/>
    </row>
    <row r="82" spans="1:765" s="19" customFormat="1" x14ac:dyDescent="0.2">
      <c r="A82" s="11" t="s">
        <v>966</v>
      </c>
      <c r="B82" s="12" t="s">
        <v>418</v>
      </c>
      <c r="C82" s="12" t="s">
        <v>419</v>
      </c>
      <c r="D82" s="32">
        <f>ROUND(IFERROR(VLOOKUP($B82,'2. PP Post Test vs Actuals'!$I$9:$M$112,5,FALSE),0),0)</f>
        <v>32520</v>
      </c>
      <c r="E82" s="251" t="s">
        <v>154</v>
      </c>
      <c r="F82" s="20">
        <f>VLOOKUP($E82,'3. PP Depr Rate'!$F$6:$I$175,4,FALSE)</f>
        <v>2.2599999999999999E-2</v>
      </c>
      <c r="G82" s="17">
        <f>ROUND(D82*F82, 0)</f>
        <v>735</v>
      </c>
      <c r="H82" s="127"/>
      <c r="I82" s="12" t="str">
        <f>IFERROR(VLOOKUP(B82,'Projects FERCs'!$A$8:$D$291,4,FALSE),0)</f>
        <v>Blanket Inventory Item</v>
      </c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  <c r="CD82" s="12"/>
      <c r="CE82" s="12"/>
      <c r="CF82" s="12"/>
      <c r="CG82" s="12"/>
      <c r="CH82" s="12"/>
      <c r="CI82" s="12"/>
      <c r="CJ82" s="12"/>
      <c r="CK82" s="12"/>
      <c r="CL82" s="12"/>
      <c r="CM82" s="12"/>
      <c r="CN82" s="12"/>
      <c r="CO82" s="12"/>
      <c r="CP82" s="12"/>
      <c r="CQ82" s="12"/>
      <c r="CR82" s="12"/>
      <c r="CS82" s="12"/>
      <c r="CT82" s="12"/>
      <c r="CU82" s="12"/>
      <c r="CV82" s="12"/>
      <c r="CW82" s="12"/>
      <c r="CX82" s="12"/>
      <c r="CY82" s="12"/>
      <c r="CZ82" s="12"/>
      <c r="DA82" s="12"/>
      <c r="DB82" s="12"/>
      <c r="DC82" s="12"/>
      <c r="DD82" s="12"/>
      <c r="DE82" s="12"/>
      <c r="DF82" s="12"/>
      <c r="DG82" s="12"/>
      <c r="DH82" s="12"/>
      <c r="DI82" s="12"/>
      <c r="DJ82" s="12"/>
      <c r="DK82" s="12"/>
      <c r="DL82" s="12"/>
      <c r="DM82" s="12"/>
      <c r="DN82" s="12"/>
      <c r="DO82" s="12"/>
      <c r="DP82" s="12"/>
      <c r="DQ82" s="12"/>
      <c r="DR82" s="12"/>
      <c r="DS82" s="12"/>
      <c r="DT82" s="12"/>
      <c r="DU82" s="12"/>
      <c r="DV82" s="12"/>
      <c r="DW82" s="12"/>
      <c r="DX82" s="12"/>
      <c r="DY82" s="12"/>
      <c r="DZ82" s="12"/>
      <c r="EA82" s="12"/>
      <c r="EB82" s="12"/>
      <c r="EC82" s="12"/>
      <c r="ED82" s="12"/>
      <c r="EE82" s="12"/>
      <c r="EF82" s="12"/>
      <c r="EG82" s="12"/>
      <c r="EH82" s="12"/>
      <c r="EI82" s="12"/>
      <c r="EJ82" s="12"/>
      <c r="EK82" s="12"/>
      <c r="EL82" s="12"/>
      <c r="EM82" s="12"/>
      <c r="EN82" s="12"/>
      <c r="EO82" s="12"/>
      <c r="EP82" s="12"/>
      <c r="EQ82" s="12"/>
      <c r="ER82" s="12"/>
      <c r="ES82" s="12"/>
      <c r="ET82" s="12"/>
      <c r="EU82" s="12"/>
      <c r="EV82" s="12"/>
      <c r="EW82" s="12"/>
      <c r="EX82" s="12"/>
      <c r="EY82" s="12"/>
      <c r="EZ82" s="12"/>
      <c r="FA82" s="12"/>
      <c r="FB82" s="12"/>
      <c r="FC82" s="12"/>
      <c r="FD82" s="12"/>
      <c r="FE82" s="12"/>
      <c r="FF82" s="12"/>
      <c r="FG82" s="12"/>
      <c r="FH82" s="12"/>
      <c r="FI82" s="12"/>
      <c r="FJ82" s="12"/>
      <c r="FK82" s="12"/>
      <c r="FL82" s="12"/>
      <c r="FM82" s="12"/>
      <c r="FN82" s="12"/>
      <c r="FO82" s="12"/>
      <c r="FP82" s="12"/>
      <c r="FQ82" s="12"/>
      <c r="FR82" s="12"/>
      <c r="FS82" s="12"/>
      <c r="FT82" s="12"/>
      <c r="FU82" s="12"/>
      <c r="FV82" s="12"/>
      <c r="FW82" s="12"/>
      <c r="FX82" s="12"/>
      <c r="FY82" s="12"/>
      <c r="FZ82" s="12"/>
      <c r="GA82" s="12"/>
      <c r="GB82" s="12"/>
      <c r="GC82" s="12"/>
      <c r="GD82" s="12"/>
      <c r="GE82" s="12"/>
      <c r="GF82" s="12"/>
      <c r="GG82" s="12"/>
      <c r="GH82" s="12"/>
      <c r="GI82" s="12"/>
      <c r="GJ82" s="12"/>
      <c r="GK82" s="12"/>
      <c r="GL82" s="12"/>
      <c r="GM82" s="12"/>
      <c r="GN82" s="12"/>
      <c r="GO82" s="12"/>
      <c r="GP82" s="12"/>
      <c r="GQ82" s="12"/>
      <c r="GR82" s="12"/>
      <c r="GS82" s="12"/>
      <c r="GT82" s="12"/>
      <c r="GU82" s="12"/>
      <c r="GV82" s="12"/>
      <c r="GW82" s="12"/>
      <c r="GX82" s="12"/>
      <c r="GY82" s="12"/>
      <c r="GZ82" s="12"/>
      <c r="HA82" s="12"/>
      <c r="HB82" s="12"/>
      <c r="HC82" s="12"/>
      <c r="HD82" s="12"/>
      <c r="HE82" s="12"/>
      <c r="HF82" s="12"/>
      <c r="HG82" s="12"/>
      <c r="HH82" s="12"/>
      <c r="HI82" s="12"/>
      <c r="HJ82" s="12"/>
      <c r="HK82" s="12"/>
      <c r="HL82" s="12"/>
      <c r="HM82" s="12"/>
      <c r="HN82" s="12"/>
      <c r="HO82" s="12"/>
      <c r="HP82" s="12"/>
      <c r="HQ82" s="12"/>
      <c r="HR82" s="12"/>
      <c r="HS82" s="12"/>
      <c r="HT82" s="12"/>
      <c r="HU82" s="12"/>
      <c r="HV82" s="12"/>
      <c r="HW82" s="12"/>
      <c r="HX82" s="12"/>
      <c r="HY82" s="12"/>
      <c r="HZ82" s="12"/>
      <c r="IA82" s="12"/>
      <c r="IB82" s="12"/>
      <c r="IC82" s="12"/>
      <c r="ID82" s="12"/>
      <c r="IE82" s="12"/>
      <c r="IF82" s="12"/>
      <c r="IG82" s="12"/>
      <c r="IH82" s="12"/>
      <c r="II82" s="12"/>
      <c r="IJ82" s="12"/>
      <c r="IK82" s="12"/>
      <c r="IL82" s="12"/>
      <c r="IM82" s="12"/>
      <c r="IN82" s="12"/>
      <c r="IO82" s="12"/>
      <c r="IP82" s="12"/>
      <c r="IQ82" s="12"/>
      <c r="IR82" s="12"/>
      <c r="IS82" s="12"/>
      <c r="IT82" s="12"/>
      <c r="IU82" s="12"/>
      <c r="IV82" s="12"/>
      <c r="IW82" s="12"/>
      <c r="IX82" s="12"/>
      <c r="IY82" s="12"/>
      <c r="IZ82" s="12"/>
      <c r="JA82" s="12"/>
      <c r="JB82" s="12"/>
      <c r="JC82" s="12"/>
      <c r="JD82" s="12"/>
      <c r="JE82" s="12"/>
      <c r="JF82" s="12"/>
      <c r="JG82" s="12"/>
      <c r="JH82" s="12"/>
      <c r="JI82" s="12"/>
      <c r="JJ82" s="12"/>
      <c r="JK82" s="12"/>
      <c r="JL82" s="12"/>
      <c r="JM82" s="12"/>
      <c r="JN82" s="12"/>
      <c r="JO82" s="12"/>
      <c r="JP82" s="12"/>
      <c r="JQ82" s="12"/>
      <c r="JR82" s="12"/>
      <c r="JS82" s="12"/>
      <c r="JT82" s="12"/>
      <c r="JU82" s="12"/>
      <c r="JV82" s="12"/>
      <c r="JW82" s="12"/>
      <c r="JX82" s="12"/>
      <c r="JY82" s="12"/>
      <c r="JZ82" s="12"/>
      <c r="KA82" s="12"/>
      <c r="KB82" s="12"/>
      <c r="KC82" s="12"/>
      <c r="KD82" s="12"/>
      <c r="KE82" s="12"/>
      <c r="KF82" s="12"/>
      <c r="KG82" s="12"/>
      <c r="KH82" s="12"/>
      <c r="KI82" s="12"/>
      <c r="KJ82" s="12"/>
      <c r="KK82" s="12"/>
      <c r="KL82" s="12"/>
      <c r="KM82" s="12"/>
      <c r="KN82" s="12"/>
      <c r="KO82" s="12"/>
      <c r="KP82" s="12"/>
      <c r="KQ82" s="12"/>
      <c r="KR82" s="12"/>
      <c r="KS82" s="12"/>
      <c r="KT82" s="12"/>
      <c r="KU82" s="12"/>
      <c r="KV82" s="12"/>
      <c r="KW82" s="12"/>
      <c r="KX82" s="12"/>
      <c r="KY82" s="12"/>
      <c r="KZ82" s="12"/>
      <c r="LA82" s="12"/>
      <c r="LB82" s="12"/>
      <c r="LC82" s="12"/>
      <c r="LD82" s="12"/>
      <c r="LE82" s="12"/>
      <c r="LF82" s="12"/>
      <c r="LG82" s="12"/>
      <c r="LH82" s="12"/>
      <c r="LI82" s="12"/>
      <c r="LJ82" s="12"/>
      <c r="LK82" s="12"/>
      <c r="LL82" s="12"/>
      <c r="LM82" s="12"/>
      <c r="LN82" s="12"/>
      <c r="LO82" s="12"/>
      <c r="LP82" s="12"/>
      <c r="LQ82" s="12"/>
      <c r="LR82" s="12"/>
      <c r="LS82" s="12"/>
      <c r="LT82" s="12"/>
      <c r="LU82" s="12"/>
      <c r="LV82" s="12"/>
      <c r="LW82" s="12"/>
      <c r="LX82" s="12"/>
      <c r="LY82" s="12"/>
      <c r="LZ82" s="12"/>
      <c r="MA82" s="12"/>
      <c r="MB82" s="12"/>
      <c r="MC82" s="12"/>
      <c r="MD82" s="12"/>
      <c r="ME82" s="12"/>
      <c r="MF82" s="12"/>
      <c r="MG82" s="12"/>
      <c r="MH82" s="12"/>
      <c r="MI82" s="12"/>
      <c r="MJ82" s="12"/>
      <c r="MK82" s="12"/>
      <c r="ML82" s="12"/>
      <c r="MM82" s="12"/>
      <c r="MN82" s="12"/>
      <c r="MO82" s="12"/>
      <c r="MP82" s="12"/>
      <c r="MQ82" s="12"/>
      <c r="MR82" s="12"/>
      <c r="MS82" s="12"/>
      <c r="MT82" s="12"/>
      <c r="MU82" s="12"/>
      <c r="MV82" s="12"/>
      <c r="MW82" s="12"/>
      <c r="MX82" s="12"/>
      <c r="MY82" s="12"/>
      <c r="MZ82" s="12"/>
      <c r="NA82" s="12"/>
      <c r="NB82" s="12"/>
      <c r="NC82" s="12"/>
      <c r="ND82" s="12"/>
      <c r="NE82" s="12"/>
      <c r="NF82" s="12"/>
      <c r="NG82" s="12"/>
      <c r="NH82" s="12"/>
      <c r="NI82" s="12"/>
      <c r="NJ82" s="12"/>
      <c r="NK82" s="12"/>
      <c r="NL82" s="12"/>
      <c r="NM82" s="12"/>
      <c r="NN82" s="12"/>
      <c r="NO82" s="12"/>
      <c r="NP82" s="12"/>
      <c r="NQ82" s="12"/>
      <c r="NR82" s="12"/>
      <c r="NS82" s="12"/>
      <c r="NT82" s="12"/>
      <c r="NU82" s="12"/>
      <c r="NV82" s="12"/>
      <c r="NW82" s="12"/>
      <c r="NX82" s="12"/>
      <c r="NY82" s="12"/>
      <c r="NZ82" s="12"/>
      <c r="OA82" s="12"/>
      <c r="OB82" s="12"/>
      <c r="OC82" s="12"/>
      <c r="OD82" s="12"/>
      <c r="OE82" s="12"/>
      <c r="OF82" s="12"/>
      <c r="OG82" s="12"/>
      <c r="OH82" s="12"/>
      <c r="OI82" s="12"/>
      <c r="OJ82" s="12"/>
      <c r="OK82" s="12"/>
      <c r="OL82" s="12"/>
      <c r="OM82" s="12"/>
      <c r="ON82" s="12"/>
      <c r="OO82" s="12"/>
      <c r="OP82" s="12"/>
      <c r="OQ82" s="12"/>
      <c r="OR82" s="12"/>
      <c r="OS82" s="12"/>
      <c r="OT82" s="12"/>
      <c r="OU82" s="12"/>
      <c r="OV82" s="12"/>
      <c r="OW82" s="12"/>
      <c r="OX82" s="12"/>
      <c r="OY82" s="12"/>
      <c r="OZ82" s="12"/>
      <c r="PA82" s="12"/>
      <c r="PB82" s="12"/>
      <c r="PC82" s="12"/>
      <c r="PD82" s="12"/>
      <c r="PE82" s="12"/>
      <c r="PF82" s="12"/>
      <c r="PG82" s="12"/>
      <c r="PH82" s="12"/>
      <c r="PI82" s="12"/>
      <c r="PJ82" s="12"/>
      <c r="PK82" s="12"/>
      <c r="PL82" s="12"/>
      <c r="PM82" s="12"/>
      <c r="PN82" s="12"/>
      <c r="PO82" s="12"/>
      <c r="PP82" s="12"/>
      <c r="PQ82" s="12"/>
      <c r="PR82" s="12"/>
      <c r="PS82" s="12"/>
      <c r="PT82" s="12"/>
      <c r="PU82" s="12"/>
      <c r="PV82" s="12"/>
      <c r="PW82" s="12"/>
      <c r="PX82" s="12"/>
      <c r="PY82" s="12"/>
      <c r="PZ82" s="12"/>
      <c r="QA82" s="12"/>
      <c r="QB82" s="12"/>
      <c r="QC82" s="12"/>
      <c r="QD82" s="12"/>
      <c r="QE82" s="12"/>
      <c r="QF82" s="12"/>
      <c r="QG82" s="12"/>
      <c r="QH82" s="12"/>
      <c r="QI82" s="12"/>
      <c r="QJ82" s="12"/>
      <c r="QK82" s="12"/>
      <c r="QL82" s="12"/>
      <c r="QM82" s="12"/>
      <c r="QN82" s="12"/>
      <c r="QO82" s="12"/>
      <c r="QP82" s="12"/>
      <c r="QQ82" s="12"/>
      <c r="QR82" s="12"/>
      <c r="QS82" s="12"/>
      <c r="QT82" s="12"/>
      <c r="QU82" s="12"/>
      <c r="QV82" s="12"/>
      <c r="QW82" s="12"/>
      <c r="QX82" s="12"/>
      <c r="QY82" s="12"/>
      <c r="QZ82" s="12"/>
      <c r="RA82" s="12"/>
      <c r="RB82" s="12"/>
      <c r="RC82" s="12"/>
      <c r="RD82" s="12"/>
      <c r="RE82" s="12"/>
      <c r="RF82" s="12"/>
      <c r="RG82" s="12"/>
      <c r="RH82" s="12"/>
      <c r="RI82" s="12"/>
      <c r="RJ82" s="12"/>
      <c r="RK82" s="12"/>
      <c r="RL82" s="12"/>
      <c r="RM82" s="12"/>
      <c r="RN82" s="12"/>
      <c r="RO82" s="12"/>
      <c r="RP82" s="12"/>
      <c r="RQ82" s="12"/>
      <c r="RR82" s="12"/>
      <c r="RS82" s="12"/>
      <c r="RT82" s="12"/>
      <c r="RU82" s="12"/>
      <c r="RV82" s="12"/>
      <c r="RW82" s="12"/>
      <c r="RX82" s="12"/>
      <c r="RY82" s="12"/>
      <c r="RZ82" s="12"/>
      <c r="SA82" s="12"/>
      <c r="SB82" s="12"/>
      <c r="SC82" s="12"/>
      <c r="SD82" s="12"/>
      <c r="SE82" s="12"/>
      <c r="SF82" s="12"/>
      <c r="SG82" s="12"/>
      <c r="SH82" s="12"/>
      <c r="SI82" s="12"/>
      <c r="SJ82" s="12"/>
      <c r="SK82" s="12"/>
      <c r="SL82" s="12"/>
      <c r="SM82" s="12"/>
      <c r="SN82" s="12"/>
      <c r="SO82" s="12"/>
      <c r="SP82" s="12"/>
      <c r="SQ82" s="12"/>
      <c r="SR82" s="12"/>
      <c r="SS82" s="12"/>
      <c r="ST82" s="12"/>
      <c r="SU82" s="12"/>
      <c r="SV82" s="12"/>
      <c r="SW82" s="12"/>
      <c r="SX82" s="12"/>
      <c r="SY82" s="12"/>
      <c r="SZ82" s="12"/>
      <c r="TA82" s="12"/>
      <c r="TB82" s="12"/>
      <c r="TC82" s="12"/>
      <c r="TD82" s="12"/>
      <c r="TE82" s="12"/>
      <c r="TF82" s="12"/>
      <c r="TG82" s="12"/>
      <c r="TH82" s="12"/>
      <c r="TI82" s="12"/>
      <c r="TJ82" s="12"/>
      <c r="TK82" s="12"/>
      <c r="TL82" s="12"/>
      <c r="TM82" s="12"/>
      <c r="TN82" s="12"/>
      <c r="TO82" s="12"/>
      <c r="TP82" s="12"/>
      <c r="TQ82" s="12"/>
      <c r="TR82" s="12"/>
      <c r="TS82" s="12"/>
      <c r="TT82" s="12"/>
      <c r="TU82" s="12"/>
      <c r="TV82" s="12"/>
      <c r="TW82" s="12"/>
      <c r="TX82" s="12"/>
      <c r="TY82" s="12"/>
      <c r="TZ82" s="12"/>
      <c r="UA82" s="12"/>
      <c r="UB82" s="12"/>
      <c r="UC82" s="12"/>
      <c r="UD82" s="12"/>
      <c r="UE82" s="12"/>
      <c r="UF82" s="12"/>
      <c r="UG82" s="12"/>
      <c r="UH82" s="12"/>
      <c r="UI82" s="12"/>
      <c r="UJ82" s="12"/>
      <c r="UK82" s="12"/>
      <c r="UL82" s="12"/>
      <c r="UM82" s="12"/>
      <c r="UN82" s="12"/>
      <c r="UO82" s="12"/>
      <c r="UP82" s="12"/>
      <c r="UQ82" s="12"/>
      <c r="UR82" s="12"/>
      <c r="US82" s="12"/>
      <c r="UT82" s="12"/>
      <c r="UU82" s="12"/>
      <c r="UV82" s="12"/>
      <c r="UW82" s="12"/>
      <c r="UX82" s="12"/>
      <c r="UY82" s="12"/>
      <c r="UZ82" s="12"/>
      <c r="VA82" s="12"/>
      <c r="VB82" s="12"/>
      <c r="VC82" s="12"/>
      <c r="VD82" s="12"/>
      <c r="VE82" s="12"/>
      <c r="VF82" s="12"/>
      <c r="VG82" s="12"/>
      <c r="VH82" s="12"/>
      <c r="VI82" s="12"/>
      <c r="VJ82" s="12"/>
      <c r="VK82" s="12"/>
      <c r="VL82" s="12"/>
      <c r="VM82" s="12"/>
      <c r="VN82" s="12"/>
      <c r="VO82" s="12"/>
      <c r="VP82" s="12"/>
      <c r="VQ82" s="12"/>
      <c r="VR82" s="12"/>
      <c r="VS82" s="12"/>
      <c r="VT82" s="12"/>
      <c r="VU82" s="12"/>
      <c r="VV82" s="12"/>
      <c r="VW82" s="12"/>
      <c r="VX82" s="12"/>
      <c r="VY82" s="12"/>
      <c r="VZ82" s="12"/>
      <c r="WA82" s="12"/>
      <c r="WB82" s="12"/>
      <c r="WC82" s="12"/>
      <c r="WD82" s="12"/>
      <c r="WE82" s="12"/>
      <c r="WF82" s="12"/>
      <c r="WG82" s="12"/>
      <c r="WH82" s="12"/>
      <c r="WI82" s="12"/>
      <c r="WJ82" s="12"/>
      <c r="WK82" s="12"/>
      <c r="WL82" s="12"/>
      <c r="WM82" s="12"/>
      <c r="WN82" s="12"/>
      <c r="WO82" s="12"/>
      <c r="WP82" s="12"/>
      <c r="WQ82" s="12"/>
      <c r="WR82" s="12"/>
      <c r="WS82" s="12"/>
      <c r="WT82" s="12"/>
      <c r="WU82" s="12"/>
      <c r="WV82" s="12"/>
      <c r="WW82" s="12"/>
      <c r="WX82" s="12"/>
      <c r="WY82" s="12"/>
      <c r="WZ82" s="12"/>
      <c r="XA82" s="12"/>
      <c r="XB82" s="12"/>
      <c r="XC82" s="12"/>
      <c r="XD82" s="12"/>
      <c r="XE82" s="12"/>
      <c r="XF82" s="12"/>
      <c r="XG82" s="12"/>
      <c r="XH82" s="12"/>
      <c r="XI82" s="12"/>
      <c r="XJ82" s="12"/>
      <c r="XK82" s="12"/>
      <c r="XL82" s="12"/>
      <c r="XM82" s="12"/>
      <c r="XN82" s="12"/>
      <c r="XO82" s="12"/>
      <c r="XP82" s="12"/>
      <c r="XQ82" s="12"/>
      <c r="XR82" s="12"/>
      <c r="XS82" s="12"/>
      <c r="XT82" s="12"/>
      <c r="XU82" s="12"/>
      <c r="XV82" s="12"/>
      <c r="XW82" s="12"/>
      <c r="XX82" s="12"/>
      <c r="XY82" s="12"/>
      <c r="XZ82" s="12"/>
      <c r="YA82" s="12"/>
      <c r="YB82" s="12"/>
      <c r="YC82" s="12"/>
      <c r="YD82" s="12"/>
      <c r="YE82" s="12"/>
      <c r="YF82" s="12"/>
      <c r="YG82" s="12"/>
      <c r="YH82" s="12"/>
      <c r="YI82" s="12"/>
      <c r="YJ82" s="12"/>
      <c r="YK82" s="12"/>
      <c r="YL82" s="12"/>
      <c r="YM82" s="12"/>
      <c r="YN82" s="12"/>
      <c r="YO82" s="12"/>
      <c r="YP82" s="12"/>
      <c r="YQ82" s="12"/>
      <c r="YR82" s="12"/>
      <c r="YS82" s="12"/>
      <c r="YT82" s="12"/>
      <c r="YU82" s="12"/>
      <c r="YV82" s="12"/>
      <c r="YW82" s="12"/>
      <c r="YX82" s="12"/>
      <c r="YY82" s="12"/>
      <c r="YZ82" s="12"/>
      <c r="ZA82" s="12"/>
      <c r="ZB82" s="12"/>
      <c r="ZC82" s="12"/>
      <c r="ZD82" s="12"/>
      <c r="ZE82" s="12"/>
      <c r="ZF82" s="12"/>
      <c r="ZG82" s="12"/>
      <c r="ZH82" s="12"/>
      <c r="ZI82" s="12"/>
      <c r="ZJ82" s="12"/>
      <c r="ZK82" s="12"/>
      <c r="ZL82" s="12"/>
      <c r="ZM82" s="12"/>
      <c r="ZN82" s="12"/>
      <c r="ZO82" s="12"/>
      <c r="ZP82" s="12"/>
      <c r="ZQ82" s="12"/>
      <c r="ZR82" s="12"/>
      <c r="ZS82" s="12"/>
      <c r="ZT82" s="12"/>
      <c r="ZU82" s="12"/>
      <c r="ZV82" s="12"/>
      <c r="ZW82" s="12"/>
      <c r="ZX82" s="12"/>
      <c r="ZY82" s="12"/>
      <c r="ZZ82" s="12"/>
      <c r="AAA82" s="12"/>
      <c r="AAB82" s="12"/>
      <c r="AAC82" s="12"/>
      <c r="AAD82" s="12"/>
      <c r="AAE82" s="12"/>
      <c r="AAF82" s="12"/>
      <c r="AAG82" s="12"/>
      <c r="AAH82" s="12"/>
      <c r="AAI82" s="12"/>
      <c r="AAJ82" s="12"/>
      <c r="AAK82" s="12"/>
      <c r="AAL82" s="12"/>
      <c r="AAM82" s="12"/>
      <c r="AAN82" s="12"/>
      <c r="AAO82" s="12"/>
      <c r="AAP82" s="12"/>
      <c r="AAQ82" s="12"/>
      <c r="AAR82" s="12"/>
      <c r="AAS82" s="12"/>
      <c r="AAT82" s="12"/>
      <c r="AAU82" s="12"/>
      <c r="AAV82" s="12"/>
      <c r="AAW82" s="12"/>
      <c r="AAX82" s="12"/>
      <c r="AAY82" s="12"/>
      <c r="AAZ82" s="12"/>
      <c r="ABA82" s="12"/>
      <c r="ABB82" s="12"/>
      <c r="ABC82" s="12"/>
      <c r="ABD82" s="12"/>
      <c r="ABE82" s="12"/>
      <c r="ABF82" s="12"/>
      <c r="ABG82" s="12"/>
      <c r="ABH82" s="12"/>
      <c r="ABI82" s="12"/>
      <c r="ABJ82" s="12"/>
      <c r="ABK82" s="12"/>
      <c r="ABL82" s="12"/>
      <c r="ABM82" s="12"/>
      <c r="ABN82" s="12"/>
      <c r="ABO82" s="12"/>
      <c r="ABP82" s="12"/>
      <c r="ABQ82" s="12"/>
      <c r="ABR82" s="12"/>
      <c r="ABS82" s="12"/>
      <c r="ABT82" s="12"/>
      <c r="ABU82" s="12"/>
      <c r="ABV82" s="12"/>
      <c r="ABW82" s="12"/>
      <c r="ABX82" s="12"/>
      <c r="ABY82" s="12"/>
      <c r="ABZ82" s="12"/>
      <c r="ACA82" s="12"/>
      <c r="ACB82" s="12"/>
      <c r="ACC82" s="12"/>
      <c r="ACD82" s="12"/>
      <c r="ACE82" s="12"/>
      <c r="ACF82" s="12"/>
      <c r="ACG82" s="12"/>
      <c r="ACH82" s="12"/>
      <c r="ACI82" s="12"/>
      <c r="ACJ82" s="12"/>
      <c r="ACK82" s="12"/>
    </row>
    <row r="83" spans="1:765" x14ac:dyDescent="0.2">
      <c r="B83" s="12" t="s">
        <v>601</v>
      </c>
      <c r="C83" s="12" t="s">
        <v>602</v>
      </c>
      <c r="D83" s="32">
        <f>ROUND(IFERROR(VLOOKUP($B83,'2. PP Post Test vs Actuals'!$I$9:$M$112,5,FALSE),0),0)</f>
        <v>46324</v>
      </c>
      <c r="E83" s="251" t="s">
        <v>154</v>
      </c>
      <c r="F83" s="20">
        <f>VLOOKUP($E83,'3. PP Depr Rate'!$F$6:$I$175,4,FALSE)</f>
        <v>2.2599999999999999E-2</v>
      </c>
      <c r="G83" s="17">
        <f>ROUND(D83*F83, 0)</f>
        <v>1047</v>
      </c>
      <c r="I83" s="12" t="str">
        <f>IFERROR(VLOOKUP(B83,'Projects FERCs'!$A$8:$D$291,4,FALSE),0)</f>
        <v>Blanket Inventory Item</v>
      </c>
    </row>
    <row r="84" spans="1:765" x14ac:dyDescent="0.2">
      <c r="B84" s="12" t="s">
        <v>703</v>
      </c>
      <c r="C84" s="12" t="s">
        <v>704</v>
      </c>
      <c r="D84" s="32">
        <f>ROUND(IFERROR(VLOOKUP($B84,'2. PP Post Test vs Actuals'!$I$9:$M$112,5,FALSE),0),0)+1</f>
        <v>16369</v>
      </c>
      <c r="E84" s="251" t="s">
        <v>154</v>
      </c>
      <c r="F84" s="20">
        <f>VLOOKUP($E84,'3. PP Depr Rate'!$F$6:$I$175,4,FALSE)</f>
        <v>2.2599999999999999E-2</v>
      </c>
      <c r="G84" s="17">
        <f>ROUND(D84*F84, 0)</f>
        <v>370</v>
      </c>
      <c r="H84" s="127" t="s">
        <v>1615</v>
      </c>
      <c r="I84" s="12" t="str">
        <f>IFERROR(VLOOKUP(B84,'Projects FERCs'!$A$8:$D$291,4,FALSE),0)</f>
        <v>Blanket Inventory Item</v>
      </c>
    </row>
    <row r="85" spans="1:765" x14ac:dyDescent="0.2">
      <c r="B85" s="12" t="s">
        <v>845</v>
      </c>
      <c r="C85" s="12" t="s">
        <v>846</v>
      </c>
      <c r="D85" s="32">
        <f>ROUND(IFERROR(VLOOKUP($B85,'2. PP Post Test vs Actuals'!$I$9:$M$112,5,FALSE),0),0)</f>
        <v>17328</v>
      </c>
      <c r="E85" s="251" t="s">
        <v>154</v>
      </c>
      <c r="F85" s="20">
        <f>VLOOKUP($E85,'3. PP Depr Rate'!$F$6:$I$175,4,FALSE)</f>
        <v>2.2599999999999999E-2</v>
      </c>
      <c r="G85" s="17">
        <f>ROUND(D85*F85, 0)</f>
        <v>392</v>
      </c>
      <c r="I85" s="12" t="str">
        <f>IFERROR(VLOOKUP(B85,'Projects FERCs'!$A$8:$D$291,4,FALSE),0)</f>
        <v>Blanket Inventory Item</v>
      </c>
    </row>
    <row r="86" spans="1:765" x14ac:dyDescent="0.2">
      <c r="B86" s="12" t="s">
        <v>501</v>
      </c>
      <c r="C86" s="12" t="s">
        <v>1319</v>
      </c>
      <c r="D86" s="32">
        <f>ROUND(IFERROR(VLOOKUP($B86,'2. PP Post Test vs Actuals'!$I$9:$M$112,5,FALSE),0),0)</f>
        <v>14642</v>
      </c>
      <c r="E86" s="251" t="s">
        <v>154</v>
      </c>
      <c r="F86" s="20">
        <f>VLOOKUP($E86,'3. PP Depr Rate'!$F$6:$I$175,4,FALSE)</f>
        <v>2.2599999999999999E-2</v>
      </c>
      <c r="G86" s="17">
        <f>ROUND(D86*F86, 0)</f>
        <v>331</v>
      </c>
      <c r="I86" s="12" t="str">
        <f>IFERROR(VLOOKUP(B86,'Projects FERCs'!$A$8:$D$291,4,FALSE),0)</f>
        <v>Blanket Inventory Item</v>
      </c>
    </row>
    <row r="87" spans="1:765" x14ac:dyDescent="0.2">
      <c r="A87" s="18" t="s">
        <v>973</v>
      </c>
      <c r="B87" s="19"/>
      <c r="C87" s="19"/>
      <c r="D87" s="35">
        <f>SUM(D82:D86)</f>
        <v>127183</v>
      </c>
      <c r="E87" s="35">
        <f t="shared" ref="E87:G87" si="16">SUM(E82:E86)</f>
        <v>0</v>
      </c>
      <c r="F87" s="35"/>
      <c r="G87" s="35">
        <f t="shared" si="16"/>
        <v>2875</v>
      </c>
      <c r="H87" s="128"/>
    </row>
    <row r="88" spans="1:765" x14ac:dyDescent="0.2">
      <c r="A88" s="11" t="s">
        <v>1062</v>
      </c>
      <c r="B88" s="12" t="s">
        <v>503</v>
      </c>
      <c r="C88" s="12" t="s">
        <v>504</v>
      </c>
      <c r="D88" s="32">
        <f>ROUND(IFERROR(VLOOKUP($B88,'2. PP Post Test vs Actuals'!$I$9:$M$112,5,FALSE),0),0)</f>
        <v>61351</v>
      </c>
      <c r="E88" s="251" t="s">
        <v>157</v>
      </c>
      <c r="F88" s="20">
        <f>VLOOKUP($E88,'3. PP Depr Rate'!$F$6:$I$175,4,FALSE)</f>
        <v>1.9300000000000001E-2</v>
      </c>
      <c r="G88" s="17">
        <f t="shared" ref="G88:G93" si="17">ROUND(D88*F88, 0)</f>
        <v>1184</v>
      </c>
      <c r="I88" s="12" t="str">
        <f>IFERROR(VLOOKUP(B88,'Projects FERCs'!$A$8:$D$291,4,FALSE),0)</f>
        <v>Estimated Asset</v>
      </c>
    </row>
    <row r="89" spans="1:765" x14ac:dyDescent="0.2">
      <c r="B89" s="12" t="s">
        <v>421</v>
      </c>
      <c r="C89" s="12" t="s">
        <v>422</v>
      </c>
      <c r="D89" s="32">
        <f>ROUND(IFERROR(VLOOKUP($B89,'2. PP Post Test vs Actuals'!$I$9:$M$112,5,FALSE),0),0)</f>
        <v>10197</v>
      </c>
      <c r="E89" s="251" t="s">
        <v>157</v>
      </c>
      <c r="F89" s="20">
        <f>VLOOKUP($E89,'3. PP Depr Rate'!$F$6:$I$175,4,FALSE)</f>
        <v>1.9300000000000001E-2</v>
      </c>
      <c r="G89" s="17">
        <f t="shared" si="17"/>
        <v>197</v>
      </c>
      <c r="I89" s="12" t="str">
        <f>IFERROR(VLOOKUP(B89,'Projects FERCs'!$A$8:$D$291,4,FALSE),0)</f>
        <v>Estimated Asset</v>
      </c>
    </row>
    <row r="90" spans="1:765" x14ac:dyDescent="0.2">
      <c r="B90" s="12" t="s">
        <v>705</v>
      </c>
      <c r="C90" s="12" t="s">
        <v>706</v>
      </c>
      <c r="D90" s="32">
        <f>ROUND(IFERROR(VLOOKUP($B90,'2. PP Post Test vs Actuals'!$I$9:$M$112,5,FALSE),0),0)</f>
        <v>3474</v>
      </c>
      <c r="E90" s="251" t="s">
        <v>157</v>
      </c>
      <c r="F90" s="20">
        <f>VLOOKUP($E90,'3. PP Depr Rate'!$F$6:$I$175,4,FALSE)</f>
        <v>1.9300000000000001E-2</v>
      </c>
      <c r="G90" s="17">
        <f t="shared" si="17"/>
        <v>67</v>
      </c>
      <c r="I90" s="12" t="str">
        <f>IFERROR(VLOOKUP(B90,'Projects FERCs'!$A$8:$D$291,4,FALSE),0)</f>
        <v>Estimated Asset</v>
      </c>
    </row>
    <row r="91" spans="1:765" x14ac:dyDescent="0.2">
      <c r="B91" s="12" t="s">
        <v>605</v>
      </c>
      <c r="C91" s="12" t="s">
        <v>606</v>
      </c>
      <c r="D91" s="32">
        <f>ROUND(IFERROR(VLOOKUP($B91,'2. PP Post Test vs Actuals'!$I$9:$M$112,5,FALSE),0),0)</f>
        <v>16082</v>
      </c>
      <c r="E91" s="251" t="s">
        <v>157</v>
      </c>
      <c r="F91" s="20">
        <f>VLOOKUP($E91,'3. PP Depr Rate'!$F$6:$I$175,4,FALSE)</f>
        <v>1.9300000000000001E-2</v>
      </c>
      <c r="G91" s="17">
        <f t="shared" si="17"/>
        <v>310</v>
      </c>
      <c r="I91" s="12" t="str">
        <f>IFERROR(VLOOKUP(B91,'Projects FERCs'!$A$8:$D$291,4,FALSE),0)</f>
        <v>Estimated Asset</v>
      </c>
    </row>
    <row r="92" spans="1:765" x14ac:dyDescent="0.2">
      <c r="B92" s="12" t="s">
        <v>777</v>
      </c>
      <c r="C92" s="12" t="s">
        <v>778</v>
      </c>
      <c r="D92" s="32">
        <f>ROUND(IFERROR(VLOOKUP($B92,'2. PP Post Test vs Actuals'!$I$9:$M$112,5,FALSE),0),0)</f>
        <v>24844</v>
      </c>
      <c r="E92" s="251" t="s">
        <v>157</v>
      </c>
      <c r="F92" s="20">
        <f>VLOOKUP($E92,'3. PP Depr Rate'!$F$6:$I$175,4,FALSE)</f>
        <v>1.9300000000000001E-2</v>
      </c>
      <c r="G92" s="17">
        <f t="shared" si="17"/>
        <v>479</v>
      </c>
      <c r="I92" s="12" t="str">
        <f>IFERROR(VLOOKUP(B92,'Projects FERCs'!$A$8:$D$291,4,FALSE),0)</f>
        <v>Estimated Asset</v>
      </c>
    </row>
    <row r="93" spans="1:765" x14ac:dyDescent="0.2">
      <c r="B93" s="12" t="s">
        <v>847</v>
      </c>
      <c r="C93" s="12" t="s">
        <v>848</v>
      </c>
      <c r="D93" s="32">
        <f>ROUND(IFERROR(VLOOKUP($B93,'2. PP Post Test vs Actuals'!$I$9:$M$112,5,FALSE),0),0)</f>
        <v>47372</v>
      </c>
      <c r="E93" s="251" t="s">
        <v>157</v>
      </c>
      <c r="F93" s="20">
        <f>VLOOKUP($E93,'3. PP Depr Rate'!$F$6:$I$175,4,FALSE)</f>
        <v>1.9300000000000001E-2</v>
      </c>
      <c r="G93" s="17">
        <f t="shared" si="17"/>
        <v>914</v>
      </c>
      <c r="I93" s="12" t="str">
        <f>IFERROR(VLOOKUP(B93,'Projects FERCs'!$A$8:$D$291,4,FALSE),0)</f>
        <v>Estimated Asset</v>
      </c>
    </row>
    <row r="94" spans="1:765" x14ac:dyDescent="0.2">
      <c r="A94" s="18" t="s">
        <v>1360</v>
      </c>
      <c r="B94" s="19"/>
      <c r="C94" s="19"/>
      <c r="D94" s="35">
        <f t="shared" ref="D94:G94" si="18">SUM(D88:D93)</f>
        <v>163320</v>
      </c>
      <c r="E94" s="35">
        <f t="shared" si="18"/>
        <v>0</v>
      </c>
      <c r="F94" s="35"/>
      <c r="G94" s="35">
        <f t="shared" si="18"/>
        <v>3151</v>
      </c>
      <c r="H94" s="128"/>
    </row>
    <row r="95" spans="1:765" s="19" customFormat="1" x14ac:dyDescent="0.2">
      <c r="A95" s="11" t="s">
        <v>967</v>
      </c>
      <c r="B95" s="12" t="s">
        <v>639</v>
      </c>
      <c r="C95" s="12" t="s">
        <v>640</v>
      </c>
      <c r="D95" s="32">
        <f>ROUND(IFERROR(VLOOKUP($B95,'2. PP Post Test vs Actuals'!$I$9:$M$112,5,FALSE),0),0)</f>
        <v>77460</v>
      </c>
      <c r="E95" s="251" t="s">
        <v>1067</v>
      </c>
      <c r="F95" s="20">
        <f>VLOOKUP($E95,'3. PP Depr Rate'!$F$6:$I$175,4,FALSE)</f>
        <v>2.81E-2</v>
      </c>
      <c r="G95" s="17">
        <f>ROUND(D95*F95, 0)</f>
        <v>2177</v>
      </c>
      <c r="H95" s="127"/>
      <c r="I95" s="12" t="str">
        <f>IFERROR(VLOOKUP(B95,'Projects FERCs'!$A$8:$D$291,4,FALSE),0)</f>
        <v>Specific As-Builts</v>
      </c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12"/>
      <c r="BW95" s="12"/>
      <c r="BX95" s="12"/>
      <c r="BY95" s="12"/>
      <c r="BZ95" s="12"/>
      <c r="CA95" s="12"/>
      <c r="CB95" s="12"/>
      <c r="CC95" s="12"/>
      <c r="CD95" s="12"/>
      <c r="CE95" s="12"/>
      <c r="CF95" s="12"/>
      <c r="CG95" s="12"/>
      <c r="CH95" s="12"/>
      <c r="CI95" s="12"/>
      <c r="CJ95" s="12"/>
      <c r="CK95" s="12"/>
      <c r="CL95" s="12"/>
      <c r="CM95" s="12"/>
      <c r="CN95" s="12"/>
      <c r="CO95" s="12"/>
      <c r="CP95" s="12"/>
      <c r="CQ95" s="12"/>
      <c r="CR95" s="12"/>
      <c r="CS95" s="12"/>
      <c r="CT95" s="12"/>
      <c r="CU95" s="12"/>
      <c r="CV95" s="12"/>
      <c r="CW95" s="12"/>
      <c r="CX95" s="12"/>
      <c r="CY95" s="12"/>
      <c r="CZ95" s="12"/>
      <c r="DA95" s="12"/>
      <c r="DB95" s="12"/>
      <c r="DC95" s="12"/>
      <c r="DD95" s="12"/>
      <c r="DE95" s="12"/>
      <c r="DF95" s="12"/>
      <c r="DG95" s="12"/>
      <c r="DH95" s="12"/>
      <c r="DI95" s="12"/>
      <c r="DJ95" s="12"/>
      <c r="DK95" s="12"/>
      <c r="DL95" s="12"/>
      <c r="DM95" s="12"/>
      <c r="DN95" s="12"/>
      <c r="DO95" s="12"/>
      <c r="DP95" s="12"/>
      <c r="DQ95" s="12"/>
      <c r="DR95" s="12"/>
      <c r="DS95" s="12"/>
      <c r="DT95" s="12"/>
      <c r="DU95" s="12"/>
      <c r="DV95" s="12"/>
      <c r="DW95" s="12"/>
      <c r="DX95" s="12"/>
      <c r="DY95" s="12"/>
      <c r="DZ95" s="12"/>
      <c r="EA95" s="12"/>
      <c r="EB95" s="12"/>
      <c r="EC95" s="12"/>
      <c r="ED95" s="12"/>
      <c r="EE95" s="12"/>
      <c r="EF95" s="12"/>
      <c r="EG95" s="12"/>
      <c r="EH95" s="12"/>
      <c r="EI95" s="12"/>
      <c r="EJ95" s="12"/>
      <c r="EK95" s="12"/>
      <c r="EL95" s="12"/>
      <c r="EM95" s="12"/>
      <c r="EN95" s="12"/>
      <c r="EO95" s="12"/>
      <c r="EP95" s="12"/>
      <c r="EQ95" s="12"/>
      <c r="ER95" s="12"/>
      <c r="ES95" s="12"/>
      <c r="ET95" s="12"/>
      <c r="EU95" s="12"/>
      <c r="EV95" s="12"/>
      <c r="EW95" s="12"/>
      <c r="EX95" s="12"/>
      <c r="EY95" s="12"/>
      <c r="EZ95" s="12"/>
      <c r="FA95" s="12"/>
      <c r="FB95" s="12"/>
      <c r="FC95" s="12"/>
      <c r="FD95" s="12"/>
      <c r="FE95" s="12"/>
      <c r="FF95" s="12"/>
      <c r="FG95" s="12"/>
      <c r="FH95" s="12"/>
      <c r="FI95" s="12"/>
      <c r="FJ95" s="12"/>
      <c r="FK95" s="12"/>
      <c r="FL95" s="12"/>
      <c r="FM95" s="12"/>
      <c r="FN95" s="12"/>
      <c r="FO95" s="12"/>
      <c r="FP95" s="12"/>
      <c r="FQ95" s="12"/>
      <c r="FR95" s="12"/>
      <c r="FS95" s="12"/>
      <c r="FT95" s="12"/>
      <c r="FU95" s="12"/>
      <c r="FV95" s="12"/>
      <c r="FW95" s="12"/>
      <c r="FX95" s="12"/>
      <c r="FY95" s="12"/>
      <c r="FZ95" s="12"/>
      <c r="GA95" s="12"/>
      <c r="GB95" s="12"/>
      <c r="GC95" s="12"/>
      <c r="GD95" s="12"/>
      <c r="GE95" s="12"/>
      <c r="GF95" s="12"/>
      <c r="GG95" s="12"/>
      <c r="GH95" s="12"/>
      <c r="GI95" s="12"/>
      <c r="GJ95" s="12"/>
      <c r="GK95" s="12"/>
      <c r="GL95" s="12"/>
      <c r="GM95" s="12"/>
      <c r="GN95" s="12"/>
      <c r="GO95" s="12"/>
      <c r="GP95" s="12"/>
      <c r="GQ95" s="12"/>
      <c r="GR95" s="12"/>
      <c r="GS95" s="12"/>
      <c r="GT95" s="12"/>
      <c r="GU95" s="12"/>
      <c r="GV95" s="12"/>
      <c r="GW95" s="12"/>
      <c r="GX95" s="12"/>
      <c r="GY95" s="12"/>
      <c r="GZ95" s="12"/>
      <c r="HA95" s="12"/>
      <c r="HB95" s="12"/>
      <c r="HC95" s="12"/>
      <c r="HD95" s="12"/>
      <c r="HE95" s="12"/>
      <c r="HF95" s="12"/>
      <c r="HG95" s="12"/>
      <c r="HH95" s="12"/>
      <c r="HI95" s="12"/>
      <c r="HJ95" s="12"/>
      <c r="HK95" s="12"/>
      <c r="HL95" s="12"/>
      <c r="HM95" s="12"/>
      <c r="HN95" s="12"/>
      <c r="HO95" s="12"/>
      <c r="HP95" s="12"/>
      <c r="HQ95" s="12"/>
      <c r="HR95" s="12"/>
      <c r="HS95" s="12"/>
      <c r="HT95" s="12"/>
      <c r="HU95" s="12"/>
      <c r="HV95" s="12"/>
      <c r="HW95" s="12"/>
      <c r="HX95" s="12"/>
      <c r="HY95" s="12"/>
      <c r="HZ95" s="12"/>
      <c r="IA95" s="12"/>
      <c r="IB95" s="12"/>
      <c r="IC95" s="12"/>
      <c r="ID95" s="12"/>
      <c r="IE95" s="12"/>
      <c r="IF95" s="12"/>
      <c r="IG95" s="12"/>
      <c r="IH95" s="12"/>
      <c r="II95" s="12"/>
      <c r="IJ95" s="12"/>
      <c r="IK95" s="12"/>
      <c r="IL95" s="12"/>
      <c r="IM95" s="12"/>
      <c r="IN95" s="12"/>
      <c r="IO95" s="12"/>
      <c r="IP95" s="12"/>
      <c r="IQ95" s="12"/>
      <c r="IR95" s="12"/>
      <c r="IS95" s="12"/>
      <c r="IT95" s="12"/>
      <c r="IU95" s="12"/>
      <c r="IV95" s="12"/>
      <c r="IW95" s="12"/>
      <c r="IX95" s="12"/>
      <c r="IY95" s="12"/>
      <c r="IZ95" s="12"/>
      <c r="JA95" s="12"/>
      <c r="JB95" s="12"/>
      <c r="JC95" s="12"/>
      <c r="JD95" s="12"/>
      <c r="JE95" s="12"/>
      <c r="JF95" s="12"/>
      <c r="JG95" s="12"/>
      <c r="JH95" s="12"/>
      <c r="JI95" s="12"/>
      <c r="JJ95" s="12"/>
      <c r="JK95" s="12"/>
      <c r="JL95" s="12"/>
      <c r="JM95" s="12"/>
      <c r="JN95" s="12"/>
      <c r="JO95" s="12"/>
      <c r="JP95" s="12"/>
      <c r="JQ95" s="12"/>
      <c r="JR95" s="12"/>
      <c r="JS95" s="12"/>
      <c r="JT95" s="12"/>
      <c r="JU95" s="12"/>
      <c r="JV95" s="12"/>
      <c r="JW95" s="12"/>
      <c r="JX95" s="12"/>
      <c r="JY95" s="12"/>
      <c r="JZ95" s="12"/>
      <c r="KA95" s="12"/>
      <c r="KB95" s="12"/>
      <c r="KC95" s="12"/>
      <c r="KD95" s="12"/>
      <c r="KE95" s="12"/>
      <c r="KF95" s="12"/>
      <c r="KG95" s="12"/>
      <c r="KH95" s="12"/>
      <c r="KI95" s="12"/>
      <c r="KJ95" s="12"/>
      <c r="KK95" s="12"/>
      <c r="KL95" s="12"/>
      <c r="KM95" s="12"/>
      <c r="KN95" s="12"/>
      <c r="KO95" s="12"/>
      <c r="KP95" s="12"/>
      <c r="KQ95" s="12"/>
      <c r="KR95" s="12"/>
      <c r="KS95" s="12"/>
      <c r="KT95" s="12"/>
      <c r="KU95" s="12"/>
      <c r="KV95" s="12"/>
      <c r="KW95" s="12"/>
      <c r="KX95" s="12"/>
      <c r="KY95" s="12"/>
      <c r="KZ95" s="12"/>
      <c r="LA95" s="12"/>
      <c r="LB95" s="12"/>
      <c r="LC95" s="12"/>
      <c r="LD95" s="12"/>
      <c r="LE95" s="12"/>
      <c r="LF95" s="12"/>
      <c r="LG95" s="12"/>
      <c r="LH95" s="12"/>
      <c r="LI95" s="12"/>
      <c r="LJ95" s="12"/>
      <c r="LK95" s="12"/>
      <c r="LL95" s="12"/>
      <c r="LM95" s="12"/>
      <c r="LN95" s="12"/>
      <c r="LO95" s="12"/>
      <c r="LP95" s="12"/>
      <c r="LQ95" s="12"/>
      <c r="LR95" s="12"/>
      <c r="LS95" s="12"/>
      <c r="LT95" s="12"/>
      <c r="LU95" s="12"/>
      <c r="LV95" s="12"/>
      <c r="LW95" s="12"/>
      <c r="LX95" s="12"/>
      <c r="LY95" s="12"/>
      <c r="LZ95" s="12"/>
      <c r="MA95" s="12"/>
      <c r="MB95" s="12"/>
      <c r="MC95" s="12"/>
      <c r="MD95" s="12"/>
      <c r="ME95" s="12"/>
      <c r="MF95" s="12"/>
      <c r="MG95" s="12"/>
      <c r="MH95" s="12"/>
      <c r="MI95" s="12"/>
      <c r="MJ95" s="12"/>
      <c r="MK95" s="12"/>
      <c r="ML95" s="12"/>
      <c r="MM95" s="12"/>
      <c r="MN95" s="12"/>
      <c r="MO95" s="12"/>
      <c r="MP95" s="12"/>
      <c r="MQ95" s="12"/>
      <c r="MR95" s="12"/>
      <c r="MS95" s="12"/>
      <c r="MT95" s="12"/>
      <c r="MU95" s="12"/>
      <c r="MV95" s="12"/>
      <c r="MW95" s="12"/>
      <c r="MX95" s="12"/>
      <c r="MY95" s="12"/>
      <c r="MZ95" s="12"/>
      <c r="NA95" s="12"/>
      <c r="NB95" s="12"/>
      <c r="NC95" s="12"/>
      <c r="ND95" s="12"/>
      <c r="NE95" s="12"/>
      <c r="NF95" s="12"/>
      <c r="NG95" s="12"/>
      <c r="NH95" s="12"/>
      <c r="NI95" s="12"/>
      <c r="NJ95" s="12"/>
      <c r="NK95" s="12"/>
      <c r="NL95" s="12"/>
      <c r="NM95" s="12"/>
      <c r="NN95" s="12"/>
      <c r="NO95" s="12"/>
      <c r="NP95" s="12"/>
      <c r="NQ95" s="12"/>
      <c r="NR95" s="12"/>
      <c r="NS95" s="12"/>
      <c r="NT95" s="12"/>
      <c r="NU95" s="12"/>
      <c r="NV95" s="12"/>
      <c r="NW95" s="12"/>
      <c r="NX95" s="12"/>
      <c r="NY95" s="12"/>
      <c r="NZ95" s="12"/>
      <c r="OA95" s="12"/>
      <c r="OB95" s="12"/>
      <c r="OC95" s="12"/>
      <c r="OD95" s="12"/>
      <c r="OE95" s="12"/>
      <c r="OF95" s="12"/>
      <c r="OG95" s="12"/>
      <c r="OH95" s="12"/>
      <c r="OI95" s="12"/>
      <c r="OJ95" s="12"/>
      <c r="OK95" s="12"/>
      <c r="OL95" s="12"/>
      <c r="OM95" s="12"/>
      <c r="ON95" s="12"/>
      <c r="OO95" s="12"/>
      <c r="OP95" s="12"/>
      <c r="OQ95" s="12"/>
      <c r="OR95" s="12"/>
      <c r="OS95" s="12"/>
      <c r="OT95" s="12"/>
      <c r="OU95" s="12"/>
      <c r="OV95" s="12"/>
      <c r="OW95" s="12"/>
      <c r="OX95" s="12"/>
      <c r="OY95" s="12"/>
      <c r="OZ95" s="12"/>
      <c r="PA95" s="12"/>
      <c r="PB95" s="12"/>
      <c r="PC95" s="12"/>
      <c r="PD95" s="12"/>
      <c r="PE95" s="12"/>
      <c r="PF95" s="12"/>
      <c r="PG95" s="12"/>
      <c r="PH95" s="12"/>
      <c r="PI95" s="12"/>
      <c r="PJ95" s="12"/>
      <c r="PK95" s="12"/>
      <c r="PL95" s="12"/>
      <c r="PM95" s="12"/>
      <c r="PN95" s="12"/>
      <c r="PO95" s="12"/>
      <c r="PP95" s="12"/>
      <c r="PQ95" s="12"/>
      <c r="PR95" s="12"/>
      <c r="PS95" s="12"/>
      <c r="PT95" s="12"/>
      <c r="PU95" s="12"/>
      <c r="PV95" s="12"/>
      <c r="PW95" s="12"/>
      <c r="PX95" s="12"/>
      <c r="PY95" s="12"/>
      <c r="PZ95" s="12"/>
      <c r="QA95" s="12"/>
      <c r="QB95" s="12"/>
      <c r="QC95" s="12"/>
      <c r="QD95" s="12"/>
      <c r="QE95" s="12"/>
      <c r="QF95" s="12"/>
      <c r="QG95" s="12"/>
      <c r="QH95" s="12"/>
      <c r="QI95" s="12"/>
      <c r="QJ95" s="12"/>
      <c r="QK95" s="12"/>
      <c r="QL95" s="12"/>
      <c r="QM95" s="12"/>
      <c r="QN95" s="12"/>
      <c r="QO95" s="12"/>
      <c r="QP95" s="12"/>
      <c r="QQ95" s="12"/>
      <c r="QR95" s="12"/>
      <c r="QS95" s="12"/>
      <c r="QT95" s="12"/>
      <c r="QU95" s="12"/>
      <c r="QV95" s="12"/>
      <c r="QW95" s="12"/>
      <c r="QX95" s="12"/>
      <c r="QY95" s="12"/>
      <c r="QZ95" s="12"/>
      <c r="RA95" s="12"/>
      <c r="RB95" s="12"/>
      <c r="RC95" s="12"/>
      <c r="RD95" s="12"/>
      <c r="RE95" s="12"/>
      <c r="RF95" s="12"/>
      <c r="RG95" s="12"/>
      <c r="RH95" s="12"/>
      <c r="RI95" s="12"/>
      <c r="RJ95" s="12"/>
      <c r="RK95" s="12"/>
      <c r="RL95" s="12"/>
      <c r="RM95" s="12"/>
      <c r="RN95" s="12"/>
      <c r="RO95" s="12"/>
      <c r="RP95" s="12"/>
      <c r="RQ95" s="12"/>
      <c r="RR95" s="12"/>
      <c r="RS95" s="12"/>
      <c r="RT95" s="12"/>
      <c r="RU95" s="12"/>
      <c r="RV95" s="12"/>
      <c r="RW95" s="12"/>
      <c r="RX95" s="12"/>
      <c r="RY95" s="12"/>
      <c r="RZ95" s="12"/>
      <c r="SA95" s="12"/>
      <c r="SB95" s="12"/>
      <c r="SC95" s="12"/>
      <c r="SD95" s="12"/>
      <c r="SE95" s="12"/>
      <c r="SF95" s="12"/>
      <c r="SG95" s="12"/>
      <c r="SH95" s="12"/>
      <c r="SI95" s="12"/>
      <c r="SJ95" s="12"/>
      <c r="SK95" s="12"/>
      <c r="SL95" s="12"/>
      <c r="SM95" s="12"/>
      <c r="SN95" s="12"/>
      <c r="SO95" s="12"/>
      <c r="SP95" s="12"/>
      <c r="SQ95" s="12"/>
      <c r="SR95" s="12"/>
      <c r="SS95" s="12"/>
      <c r="ST95" s="12"/>
      <c r="SU95" s="12"/>
      <c r="SV95" s="12"/>
      <c r="SW95" s="12"/>
      <c r="SX95" s="12"/>
      <c r="SY95" s="12"/>
      <c r="SZ95" s="12"/>
      <c r="TA95" s="12"/>
      <c r="TB95" s="12"/>
      <c r="TC95" s="12"/>
      <c r="TD95" s="12"/>
      <c r="TE95" s="12"/>
      <c r="TF95" s="12"/>
      <c r="TG95" s="12"/>
      <c r="TH95" s="12"/>
      <c r="TI95" s="12"/>
      <c r="TJ95" s="12"/>
      <c r="TK95" s="12"/>
      <c r="TL95" s="12"/>
      <c r="TM95" s="12"/>
      <c r="TN95" s="12"/>
      <c r="TO95" s="12"/>
      <c r="TP95" s="12"/>
      <c r="TQ95" s="12"/>
      <c r="TR95" s="12"/>
      <c r="TS95" s="12"/>
      <c r="TT95" s="12"/>
      <c r="TU95" s="12"/>
      <c r="TV95" s="12"/>
      <c r="TW95" s="12"/>
      <c r="TX95" s="12"/>
      <c r="TY95" s="12"/>
      <c r="TZ95" s="12"/>
      <c r="UA95" s="12"/>
      <c r="UB95" s="12"/>
      <c r="UC95" s="12"/>
      <c r="UD95" s="12"/>
      <c r="UE95" s="12"/>
      <c r="UF95" s="12"/>
      <c r="UG95" s="12"/>
      <c r="UH95" s="12"/>
      <c r="UI95" s="12"/>
      <c r="UJ95" s="12"/>
      <c r="UK95" s="12"/>
      <c r="UL95" s="12"/>
      <c r="UM95" s="12"/>
      <c r="UN95" s="12"/>
      <c r="UO95" s="12"/>
      <c r="UP95" s="12"/>
      <c r="UQ95" s="12"/>
      <c r="UR95" s="12"/>
      <c r="US95" s="12"/>
      <c r="UT95" s="12"/>
      <c r="UU95" s="12"/>
      <c r="UV95" s="12"/>
      <c r="UW95" s="12"/>
      <c r="UX95" s="12"/>
      <c r="UY95" s="12"/>
      <c r="UZ95" s="12"/>
      <c r="VA95" s="12"/>
      <c r="VB95" s="12"/>
      <c r="VC95" s="12"/>
      <c r="VD95" s="12"/>
      <c r="VE95" s="12"/>
      <c r="VF95" s="12"/>
      <c r="VG95" s="12"/>
      <c r="VH95" s="12"/>
      <c r="VI95" s="12"/>
      <c r="VJ95" s="12"/>
      <c r="VK95" s="12"/>
      <c r="VL95" s="12"/>
      <c r="VM95" s="12"/>
      <c r="VN95" s="12"/>
      <c r="VO95" s="12"/>
      <c r="VP95" s="12"/>
      <c r="VQ95" s="12"/>
      <c r="VR95" s="12"/>
      <c r="VS95" s="12"/>
      <c r="VT95" s="12"/>
      <c r="VU95" s="12"/>
      <c r="VV95" s="12"/>
      <c r="VW95" s="12"/>
      <c r="VX95" s="12"/>
      <c r="VY95" s="12"/>
      <c r="VZ95" s="12"/>
      <c r="WA95" s="12"/>
      <c r="WB95" s="12"/>
      <c r="WC95" s="12"/>
      <c r="WD95" s="12"/>
      <c r="WE95" s="12"/>
      <c r="WF95" s="12"/>
      <c r="WG95" s="12"/>
      <c r="WH95" s="12"/>
      <c r="WI95" s="12"/>
      <c r="WJ95" s="12"/>
      <c r="WK95" s="12"/>
      <c r="WL95" s="12"/>
      <c r="WM95" s="12"/>
      <c r="WN95" s="12"/>
      <c r="WO95" s="12"/>
      <c r="WP95" s="12"/>
      <c r="WQ95" s="12"/>
      <c r="WR95" s="12"/>
      <c r="WS95" s="12"/>
      <c r="WT95" s="12"/>
      <c r="WU95" s="12"/>
      <c r="WV95" s="12"/>
      <c r="WW95" s="12"/>
      <c r="WX95" s="12"/>
      <c r="WY95" s="12"/>
      <c r="WZ95" s="12"/>
      <c r="XA95" s="12"/>
      <c r="XB95" s="12"/>
      <c r="XC95" s="12"/>
      <c r="XD95" s="12"/>
      <c r="XE95" s="12"/>
      <c r="XF95" s="12"/>
      <c r="XG95" s="12"/>
      <c r="XH95" s="12"/>
      <c r="XI95" s="12"/>
      <c r="XJ95" s="12"/>
      <c r="XK95" s="12"/>
      <c r="XL95" s="12"/>
      <c r="XM95" s="12"/>
      <c r="XN95" s="12"/>
      <c r="XO95" s="12"/>
      <c r="XP95" s="12"/>
      <c r="XQ95" s="12"/>
      <c r="XR95" s="12"/>
      <c r="XS95" s="12"/>
      <c r="XT95" s="12"/>
      <c r="XU95" s="12"/>
      <c r="XV95" s="12"/>
      <c r="XW95" s="12"/>
      <c r="XX95" s="12"/>
      <c r="XY95" s="12"/>
      <c r="XZ95" s="12"/>
      <c r="YA95" s="12"/>
      <c r="YB95" s="12"/>
      <c r="YC95" s="12"/>
      <c r="YD95" s="12"/>
      <c r="YE95" s="12"/>
      <c r="YF95" s="12"/>
      <c r="YG95" s="12"/>
      <c r="YH95" s="12"/>
      <c r="YI95" s="12"/>
      <c r="YJ95" s="12"/>
      <c r="YK95" s="12"/>
      <c r="YL95" s="12"/>
      <c r="YM95" s="12"/>
      <c r="YN95" s="12"/>
      <c r="YO95" s="12"/>
      <c r="YP95" s="12"/>
      <c r="YQ95" s="12"/>
      <c r="YR95" s="12"/>
      <c r="YS95" s="12"/>
      <c r="YT95" s="12"/>
      <c r="YU95" s="12"/>
      <c r="YV95" s="12"/>
      <c r="YW95" s="12"/>
      <c r="YX95" s="12"/>
      <c r="YY95" s="12"/>
      <c r="YZ95" s="12"/>
      <c r="ZA95" s="12"/>
      <c r="ZB95" s="12"/>
      <c r="ZC95" s="12"/>
      <c r="ZD95" s="12"/>
      <c r="ZE95" s="12"/>
      <c r="ZF95" s="12"/>
      <c r="ZG95" s="12"/>
      <c r="ZH95" s="12"/>
      <c r="ZI95" s="12"/>
      <c r="ZJ95" s="12"/>
      <c r="ZK95" s="12"/>
      <c r="ZL95" s="12"/>
      <c r="ZM95" s="12"/>
      <c r="ZN95" s="12"/>
      <c r="ZO95" s="12"/>
      <c r="ZP95" s="12"/>
      <c r="ZQ95" s="12"/>
      <c r="ZR95" s="12"/>
      <c r="ZS95" s="12"/>
      <c r="ZT95" s="12"/>
      <c r="ZU95" s="12"/>
      <c r="ZV95" s="12"/>
      <c r="ZW95" s="12"/>
      <c r="ZX95" s="12"/>
      <c r="ZY95" s="12"/>
      <c r="ZZ95" s="12"/>
      <c r="AAA95" s="12"/>
      <c r="AAB95" s="12"/>
      <c r="AAC95" s="12"/>
      <c r="AAD95" s="12"/>
      <c r="AAE95" s="12"/>
      <c r="AAF95" s="12"/>
      <c r="AAG95" s="12"/>
      <c r="AAH95" s="12"/>
      <c r="AAI95" s="12"/>
      <c r="AAJ95" s="12"/>
      <c r="AAK95" s="12"/>
      <c r="AAL95" s="12"/>
      <c r="AAM95" s="12"/>
      <c r="AAN95" s="12"/>
      <c r="AAO95" s="12"/>
      <c r="AAP95" s="12"/>
      <c r="AAQ95" s="12"/>
      <c r="AAR95" s="12"/>
      <c r="AAS95" s="12"/>
      <c r="AAT95" s="12"/>
      <c r="AAU95" s="12"/>
      <c r="AAV95" s="12"/>
      <c r="AAW95" s="12"/>
      <c r="AAX95" s="12"/>
      <c r="AAY95" s="12"/>
      <c r="AAZ95" s="12"/>
      <c r="ABA95" s="12"/>
      <c r="ABB95" s="12"/>
      <c r="ABC95" s="12"/>
      <c r="ABD95" s="12"/>
      <c r="ABE95" s="12"/>
      <c r="ABF95" s="12"/>
      <c r="ABG95" s="12"/>
      <c r="ABH95" s="12"/>
      <c r="ABI95" s="12"/>
      <c r="ABJ95" s="12"/>
      <c r="ABK95" s="12"/>
      <c r="ABL95" s="12"/>
      <c r="ABM95" s="12"/>
      <c r="ABN95" s="12"/>
      <c r="ABO95" s="12"/>
      <c r="ABP95" s="12"/>
      <c r="ABQ95" s="12"/>
      <c r="ABR95" s="12"/>
      <c r="ABS95" s="12"/>
      <c r="ABT95" s="12"/>
      <c r="ABU95" s="12"/>
      <c r="ABV95" s="12"/>
      <c r="ABW95" s="12"/>
      <c r="ABX95" s="12"/>
      <c r="ABY95" s="12"/>
      <c r="ABZ95" s="12"/>
      <c r="ACA95" s="12"/>
      <c r="ACB95" s="12"/>
      <c r="ACC95" s="12"/>
      <c r="ACD95" s="12"/>
      <c r="ACE95" s="12"/>
      <c r="ACF95" s="12"/>
      <c r="ACG95" s="12"/>
      <c r="ACH95" s="12"/>
      <c r="ACI95" s="12"/>
      <c r="ACJ95" s="12"/>
      <c r="ACK95" s="12"/>
    </row>
    <row r="96" spans="1:765" x14ac:dyDescent="0.2">
      <c r="B96" s="12" t="s">
        <v>715</v>
      </c>
      <c r="C96" s="12" t="s">
        <v>716</v>
      </c>
      <c r="D96" s="32">
        <f>ROUND(IFERROR(VLOOKUP($B96,'2. PP Post Test vs Actuals'!$I$9:$M$112,5,FALSE),0),0)-1</f>
        <v>26414</v>
      </c>
      <c r="E96" s="251" t="s">
        <v>1067</v>
      </c>
      <c r="F96" s="20">
        <f>VLOOKUP($E96,'3. PP Depr Rate'!$F$6:$I$175,4,FALSE)</f>
        <v>2.81E-2</v>
      </c>
      <c r="G96" s="17">
        <f>ROUND(D96*F96, 0)</f>
        <v>742</v>
      </c>
      <c r="H96" s="127" t="s">
        <v>1614</v>
      </c>
      <c r="I96" s="12" t="str">
        <f>IFERROR(VLOOKUP(B96,'Projects FERCs'!$A$8:$D$291,4,FALSE),0)</f>
        <v>Specific As-Builts</v>
      </c>
    </row>
    <row r="97" spans="1:765" x14ac:dyDescent="0.2">
      <c r="B97" s="12" t="s">
        <v>643</v>
      </c>
      <c r="C97" s="12" t="s">
        <v>644</v>
      </c>
      <c r="D97" s="32">
        <f>ROUND(IFERROR(VLOOKUP($B97,'2. PP Post Test vs Actuals'!$I$9:$M$112,5,FALSE),0),0)</f>
        <v>90248</v>
      </c>
      <c r="E97" s="251" t="s">
        <v>1067</v>
      </c>
      <c r="F97" s="20">
        <f>VLOOKUP($E97,'3. PP Depr Rate'!$F$6:$I$175,4,FALSE)</f>
        <v>2.81E-2</v>
      </c>
      <c r="G97" s="17">
        <f>ROUND(D97*F97, 0)</f>
        <v>2536</v>
      </c>
      <c r="I97" s="12" t="str">
        <f>IFERROR(VLOOKUP(B97,'Projects FERCs'!$A$8:$D$291,4,FALSE),0)</f>
        <v>Specific As-Builts</v>
      </c>
    </row>
    <row r="98" spans="1:765" x14ac:dyDescent="0.2">
      <c r="B98" s="12" t="s">
        <v>853</v>
      </c>
      <c r="C98" s="12" t="s">
        <v>854</v>
      </c>
      <c r="D98" s="32">
        <f>ROUND(IFERROR(VLOOKUP($B98,'2. PP Post Test vs Actuals'!$I$9:$M$112,5,FALSE),0),0)</f>
        <v>5679</v>
      </c>
      <c r="E98" s="251" t="s">
        <v>1067</v>
      </c>
      <c r="F98" s="20">
        <f>VLOOKUP($E98,'3. PP Depr Rate'!$F$6:$I$175,4,FALSE)</f>
        <v>2.81E-2</v>
      </c>
      <c r="G98" s="17">
        <f>ROUND(D98*F98, 0)</f>
        <v>160</v>
      </c>
      <c r="I98" s="12" t="str">
        <f>IFERROR(VLOOKUP(B98,'Projects FERCs'!$A$8:$D$291,4,FALSE),0)</f>
        <v>Specific As-Builts</v>
      </c>
    </row>
    <row r="99" spans="1:765" x14ac:dyDescent="0.2">
      <c r="A99" s="18" t="s">
        <v>972</v>
      </c>
      <c r="B99" s="19"/>
      <c r="C99" s="19"/>
      <c r="D99" s="35">
        <f t="shared" ref="D99:G99" si="19">SUM(D95:D98)</f>
        <v>199801</v>
      </c>
      <c r="E99" s="35">
        <f t="shared" si="19"/>
        <v>0</v>
      </c>
      <c r="F99" s="35"/>
      <c r="G99" s="35">
        <f t="shared" si="19"/>
        <v>5615</v>
      </c>
      <c r="H99" s="35"/>
    </row>
    <row r="100" spans="1:765" s="19" customFormat="1" x14ac:dyDescent="0.2">
      <c r="A100" s="11" t="s">
        <v>968</v>
      </c>
      <c r="B100" s="12" t="s">
        <v>318</v>
      </c>
      <c r="C100" s="12" t="s">
        <v>319</v>
      </c>
      <c r="D100" s="32">
        <f>ROUND(IFERROR(VLOOKUP($B100,'2. PP Post Test vs Actuals'!$I$9:$M$112,5,FALSE),0),0)</f>
        <v>49718</v>
      </c>
      <c r="E100" s="251" t="s">
        <v>1074</v>
      </c>
      <c r="F100" s="20">
        <f>VLOOKUP($E100,'3. PP Depr Rate'!$F$6:$I$175,4,FALSE)</f>
        <v>0.2</v>
      </c>
      <c r="G100" s="17">
        <f>ROUND(D100*F100, 0)</f>
        <v>9944</v>
      </c>
      <c r="H100" s="127" t="s">
        <v>1376</v>
      </c>
      <c r="I100" s="12" t="str">
        <f>IFERROR(VLOOKUP(B100,'Projects FERCs'!$A$8:$D$291,4,FALSE),0)</f>
        <v>Estimated Asset</v>
      </c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/>
      <c r="BQ100" s="12"/>
      <c r="BR100" s="12"/>
      <c r="BS100" s="12"/>
      <c r="BT100" s="12"/>
      <c r="BU100" s="12"/>
      <c r="BV100" s="12"/>
      <c r="BW100" s="12"/>
      <c r="BX100" s="12"/>
      <c r="BY100" s="12"/>
      <c r="BZ100" s="12"/>
      <c r="CA100" s="12"/>
      <c r="CB100" s="12"/>
      <c r="CC100" s="12"/>
      <c r="CD100" s="12"/>
      <c r="CE100" s="12"/>
      <c r="CF100" s="12"/>
      <c r="CG100" s="12"/>
      <c r="CH100" s="12"/>
      <c r="CI100" s="12"/>
      <c r="CJ100" s="12"/>
      <c r="CK100" s="12"/>
      <c r="CL100" s="12"/>
      <c r="CM100" s="12"/>
      <c r="CN100" s="12"/>
      <c r="CO100" s="12"/>
      <c r="CP100" s="12"/>
      <c r="CQ100" s="12"/>
      <c r="CR100" s="12"/>
      <c r="CS100" s="12"/>
      <c r="CT100" s="12"/>
      <c r="CU100" s="12"/>
      <c r="CV100" s="12"/>
      <c r="CW100" s="12"/>
      <c r="CX100" s="12"/>
      <c r="CY100" s="12"/>
      <c r="CZ100" s="12"/>
      <c r="DA100" s="12"/>
      <c r="DB100" s="12"/>
      <c r="DC100" s="12"/>
      <c r="DD100" s="12"/>
      <c r="DE100" s="12"/>
      <c r="DF100" s="12"/>
      <c r="DG100" s="12"/>
      <c r="DH100" s="12"/>
      <c r="DI100" s="12"/>
      <c r="DJ100" s="12"/>
      <c r="DK100" s="12"/>
      <c r="DL100" s="12"/>
      <c r="DM100" s="12"/>
      <c r="DN100" s="12"/>
      <c r="DO100" s="12"/>
      <c r="DP100" s="12"/>
      <c r="DQ100" s="12"/>
      <c r="DR100" s="12"/>
      <c r="DS100" s="12"/>
      <c r="DT100" s="12"/>
      <c r="DU100" s="12"/>
      <c r="DV100" s="12"/>
      <c r="DW100" s="12"/>
      <c r="DX100" s="12"/>
      <c r="DY100" s="12"/>
      <c r="DZ100" s="12"/>
      <c r="EA100" s="12"/>
      <c r="EB100" s="12"/>
      <c r="EC100" s="12"/>
      <c r="ED100" s="12"/>
      <c r="EE100" s="12"/>
      <c r="EF100" s="12"/>
      <c r="EG100" s="12"/>
      <c r="EH100" s="12"/>
      <c r="EI100" s="12"/>
      <c r="EJ100" s="12"/>
      <c r="EK100" s="12"/>
      <c r="EL100" s="12"/>
      <c r="EM100" s="12"/>
      <c r="EN100" s="12"/>
      <c r="EO100" s="12"/>
      <c r="EP100" s="12"/>
      <c r="EQ100" s="12"/>
      <c r="ER100" s="12"/>
      <c r="ES100" s="12"/>
      <c r="ET100" s="12"/>
      <c r="EU100" s="12"/>
      <c r="EV100" s="12"/>
      <c r="EW100" s="12"/>
      <c r="EX100" s="12"/>
      <c r="EY100" s="12"/>
      <c r="EZ100" s="12"/>
      <c r="FA100" s="12"/>
      <c r="FB100" s="12"/>
      <c r="FC100" s="12"/>
      <c r="FD100" s="12"/>
      <c r="FE100" s="12"/>
      <c r="FF100" s="12"/>
      <c r="FG100" s="12"/>
      <c r="FH100" s="12"/>
      <c r="FI100" s="12"/>
      <c r="FJ100" s="12"/>
      <c r="FK100" s="12"/>
      <c r="FL100" s="12"/>
      <c r="FM100" s="12"/>
      <c r="FN100" s="12"/>
      <c r="FO100" s="12"/>
      <c r="FP100" s="12"/>
      <c r="FQ100" s="12"/>
      <c r="FR100" s="12"/>
      <c r="FS100" s="12"/>
      <c r="FT100" s="12"/>
      <c r="FU100" s="12"/>
      <c r="FV100" s="12"/>
      <c r="FW100" s="12"/>
      <c r="FX100" s="12"/>
      <c r="FY100" s="12"/>
      <c r="FZ100" s="12"/>
      <c r="GA100" s="12"/>
      <c r="GB100" s="12"/>
      <c r="GC100" s="12"/>
      <c r="GD100" s="12"/>
      <c r="GE100" s="12"/>
      <c r="GF100" s="12"/>
      <c r="GG100" s="12"/>
      <c r="GH100" s="12"/>
      <c r="GI100" s="12"/>
      <c r="GJ100" s="12"/>
      <c r="GK100" s="12"/>
      <c r="GL100" s="12"/>
      <c r="GM100" s="12"/>
      <c r="GN100" s="12"/>
      <c r="GO100" s="12"/>
      <c r="GP100" s="12"/>
      <c r="GQ100" s="12"/>
      <c r="GR100" s="12"/>
      <c r="GS100" s="12"/>
      <c r="GT100" s="12"/>
      <c r="GU100" s="12"/>
      <c r="GV100" s="12"/>
      <c r="GW100" s="12"/>
      <c r="GX100" s="12"/>
      <c r="GY100" s="12"/>
      <c r="GZ100" s="12"/>
      <c r="HA100" s="12"/>
      <c r="HB100" s="12"/>
      <c r="HC100" s="12"/>
      <c r="HD100" s="12"/>
      <c r="HE100" s="12"/>
      <c r="HF100" s="12"/>
      <c r="HG100" s="12"/>
      <c r="HH100" s="12"/>
      <c r="HI100" s="12"/>
      <c r="HJ100" s="12"/>
      <c r="HK100" s="12"/>
      <c r="HL100" s="12"/>
      <c r="HM100" s="12"/>
      <c r="HN100" s="12"/>
      <c r="HO100" s="12"/>
      <c r="HP100" s="12"/>
      <c r="HQ100" s="12"/>
      <c r="HR100" s="12"/>
      <c r="HS100" s="12"/>
      <c r="HT100" s="12"/>
      <c r="HU100" s="12"/>
      <c r="HV100" s="12"/>
      <c r="HW100" s="12"/>
      <c r="HX100" s="12"/>
      <c r="HY100" s="12"/>
      <c r="HZ100" s="12"/>
      <c r="IA100" s="12"/>
      <c r="IB100" s="12"/>
      <c r="IC100" s="12"/>
      <c r="ID100" s="12"/>
      <c r="IE100" s="12"/>
      <c r="IF100" s="12"/>
      <c r="IG100" s="12"/>
      <c r="IH100" s="12"/>
      <c r="II100" s="12"/>
      <c r="IJ100" s="12"/>
      <c r="IK100" s="12"/>
      <c r="IL100" s="12"/>
      <c r="IM100" s="12"/>
      <c r="IN100" s="12"/>
      <c r="IO100" s="12"/>
      <c r="IP100" s="12"/>
      <c r="IQ100" s="12"/>
      <c r="IR100" s="12"/>
      <c r="IS100" s="12"/>
      <c r="IT100" s="12"/>
      <c r="IU100" s="12"/>
      <c r="IV100" s="12"/>
      <c r="IW100" s="12"/>
      <c r="IX100" s="12"/>
      <c r="IY100" s="12"/>
      <c r="IZ100" s="12"/>
      <c r="JA100" s="12"/>
      <c r="JB100" s="12"/>
      <c r="JC100" s="12"/>
      <c r="JD100" s="12"/>
      <c r="JE100" s="12"/>
      <c r="JF100" s="12"/>
      <c r="JG100" s="12"/>
      <c r="JH100" s="12"/>
      <c r="JI100" s="12"/>
      <c r="JJ100" s="12"/>
      <c r="JK100" s="12"/>
      <c r="JL100" s="12"/>
      <c r="JM100" s="12"/>
      <c r="JN100" s="12"/>
      <c r="JO100" s="12"/>
      <c r="JP100" s="12"/>
      <c r="JQ100" s="12"/>
      <c r="JR100" s="12"/>
      <c r="JS100" s="12"/>
      <c r="JT100" s="12"/>
      <c r="JU100" s="12"/>
      <c r="JV100" s="12"/>
      <c r="JW100" s="12"/>
      <c r="JX100" s="12"/>
      <c r="JY100" s="12"/>
      <c r="JZ100" s="12"/>
      <c r="KA100" s="12"/>
      <c r="KB100" s="12"/>
      <c r="KC100" s="12"/>
      <c r="KD100" s="12"/>
      <c r="KE100" s="12"/>
      <c r="KF100" s="12"/>
      <c r="KG100" s="12"/>
      <c r="KH100" s="12"/>
      <c r="KI100" s="12"/>
      <c r="KJ100" s="12"/>
      <c r="KK100" s="12"/>
      <c r="KL100" s="12"/>
      <c r="KM100" s="12"/>
      <c r="KN100" s="12"/>
      <c r="KO100" s="12"/>
      <c r="KP100" s="12"/>
      <c r="KQ100" s="12"/>
      <c r="KR100" s="12"/>
      <c r="KS100" s="12"/>
      <c r="KT100" s="12"/>
      <c r="KU100" s="12"/>
      <c r="KV100" s="12"/>
      <c r="KW100" s="12"/>
      <c r="KX100" s="12"/>
      <c r="KY100" s="12"/>
      <c r="KZ100" s="12"/>
      <c r="LA100" s="12"/>
      <c r="LB100" s="12"/>
      <c r="LC100" s="12"/>
      <c r="LD100" s="12"/>
      <c r="LE100" s="12"/>
      <c r="LF100" s="12"/>
      <c r="LG100" s="12"/>
      <c r="LH100" s="12"/>
      <c r="LI100" s="12"/>
      <c r="LJ100" s="12"/>
      <c r="LK100" s="12"/>
      <c r="LL100" s="12"/>
      <c r="LM100" s="12"/>
      <c r="LN100" s="12"/>
      <c r="LO100" s="12"/>
      <c r="LP100" s="12"/>
      <c r="LQ100" s="12"/>
      <c r="LR100" s="12"/>
      <c r="LS100" s="12"/>
      <c r="LT100" s="12"/>
      <c r="LU100" s="12"/>
      <c r="LV100" s="12"/>
      <c r="LW100" s="12"/>
      <c r="LX100" s="12"/>
      <c r="LY100" s="12"/>
      <c r="LZ100" s="12"/>
      <c r="MA100" s="12"/>
      <c r="MB100" s="12"/>
      <c r="MC100" s="12"/>
      <c r="MD100" s="12"/>
      <c r="ME100" s="12"/>
      <c r="MF100" s="12"/>
      <c r="MG100" s="12"/>
      <c r="MH100" s="12"/>
      <c r="MI100" s="12"/>
      <c r="MJ100" s="12"/>
      <c r="MK100" s="12"/>
      <c r="ML100" s="12"/>
      <c r="MM100" s="12"/>
      <c r="MN100" s="12"/>
      <c r="MO100" s="12"/>
      <c r="MP100" s="12"/>
      <c r="MQ100" s="12"/>
      <c r="MR100" s="12"/>
      <c r="MS100" s="12"/>
      <c r="MT100" s="12"/>
      <c r="MU100" s="12"/>
      <c r="MV100" s="12"/>
      <c r="MW100" s="12"/>
      <c r="MX100" s="12"/>
      <c r="MY100" s="12"/>
      <c r="MZ100" s="12"/>
      <c r="NA100" s="12"/>
      <c r="NB100" s="12"/>
      <c r="NC100" s="12"/>
      <c r="ND100" s="12"/>
      <c r="NE100" s="12"/>
      <c r="NF100" s="12"/>
      <c r="NG100" s="12"/>
      <c r="NH100" s="12"/>
      <c r="NI100" s="12"/>
      <c r="NJ100" s="12"/>
      <c r="NK100" s="12"/>
      <c r="NL100" s="12"/>
      <c r="NM100" s="12"/>
      <c r="NN100" s="12"/>
      <c r="NO100" s="12"/>
      <c r="NP100" s="12"/>
      <c r="NQ100" s="12"/>
      <c r="NR100" s="12"/>
      <c r="NS100" s="12"/>
      <c r="NT100" s="12"/>
      <c r="NU100" s="12"/>
      <c r="NV100" s="12"/>
      <c r="NW100" s="12"/>
      <c r="NX100" s="12"/>
      <c r="NY100" s="12"/>
      <c r="NZ100" s="12"/>
      <c r="OA100" s="12"/>
      <c r="OB100" s="12"/>
      <c r="OC100" s="12"/>
      <c r="OD100" s="12"/>
      <c r="OE100" s="12"/>
      <c r="OF100" s="12"/>
      <c r="OG100" s="12"/>
      <c r="OH100" s="12"/>
      <c r="OI100" s="12"/>
      <c r="OJ100" s="12"/>
      <c r="OK100" s="12"/>
      <c r="OL100" s="12"/>
      <c r="OM100" s="12"/>
      <c r="ON100" s="12"/>
      <c r="OO100" s="12"/>
      <c r="OP100" s="12"/>
      <c r="OQ100" s="12"/>
      <c r="OR100" s="12"/>
      <c r="OS100" s="12"/>
      <c r="OT100" s="12"/>
      <c r="OU100" s="12"/>
      <c r="OV100" s="12"/>
      <c r="OW100" s="12"/>
      <c r="OX100" s="12"/>
      <c r="OY100" s="12"/>
      <c r="OZ100" s="12"/>
      <c r="PA100" s="12"/>
      <c r="PB100" s="12"/>
      <c r="PC100" s="12"/>
      <c r="PD100" s="12"/>
      <c r="PE100" s="12"/>
      <c r="PF100" s="12"/>
      <c r="PG100" s="12"/>
      <c r="PH100" s="12"/>
      <c r="PI100" s="12"/>
      <c r="PJ100" s="12"/>
      <c r="PK100" s="12"/>
      <c r="PL100" s="12"/>
      <c r="PM100" s="12"/>
      <c r="PN100" s="12"/>
      <c r="PO100" s="12"/>
      <c r="PP100" s="12"/>
      <c r="PQ100" s="12"/>
      <c r="PR100" s="12"/>
      <c r="PS100" s="12"/>
      <c r="PT100" s="12"/>
      <c r="PU100" s="12"/>
      <c r="PV100" s="12"/>
      <c r="PW100" s="12"/>
      <c r="PX100" s="12"/>
      <c r="PY100" s="12"/>
      <c r="PZ100" s="12"/>
      <c r="QA100" s="12"/>
      <c r="QB100" s="12"/>
      <c r="QC100" s="12"/>
      <c r="QD100" s="12"/>
      <c r="QE100" s="12"/>
      <c r="QF100" s="12"/>
      <c r="QG100" s="12"/>
      <c r="QH100" s="12"/>
      <c r="QI100" s="12"/>
      <c r="QJ100" s="12"/>
      <c r="QK100" s="12"/>
      <c r="QL100" s="12"/>
      <c r="QM100" s="12"/>
      <c r="QN100" s="12"/>
      <c r="QO100" s="12"/>
      <c r="QP100" s="12"/>
      <c r="QQ100" s="12"/>
      <c r="QR100" s="12"/>
      <c r="QS100" s="12"/>
      <c r="QT100" s="12"/>
      <c r="QU100" s="12"/>
      <c r="QV100" s="12"/>
      <c r="QW100" s="12"/>
      <c r="QX100" s="12"/>
      <c r="QY100" s="12"/>
      <c r="QZ100" s="12"/>
      <c r="RA100" s="12"/>
      <c r="RB100" s="12"/>
      <c r="RC100" s="12"/>
      <c r="RD100" s="12"/>
      <c r="RE100" s="12"/>
      <c r="RF100" s="12"/>
      <c r="RG100" s="12"/>
      <c r="RH100" s="12"/>
      <c r="RI100" s="12"/>
      <c r="RJ100" s="12"/>
      <c r="RK100" s="12"/>
      <c r="RL100" s="12"/>
      <c r="RM100" s="12"/>
      <c r="RN100" s="12"/>
      <c r="RO100" s="12"/>
      <c r="RP100" s="12"/>
      <c r="RQ100" s="12"/>
      <c r="RR100" s="12"/>
      <c r="RS100" s="12"/>
      <c r="RT100" s="12"/>
      <c r="RU100" s="12"/>
      <c r="RV100" s="12"/>
      <c r="RW100" s="12"/>
      <c r="RX100" s="12"/>
      <c r="RY100" s="12"/>
      <c r="RZ100" s="12"/>
      <c r="SA100" s="12"/>
      <c r="SB100" s="12"/>
      <c r="SC100" s="12"/>
      <c r="SD100" s="12"/>
      <c r="SE100" s="12"/>
      <c r="SF100" s="12"/>
      <c r="SG100" s="12"/>
      <c r="SH100" s="12"/>
      <c r="SI100" s="12"/>
      <c r="SJ100" s="12"/>
      <c r="SK100" s="12"/>
      <c r="SL100" s="12"/>
      <c r="SM100" s="12"/>
      <c r="SN100" s="12"/>
      <c r="SO100" s="12"/>
      <c r="SP100" s="12"/>
      <c r="SQ100" s="12"/>
      <c r="SR100" s="12"/>
      <c r="SS100" s="12"/>
      <c r="ST100" s="12"/>
      <c r="SU100" s="12"/>
      <c r="SV100" s="12"/>
      <c r="SW100" s="12"/>
      <c r="SX100" s="12"/>
      <c r="SY100" s="12"/>
      <c r="SZ100" s="12"/>
      <c r="TA100" s="12"/>
      <c r="TB100" s="12"/>
      <c r="TC100" s="12"/>
      <c r="TD100" s="12"/>
      <c r="TE100" s="12"/>
      <c r="TF100" s="12"/>
      <c r="TG100" s="12"/>
      <c r="TH100" s="12"/>
      <c r="TI100" s="12"/>
      <c r="TJ100" s="12"/>
      <c r="TK100" s="12"/>
      <c r="TL100" s="12"/>
      <c r="TM100" s="12"/>
      <c r="TN100" s="12"/>
      <c r="TO100" s="12"/>
      <c r="TP100" s="12"/>
      <c r="TQ100" s="12"/>
      <c r="TR100" s="12"/>
      <c r="TS100" s="12"/>
      <c r="TT100" s="12"/>
      <c r="TU100" s="12"/>
      <c r="TV100" s="12"/>
      <c r="TW100" s="12"/>
      <c r="TX100" s="12"/>
      <c r="TY100" s="12"/>
      <c r="TZ100" s="12"/>
      <c r="UA100" s="12"/>
      <c r="UB100" s="12"/>
      <c r="UC100" s="12"/>
      <c r="UD100" s="12"/>
      <c r="UE100" s="12"/>
      <c r="UF100" s="12"/>
      <c r="UG100" s="12"/>
      <c r="UH100" s="12"/>
      <c r="UI100" s="12"/>
      <c r="UJ100" s="12"/>
      <c r="UK100" s="12"/>
      <c r="UL100" s="12"/>
      <c r="UM100" s="12"/>
      <c r="UN100" s="12"/>
      <c r="UO100" s="12"/>
      <c r="UP100" s="12"/>
      <c r="UQ100" s="12"/>
      <c r="UR100" s="12"/>
      <c r="US100" s="12"/>
      <c r="UT100" s="12"/>
      <c r="UU100" s="12"/>
      <c r="UV100" s="12"/>
      <c r="UW100" s="12"/>
      <c r="UX100" s="12"/>
      <c r="UY100" s="12"/>
      <c r="UZ100" s="12"/>
      <c r="VA100" s="12"/>
      <c r="VB100" s="12"/>
      <c r="VC100" s="12"/>
      <c r="VD100" s="12"/>
      <c r="VE100" s="12"/>
      <c r="VF100" s="12"/>
      <c r="VG100" s="12"/>
      <c r="VH100" s="12"/>
      <c r="VI100" s="12"/>
      <c r="VJ100" s="12"/>
      <c r="VK100" s="12"/>
      <c r="VL100" s="12"/>
      <c r="VM100" s="12"/>
      <c r="VN100" s="12"/>
      <c r="VO100" s="12"/>
      <c r="VP100" s="12"/>
      <c r="VQ100" s="12"/>
      <c r="VR100" s="12"/>
      <c r="VS100" s="12"/>
      <c r="VT100" s="12"/>
      <c r="VU100" s="12"/>
      <c r="VV100" s="12"/>
      <c r="VW100" s="12"/>
      <c r="VX100" s="12"/>
      <c r="VY100" s="12"/>
      <c r="VZ100" s="12"/>
      <c r="WA100" s="12"/>
      <c r="WB100" s="12"/>
      <c r="WC100" s="12"/>
      <c r="WD100" s="12"/>
      <c r="WE100" s="12"/>
      <c r="WF100" s="12"/>
      <c r="WG100" s="12"/>
      <c r="WH100" s="12"/>
      <c r="WI100" s="12"/>
      <c r="WJ100" s="12"/>
      <c r="WK100" s="12"/>
      <c r="WL100" s="12"/>
      <c r="WM100" s="12"/>
      <c r="WN100" s="12"/>
      <c r="WO100" s="12"/>
      <c r="WP100" s="12"/>
      <c r="WQ100" s="12"/>
      <c r="WR100" s="12"/>
      <c r="WS100" s="12"/>
      <c r="WT100" s="12"/>
      <c r="WU100" s="12"/>
      <c r="WV100" s="12"/>
      <c r="WW100" s="12"/>
      <c r="WX100" s="12"/>
      <c r="WY100" s="12"/>
      <c r="WZ100" s="12"/>
      <c r="XA100" s="12"/>
      <c r="XB100" s="12"/>
      <c r="XC100" s="12"/>
      <c r="XD100" s="12"/>
      <c r="XE100" s="12"/>
      <c r="XF100" s="12"/>
      <c r="XG100" s="12"/>
      <c r="XH100" s="12"/>
      <c r="XI100" s="12"/>
      <c r="XJ100" s="12"/>
      <c r="XK100" s="12"/>
      <c r="XL100" s="12"/>
      <c r="XM100" s="12"/>
      <c r="XN100" s="12"/>
      <c r="XO100" s="12"/>
      <c r="XP100" s="12"/>
      <c r="XQ100" s="12"/>
      <c r="XR100" s="12"/>
      <c r="XS100" s="12"/>
      <c r="XT100" s="12"/>
      <c r="XU100" s="12"/>
      <c r="XV100" s="12"/>
      <c r="XW100" s="12"/>
      <c r="XX100" s="12"/>
      <c r="XY100" s="12"/>
      <c r="XZ100" s="12"/>
      <c r="YA100" s="12"/>
      <c r="YB100" s="12"/>
      <c r="YC100" s="12"/>
      <c r="YD100" s="12"/>
      <c r="YE100" s="12"/>
      <c r="YF100" s="12"/>
      <c r="YG100" s="12"/>
      <c r="YH100" s="12"/>
      <c r="YI100" s="12"/>
      <c r="YJ100" s="12"/>
      <c r="YK100" s="12"/>
      <c r="YL100" s="12"/>
      <c r="YM100" s="12"/>
      <c r="YN100" s="12"/>
      <c r="YO100" s="12"/>
      <c r="YP100" s="12"/>
      <c r="YQ100" s="12"/>
      <c r="YR100" s="12"/>
      <c r="YS100" s="12"/>
      <c r="YT100" s="12"/>
      <c r="YU100" s="12"/>
      <c r="YV100" s="12"/>
      <c r="YW100" s="12"/>
      <c r="YX100" s="12"/>
      <c r="YY100" s="12"/>
      <c r="YZ100" s="12"/>
      <c r="ZA100" s="12"/>
      <c r="ZB100" s="12"/>
      <c r="ZC100" s="12"/>
      <c r="ZD100" s="12"/>
      <c r="ZE100" s="12"/>
      <c r="ZF100" s="12"/>
      <c r="ZG100" s="12"/>
      <c r="ZH100" s="12"/>
      <c r="ZI100" s="12"/>
      <c r="ZJ100" s="12"/>
      <c r="ZK100" s="12"/>
      <c r="ZL100" s="12"/>
      <c r="ZM100" s="12"/>
      <c r="ZN100" s="12"/>
      <c r="ZO100" s="12"/>
      <c r="ZP100" s="12"/>
      <c r="ZQ100" s="12"/>
      <c r="ZR100" s="12"/>
      <c r="ZS100" s="12"/>
      <c r="ZT100" s="12"/>
      <c r="ZU100" s="12"/>
      <c r="ZV100" s="12"/>
      <c r="ZW100" s="12"/>
      <c r="ZX100" s="12"/>
      <c r="ZY100" s="12"/>
      <c r="ZZ100" s="12"/>
      <c r="AAA100" s="12"/>
      <c r="AAB100" s="12"/>
      <c r="AAC100" s="12"/>
      <c r="AAD100" s="12"/>
      <c r="AAE100" s="12"/>
      <c r="AAF100" s="12"/>
      <c r="AAG100" s="12"/>
      <c r="AAH100" s="12"/>
      <c r="AAI100" s="12"/>
      <c r="AAJ100" s="12"/>
      <c r="AAK100" s="12"/>
      <c r="AAL100" s="12"/>
      <c r="AAM100" s="12"/>
      <c r="AAN100" s="12"/>
      <c r="AAO100" s="12"/>
      <c r="AAP100" s="12"/>
      <c r="AAQ100" s="12"/>
      <c r="AAR100" s="12"/>
      <c r="AAS100" s="12"/>
      <c r="AAT100" s="12"/>
      <c r="AAU100" s="12"/>
      <c r="AAV100" s="12"/>
      <c r="AAW100" s="12"/>
      <c r="AAX100" s="12"/>
      <c r="AAY100" s="12"/>
      <c r="AAZ100" s="12"/>
      <c r="ABA100" s="12"/>
      <c r="ABB100" s="12"/>
      <c r="ABC100" s="12"/>
      <c r="ABD100" s="12"/>
      <c r="ABE100" s="12"/>
      <c r="ABF100" s="12"/>
      <c r="ABG100" s="12"/>
      <c r="ABH100" s="12"/>
      <c r="ABI100" s="12"/>
      <c r="ABJ100" s="12"/>
      <c r="ABK100" s="12"/>
      <c r="ABL100" s="12"/>
      <c r="ABM100" s="12"/>
      <c r="ABN100" s="12"/>
      <c r="ABO100" s="12"/>
      <c r="ABP100" s="12"/>
      <c r="ABQ100" s="12"/>
      <c r="ABR100" s="12"/>
      <c r="ABS100" s="12"/>
      <c r="ABT100" s="12"/>
      <c r="ABU100" s="12"/>
      <c r="ABV100" s="12"/>
      <c r="ABW100" s="12"/>
      <c r="ABX100" s="12"/>
      <c r="ABY100" s="12"/>
      <c r="ABZ100" s="12"/>
      <c r="ACA100" s="12"/>
      <c r="ACB100" s="12"/>
      <c r="ACC100" s="12"/>
      <c r="ACD100" s="12"/>
      <c r="ACE100" s="12"/>
      <c r="ACF100" s="12"/>
      <c r="ACG100" s="12"/>
      <c r="ACH100" s="12"/>
      <c r="ACI100" s="12"/>
      <c r="ACJ100" s="12"/>
      <c r="ACK100" s="12"/>
    </row>
    <row r="101" spans="1:765" x14ac:dyDescent="0.2">
      <c r="B101" s="12" t="s">
        <v>332</v>
      </c>
      <c r="C101" s="12" t="s">
        <v>333</v>
      </c>
      <c r="D101" s="32">
        <f>ROUND(IFERROR(VLOOKUP($B101,'2. PP Post Test vs Actuals'!$I$9:$M$112,5,FALSE),0),0)</f>
        <v>32000</v>
      </c>
      <c r="E101" s="251" t="s">
        <v>1074</v>
      </c>
      <c r="F101" s="20">
        <f>VLOOKUP($E101,'3. PP Depr Rate'!$F$6:$I$175,4,FALSE)</f>
        <v>0.2</v>
      </c>
      <c r="G101" s="17">
        <f>ROUND(D101*F101, 0)</f>
        <v>6400</v>
      </c>
      <c r="H101" s="127" t="s">
        <v>1376</v>
      </c>
      <c r="I101" s="12" t="str">
        <f>IFERROR(VLOOKUP(B101,'Projects FERCs'!$A$8:$D$291,4,FALSE),0)</f>
        <v>Estimated Asset</v>
      </c>
    </row>
    <row r="102" spans="1:765" x14ac:dyDescent="0.2">
      <c r="B102" s="12" t="s">
        <v>334</v>
      </c>
      <c r="C102" s="12" t="s">
        <v>335</v>
      </c>
      <c r="D102" s="32">
        <f>ROUND(IFERROR(VLOOKUP($B102,'2. PP Post Test vs Actuals'!$I$9:$M$112,5,FALSE),0),0)</f>
        <v>26009</v>
      </c>
      <c r="E102" s="251" t="s">
        <v>1074</v>
      </c>
      <c r="F102" s="20">
        <f>VLOOKUP($E102,'3. PP Depr Rate'!$F$6:$I$175,4,FALSE)</f>
        <v>0.2</v>
      </c>
      <c r="G102" s="17">
        <f>ROUND(D102*F102, 0)</f>
        <v>5202</v>
      </c>
      <c r="H102" s="127" t="s">
        <v>1376</v>
      </c>
      <c r="I102" s="12" t="str">
        <f>IFERROR(VLOOKUP(B102,'Projects FERCs'!$A$8:$D$291,4,FALSE),0)</f>
        <v>Estimated Asset</v>
      </c>
    </row>
    <row r="103" spans="1:765" x14ac:dyDescent="0.2">
      <c r="B103" s="12" t="s">
        <v>535</v>
      </c>
      <c r="C103" s="12" t="s">
        <v>536</v>
      </c>
      <c r="D103" s="32">
        <f>ROUND(IFERROR(VLOOKUP($B103,'2. PP Post Test vs Actuals'!$I$9:$M$112,5,FALSE),0),0)</f>
        <v>30060</v>
      </c>
      <c r="E103" s="251" t="s">
        <v>194</v>
      </c>
      <c r="F103" s="20">
        <f>VLOOKUP($E103,'3. PP Depr Rate'!$F$6:$I$175,4,FALSE)</f>
        <v>4.5499999999999999E-2</v>
      </c>
      <c r="G103" s="17">
        <f>ROUND(D103*F103, 0)</f>
        <v>1368</v>
      </c>
      <c r="H103" s="127" t="s">
        <v>1359</v>
      </c>
      <c r="I103" s="12" t="str">
        <f>IFERROR(VLOOKUP(B103,'Projects FERCs'!$A$8:$D$291,4,FALSE),0)</f>
        <v>Estimated Asset</v>
      </c>
    </row>
    <row r="104" spans="1:765" x14ac:dyDescent="0.2">
      <c r="B104" s="12" t="s">
        <v>645</v>
      </c>
      <c r="C104" s="12" t="s">
        <v>646</v>
      </c>
      <c r="D104" s="32">
        <f>ROUND(IFERROR(VLOOKUP($B104,'2. PP Post Test vs Actuals'!$I$9:$M$112,5,FALSE),0),0)</f>
        <v>3750</v>
      </c>
      <c r="E104" s="251" t="s">
        <v>194</v>
      </c>
      <c r="F104" s="20">
        <f>VLOOKUP($E104,'3. PP Depr Rate'!$F$6:$I$175,4,FALSE)</f>
        <v>4.5499999999999999E-2</v>
      </c>
      <c r="G104" s="17">
        <f>ROUND(D104*F104, 0)</f>
        <v>171</v>
      </c>
      <c r="H104" s="127" t="s">
        <v>1359</v>
      </c>
      <c r="I104" s="12" t="str">
        <f>IFERROR(VLOOKUP(B104,'Projects FERCs'!$A$8:$D$291,4,FALSE),0)</f>
        <v>Estimated Asset</v>
      </c>
    </row>
    <row r="105" spans="1:765" x14ac:dyDescent="0.2">
      <c r="A105" s="18" t="s">
        <v>971</v>
      </c>
      <c r="B105" s="19"/>
      <c r="C105" s="19"/>
      <c r="D105" s="35">
        <f>SUM(D100:D104)</f>
        <v>141537</v>
      </c>
      <c r="E105" s="35">
        <f t="shared" ref="E105:G105" si="20">SUM(E100:E104)</f>
        <v>0</v>
      </c>
      <c r="F105" s="35"/>
      <c r="G105" s="35">
        <f t="shared" si="20"/>
        <v>23085</v>
      </c>
      <c r="H105" s="128"/>
    </row>
    <row r="106" spans="1:765" x14ac:dyDescent="0.2">
      <c r="A106" s="11" t="s">
        <v>969</v>
      </c>
      <c r="B106" s="12" t="s">
        <v>299</v>
      </c>
      <c r="C106" s="12" t="s">
        <v>300</v>
      </c>
      <c r="D106" s="32">
        <f>ROUND(IFERROR(VLOOKUP($B106,'2. PP Post Test vs Actuals'!$I$9:$M$112,5,FALSE),0),0)</f>
        <v>654798</v>
      </c>
      <c r="E106" s="251" t="s">
        <v>1087</v>
      </c>
      <c r="F106" s="20">
        <f>VLOOKUP($E106,'3. PP Depr Rate'!$F$6:$I$175,4,FALSE)</f>
        <v>3.4599999999999999E-2</v>
      </c>
      <c r="G106" s="17">
        <f>ROUND(D106*F106, 0)</f>
        <v>22656</v>
      </c>
      <c r="H106" s="127" t="s">
        <v>1375</v>
      </c>
      <c r="I106" s="12" t="str">
        <f>IFERROR(VLOOKUP(B106,'Projects FERCs'!$A$8:$D$291,4,FALSE),0)</f>
        <v>Specific As-Builts</v>
      </c>
    </row>
    <row r="107" spans="1:765" x14ac:dyDescent="0.2">
      <c r="A107" s="18" t="s">
        <v>970</v>
      </c>
      <c r="B107" s="19"/>
      <c r="C107" s="19"/>
      <c r="D107" s="35">
        <f t="shared" ref="D107:G107" si="21">SUM(D106:D106)</f>
        <v>654798</v>
      </c>
      <c r="E107" s="35">
        <f t="shared" si="21"/>
        <v>0</v>
      </c>
      <c r="F107" s="35"/>
      <c r="G107" s="35">
        <f t="shared" si="21"/>
        <v>22656</v>
      </c>
      <c r="H107" s="128"/>
    </row>
    <row r="108" spans="1:765" s="21" customFormat="1" ht="11.25" customHeight="1" x14ac:dyDescent="0.2">
      <c r="A108" s="11" t="s">
        <v>1069</v>
      </c>
      <c r="B108" s="12" t="s">
        <v>351</v>
      </c>
      <c r="C108" s="12" t="s">
        <v>352</v>
      </c>
      <c r="D108" s="32">
        <f>ROUND(IFERROR(VLOOKUP($B108,'2. PP Post Test vs Actuals'!$I$9:$M$112,5,FALSE),0),0)</f>
        <v>17750</v>
      </c>
      <c r="E108" s="249" t="s">
        <v>67</v>
      </c>
      <c r="F108" s="20">
        <f>VLOOKUP($E108,'3. PP Depr Rate'!$F$6:$I$175,4,FALSE)</f>
        <v>0.04</v>
      </c>
      <c r="G108" s="17">
        <f t="shared" ref="G108:G113" si="22">ROUND(D108*F108, 0)</f>
        <v>710</v>
      </c>
      <c r="H108" s="127"/>
      <c r="I108" s="12" t="str">
        <f>IFERROR(VLOOKUP(B108,'Projects FERCs'!$A$8:$D$291,4,FALSE),0)</f>
        <v>Estimated Asset</v>
      </c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  <c r="DZ108" s="12"/>
      <c r="EA108" s="12"/>
      <c r="EB108" s="12"/>
      <c r="EC108" s="12"/>
      <c r="ED108" s="12"/>
      <c r="EE108" s="12"/>
      <c r="EF108" s="12"/>
      <c r="EG108" s="12"/>
      <c r="EH108" s="12"/>
      <c r="EI108" s="12"/>
      <c r="EJ108" s="12"/>
      <c r="EK108" s="12"/>
      <c r="EL108" s="12"/>
      <c r="EM108" s="12"/>
      <c r="EN108" s="12"/>
      <c r="EO108" s="12"/>
      <c r="EP108" s="12"/>
      <c r="EQ108" s="12"/>
      <c r="ER108" s="12"/>
      <c r="ES108" s="12"/>
      <c r="ET108" s="12"/>
      <c r="EU108" s="12"/>
      <c r="EV108" s="12"/>
      <c r="EW108" s="12"/>
      <c r="EX108" s="12"/>
      <c r="EY108" s="12"/>
      <c r="EZ108" s="12"/>
      <c r="FA108" s="12"/>
      <c r="FB108" s="12"/>
      <c r="FC108" s="12"/>
      <c r="FD108" s="12"/>
      <c r="FE108" s="12"/>
      <c r="FF108" s="12"/>
      <c r="FG108" s="12"/>
      <c r="FH108" s="12"/>
      <c r="FI108" s="12"/>
      <c r="FJ108" s="12"/>
      <c r="FK108" s="12"/>
      <c r="FL108" s="12"/>
      <c r="FM108" s="12"/>
      <c r="FN108" s="12"/>
      <c r="FO108" s="12"/>
      <c r="FP108" s="12"/>
      <c r="FQ108" s="12"/>
      <c r="FR108" s="12"/>
      <c r="FS108" s="12"/>
      <c r="FT108" s="12"/>
      <c r="FU108" s="12"/>
      <c r="FV108" s="12"/>
      <c r="FW108" s="12"/>
      <c r="FX108" s="12"/>
      <c r="FY108" s="12"/>
      <c r="FZ108" s="12"/>
      <c r="GA108" s="12"/>
      <c r="GB108" s="12"/>
      <c r="GC108" s="12"/>
      <c r="GD108" s="12"/>
      <c r="GE108" s="12"/>
      <c r="GF108" s="12"/>
      <c r="GG108" s="12"/>
      <c r="GH108" s="12"/>
      <c r="GI108" s="12"/>
      <c r="GJ108" s="12"/>
      <c r="GK108" s="12"/>
      <c r="GL108" s="12"/>
      <c r="GM108" s="12"/>
      <c r="GN108" s="12"/>
      <c r="GO108" s="12"/>
      <c r="GP108" s="12"/>
      <c r="GQ108" s="12"/>
      <c r="GR108" s="12"/>
      <c r="GS108" s="12"/>
      <c r="GT108" s="12"/>
      <c r="GU108" s="12"/>
      <c r="GV108" s="12"/>
      <c r="GW108" s="12"/>
      <c r="GX108" s="12"/>
      <c r="GY108" s="12"/>
      <c r="GZ108" s="12"/>
      <c r="HA108" s="12"/>
      <c r="HB108" s="12"/>
      <c r="HC108" s="12"/>
      <c r="HD108" s="12"/>
      <c r="HE108" s="12"/>
      <c r="HF108" s="12"/>
      <c r="HG108" s="12"/>
      <c r="HH108" s="12"/>
      <c r="HI108" s="12"/>
      <c r="HJ108" s="12"/>
      <c r="HK108" s="12"/>
      <c r="HL108" s="12"/>
      <c r="HM108" s="12"/>
      <c r="HN108" s="12"/>
      <c r="HO108" s="12"/>
      <c r="HP108" s="12"/>
      <c r="HQ108" s="12"/>
      <c r="HR108" s="12"/>
      <c r="HS108" s="12"/>
      <c r="HT108" s="12"/>
      <c r="HU108" s="12"/>
      <c r="HV108" s="12"/>
      <c r="HW108" s="12"/>
      <c r="HX108" s="12"/>
      <c r="HY108" s="12"/>
      <c r="HZ108" s="12"/>
      <c r="IA108" s="12"/>
      <c r="IB108" s="12"/>
      <c r="IC108" s="12"/>
      <c r="ID108" s="12"/>
      <c r="IE108" s="12"/>
      <c r="IF108" s="12"/>
      <c r="IG108" s="12"/>
      <c r="IH108" s="12"/>
      <c r="II108" s="12"/>
      <c r="IJ108" s="12"/>
      <c r="IK108" s="12"/>
      <c r="IL108" s="12"/>
      <c r="IM108" s="12"/>
      <c r="IN108" s="12"/>
      <c r="IO108" s="12"/>
      <c r="IP108" s="12"/>
      <c r="IQ108" s="12"/>
      <c r="IR108" s="12"/>
      <c r="IS108" s="12"/>
      <c r="IT108" s="12"/>
      <c r="IU108" s="12"/>
      <c r="IV108" s="12"/>
      <c r="IW108" s="12"/>
      <c r="IX108" s="12"/>
      <c r="IY108" s="12"/>
      <c r="IZ108" s="12"/>
      <c r="JA108" s="12"/>
      <c r="JB108" s="12"/>
      <c r="JC108" s="12"/>
      <c r="JD108" s="12"/>
      <c r="JE108" s="12"/>
      <c r="JF108" s="12"/>
      <c r="JG108" s="12"/>
      <c r="JH108" s="12"/>
      <c r="JI108" s="12"/>
      <c r="JJ108" s="12"/>
      <c r="JK108" s="12"/>
      <c r="JL108" s="12"/>
      <c r="JM108" s="12"/>
      <c r="JN108" s="12"/>
      <c r="JO108" s="12"/>
      <c r="JP108" s="12"/>
      <c r="JQ108" s="12"/>
      <c r="JR108" s="12"/>
      <c r="JS108" s="12"/>
      <c r="JT108" s="12"/>
      <c r="JU108" s="12"/>
      <c r="JV108" s="12"/>
      <c r="JW108" s="12"/>
      <c r="JX108" s="12"/>
      <c r="JY108" s="12"/>
      <c r="JZ108" s="12"/>
      <c r="KA108" s="12"/>
      <c r="KB108" s="12"/>
      <c r="KC108" s="12"/>
      <c r="KD108" s="12"/>
      <c r="KE108" s="12"/>
      <c r="KF108" s="12"/>
      <c r="KG108" s="12"/>
      <c r="KH108" s="12"/>
      <c r="KI108" s="12"/>
      <c r="KJ108" s="12"/>
      <c r="KK108" s="12"/>
      <c r="KL108" s="12"/>
      <c r="KM108" s="12"/>
      <c r="KN108" s="12"/>
      <c r="KO108" s="12"/>
      <c r="KP108" s="12"/>
      <c r="KQ108" s="12"/>
      <c r="KR108" s="12"/>
      <c r="KS108" s="12"/>
      <c r="KT108" s="12"/>
      <c r="KU108" s="12"/>
      <c r="KV108" s="12"/>
      <c r="KW108" s="12"/>
      <c r="KX108" s="12"/>
      <c r="KY108" s="12"/>
      <c r="KZ108" s="12"/>
      <c r="LA108" s="12"/>
      <c r="LB108" s="12"/>
      <c r="LC108" s="12"/>
      <c r="LD108" s="12"/>
      <c r="LE108" s="12"/>
      <c r="LF108" s="12"/>
      <c r="LG108" s="12"/>
      <c r="LH108" s="12"/>
      <c r="LI108" s="12"/>
      <c r="LJ108" s="12"/>
      <c r="LK108" s="12"/>
      <c r="LL108" s="12"/>
      <c r="LM108" s="12"/>
      <c r="LN108" s="12"/>
      <c r="LO108" s="12"/>
      <c r="LP108" s="12"/>
      <c r="LQ108" s="12"/>
      <c r="LR108" s="12"/>
      <c r="LS108" s="12"/>
      <c r="LT108" s="12"/>
      <c r="LU108" s="12"/>
      <c r="LV108" s="12"/>
      <c r="LW108" s="12"/>
      <c r="LX108" s="12"/>
      <c r="LY108" s="12"/>
      <c r="LZ108" s="12"/>
      <c r="MA108" s="12"/>
      <c r="MB108" s="12"/>
      <c r="MC108" s="12"/>
      <c r="MD108" s="12"/>
      <c r="ME108" s="12"/>
      <c r="MF108" s="12"/>
      <c r="MG108" s="12"/>
      <c r="MH108" s="12"/>
      <c r="MI108" s="12"/>
      <c r="MJ108" s="12"/>
      <c r="MK108" s="12"/>
      <c r="ML108" s="12"/>
      <c r="MM108" s="12"/>
      <c r="MN108" s="12"/>
      <c r="MO108" s="12"/>
      <c r="MP108" s="12"/>
      <c r="MQ108" s="12"/>
      <c r="MR108" s="12"/>
      <c r="MS108" s="12"/>
      <c r="MT108" s="12"/>
      <c r="MU108" s="12"/>
      <c r="MV108" s="12"/>
      <c r="MW108" s="12"/>
      <c r="MX108" s="12"/>
      <c r="MY108" s="12"/>
      <c r="MZ108" s="12"/>
      <c r="NA108" s="12"/>
      <c r="NB108" s="12"/>
      <c r="NC108" s="12"/>
      <c r="ND108" s="12"/>
      <c r="NE108" s="12"/>
      <c r="NF108" s="12"/>
      <c r="NG108" s="12"/>
      <c r="NH108" s="12"/>
      <c r="NI108" s="12"/>
      <c r="NJ108" s="12"/>
      <c r="NK108" s="12"/>
      <c r="NL108" s="12"/>
      <c r="NM108" s="12"/>
      <c r="NN108" s="12"/>
      <c r="NO108" s="12"/>
      <c r="NP108" s="12"/>
      <c r="NQ108" s="12"/>
      <c r="NR108" s="12"/>
      <c r="NS108" s="12"/>
      <c r="NT108" s="12"/>
      <c r="NU108" s="12"/>
      <c r="NV108" s="12"/>
      <c r="NW108" s="12"/>
      <c r="NX108" s="12"/>
      <c r="NY108" s="12"/>
      <c r="NZ108" s="12"/>
      <c r="OA108" s="12"/>
      <c r="OB108" s="12"/>
      <c r="OC108" s="12"/>
      <c r="OD108" s="12"/>
      <c r="OE108" s="12"/>
      <c r="OF108" s="12"/>
      <c r="OG108" s="12"/>
      <c r="OH108" s="12"/>
      <c r="OI108" s="12"/>
      <c r="OJ108" s="12"/>
      <c r="OK108" s="12"/>
      <c r="OL108" s="12"/>
      <c r="OM108" s="12"/>
      <c r="ON108" s="12"/>
      <c r="OO108" s="12"/>
      <c r="OP108" s="12"/>
      <c r="OQ108" s="12"/>
      <c r="OR108" s="12"/>
      <c r="OS108" s="12"/>
      <c r="OT108" s="12"/>
      <c r="OU108" s="12"/>
      <c r="OV108" s="12"/>
      <c r="OW108" s="12"/>
      <c r="OX108" s="12"/>
      <c r="OY108" s="12"/>
      <c r="OZ108" s="12"/>
      <c r="PA108" s="12"/>
      <c r="PB108" s="12"/>
      <c r="PC108" s="12"/>
      <c r="PD108" s="12"/>
      <c r="PE108" s="12"/>
      <c r="PF108" s="12"/>
      <c r="PG108" s="12"/>
      <c r="PH108" s="12"/>
      <c r="PI108" s="12"/>
      <c r="PJ108" s="12"/>
      <c r="PK108" s="12"/>
      <c r="PL108" s="12"/>
      <c r="PM108" s="12"/>
      <c r="PN108" s="12"/>
      <c r="PO108" s="12"/>
      <c r="PP108" s="12"/>
      <c r="PQ108" s="12"/>
      <c r="PR108" s="12"/>
      <c r="PS108" s="12"/>
      <c r="PT108" s="12"/>
      <c r="PU108" s="12"/>
      <c r="PV108" s="12"/>
      <c r="PW108" s="12"/>
      <c r="PX108" s="12"/>
      <c r="PY108" s="12"/>
      <c r="PZ108" s="12"/>
      <c r="QA108" s="12"/>
      <c r="QB108" s="12"/>
      <c r="QC108" s="12"/>
      <c r="QD108" s="12"/>
      <c r="QE108" s="12"/>
      <c r="QF108" s="12"/>
      <c r="QG108" s="12"/>
      <c r="QH108" s="12"/>
      <c r="QI108" s="12"/>
      <c r="QJ108" s="12"/>
      <c r="QK108" s="12"/>
      <c r="QL108" s="12"/>
      <c r="QM108" s="12"/>
      <c r="QN108" s="12"/>
      <c r="QO108" s="12"/>
      <c r="QP108" s="12"/>
      <c r="QQ108" s="12"/>
      <c r="QR108" s="12"/>
      <c r="QS108" s="12"/>
      <c r="QT108" s="12"/>
      <c r="QU108" s="12"/>
      <c r="QV108" s="12"/>
      <c r="QW108" s="12"/>
      <c r="QX108" s="12"/>
      <c r="QY108" s="12"/>
      <c r="QZ108" s="12"/>
      <c r="RA108" s="12"/>
      <c r="RB108" s="12"/>
      <c r="RC108" s="12"/>
      <c r="RD108" s="12"/>
      <c r="RE108" s="12"/>
      <c r="RF108" s="12"/>
      <c r="RG108" s="12"/>
      <c r="RH108" s="12"/>
      <c r="RI108" s="12"/>
      <c r="RJ108" s="12"/>
      <c r="RK108" s="12"/>
      <c r="RL108" s="12"/>
      <c r="RM108" s="12"/>
      <c r="RN108" s="12"/>
      <c r="RO108" s="12"/>
      <c r="RP108" s="12"/>
      <c r="RQ108" s="12"/>
      <c r="RR108" s="12"/>
      <c r="RS108" s="12"/>
      <c r="RT108" s="12"/>
      <c r="RU108" s="12"/>
      <c r="RV108" s="12"/>
      <c r="RW108" s="12"/>
      <c r="RX108" s="12"/>
      <c r="RY108" s="12"/>
      <c r="RZ108" s="12"/>
      <c r="SA108" s="12"/>
      <c r="SB108" s="12"/>
      <c r="SC108" s="12"/>
      <c r="SD108" s="12"/>
      <c r="SE108" s="12"/>
      <c r="SF108" s="12"/>
      <c r="SG108" s="12"/>
      <c r="SH108" s="12"/>
      <c r="SI108" s="12"/>
      <c r="SJ108" s="12"/>
      <c r="SK108" s="12"/>
      <c r="SL108" s="12"/>
      <c r="SM108" s="12"/>
      <c r="SN108" s="12"/>
      <c r="SO108" s="12"/>
      <c r="SP108" s="12"/>
      <c r="SQ108" s="12"/>
      <c r="SR108" s="12"/>
      <c r="SS108" s="12"/>
      <c r="ST108" s="12"/>
      <c r="SU108" s="12"/>
      <c r="SV108" s="12"/>
      <c r="SW108" s="12"/>
      <c r="SX108" s="12"/>
      <c r="SY108" s="12"/>
      <c r="SZ108" s="12"/>
      <c r="TA108" s="12"/>
      <c r="TB108" s="12"/>
      <c r="TC108" s="12"/>
      <c r="TD108" s="12"/>
      <c r="TE108" s="12"/>
      <c r="TF108" s="12"/>
      <c r="TG108" s="12"/>
      <c r="TH108" s="12"/>
      <c r="TI108" s="12"/>
      <c r="TJ108" s="12"/>
      <c r="TK108" s="12"/>
      <c r="TL108" s="12"/>
      <c r="TM108" s="12"/>
      <c r="TN108" s="12"/>
      <c r="TO108" s="12"/>
      <c r="TP108" s="12"/>
      <c r="TQ108" s="12"/>
      <c r="TR108" s="12"/>
      <c r="TS108" s="12"/>
      <c r="TT108" s="12"/>
      <c r="TU108" s="12"/>
      <c r="TV108" s="12"/>
      <c r="TW108" s="12"/>
      <c r="TX108" s="12"/>
      <c r="TY108" s="12"/>
      <c r="TZ108" s="12"/>
      <c r="UA108" s="12"/>
      <c r="UB108" s="12"/>
      <c r="UC108" s="12"/>
      <c r="UD108" s="12"/>
      <c r="UE108" s="12"/>
      <c r="UF108" s="12"/>
      <c r="UG108" s="12"/>
      <c r="UH108" s="12"/>
      <c r="UI108" s="12"/>
      <c r="UJ108" s="12"/>
      <c r="UK108" s="12"/>
      <c r="UL108" s="12"/>
      <c r="UM108" s="12"/>
      <c r="UN108" s="12"/>
      <c r="UO108" s="12"/>
      <c r="UP108" s="12"/>
      <c r="UQ108" s="12"/>
      <c r="UR108" s="12"/>
      <c r="US108" s="12"/>
      <c r="UT108" s="12"/>
      <c r="UU108" s="12"/>
      <c r="UV108" s="12"/>
      <c r="UW108" s="12"/>
      <c r="UX108" s="12"/>
      <c r="UY108" s="12"/>
      <c r="UZ108" s="12"/>
      <c r="VA108" s="12"/>
      <c r="VB108" s="12"/>
      <c r="VC108" s="12"/>
      <c r="VD108" s="12"/>
      <c r="VE108" s="12"/>
      <c r="VF108" s="12"/>
      <c r="VG108" s="12"/>
      <c r="VH108" s="12"/>
      <c r="VI108" s="12"/>
      <c r="VJ108" s="12"/>
      <c r="VK108" s="12"/>
      <c r="VL108" s="12"/>
      <c r="VM108" s="12"/>
      <c r="VN108" s="12"/>
      <c r="VO108" s="12"/>
      <c r="VP108" s="12"/>
      <c r="VQ108" s="12"/>
      <c r="VR108" s="12"/>
      <c r="VS108" s="12"/>
      <c r="VT108" s="12"/>
      <c r="VU108" s="12"/>
      <c r="VV108" s="12"/>
      <c r="VW108" s="12"/>
      <c r="VX108" s="12"/>
      <c r="VY108" s="12"/>
      <c r="VZ108" s="12"/>
      <c r="WA108" s="12"/>
      <c r="WB108" s="12"/>
      <c r="WC108" s="12"/>
      <c r="WD108" s="12"/>
      <c r="WE108" s="12"/>
      <c r="WF108" s="12"/>
      <c r="WG108" s="12"/>
      <c r="WH108" s="12"/>
      <c r="WI108" s="12"/>
      <c r="WJ108" s="12"/>
      <c r="WK108" s="12"/>
      <c r="WL108" s="12"/>
      <c r="WM108" s="12"/>
      <c r="WN108" s="12"/>
      <c r="WO108" s="12"/>
      <c r="WP108" s="12"/>
      <c r="WQ108" s="12"/>
      <c r="WR108" s="12"/>
      <c r="WS108" s="12"/>
      <c r="WT108" s="12"/>
      <c r="WU108" s="12"/>
      <c r="WV108" s="12"/>
      <c r="WW108" s="12"/>
      <c r="WX108" s="12"/>
      <c r="WY108" s="12"/>
      <c r="WZ108" s="12"/>
      <c r="XA108" s="12"/>
      <c r="XB108" s="12"/>
      <c r="XC108" s="12"/>
      <c r="XD108" s="12"/>
      <c r="XE108" s="12"/>
      <c r="XF108" s="12"/>
      <c r="XG108" s="12"/>
      <c r="XH108" s="12"/>
      <c r="XI108" s="12"/>
      <c r="XJ108" s="12"/>
      <c r="XK108" s="12"/>
      <c r="XL108" s="12"/>
      <c r="XM108" s="12"/>
      <c r="XN108" s="12"/>
      <c r="XO108" s="12"/>
      <c r="XP108" s="12"/>
      <c r="XQ108" s="12"/>
      <c r="XR108" s="12"/>
      <c r="XS108" s="12"/>
      <c r="XT108" s="12"/>
      <c r="XU108" s="12"/>
      <c r="XV108" s="12"/>
      <c r="XW108" s="12"/>
      <c r="XX108" s="12"/>
      <c r="XY108" s="12"/>
      <c r="XZ108" s="12"/>
      <c r="YA108" s="12"/>
      <c r="YB108" s="12"/>
      <c r="YC108" s="12"/>
      <c r="YD108" s="12"/>
      <c r="YE108" s="12"/>
      <c r="YF108" s="12"/>
      <c r="YG108" s="12"/>
      <c r="YH108" s="12"/>
      <c r="YI108" s="12"/>
      <c r="YJ108" s="12"/>
      <c r="YK108" s="12"/>
      <c r="YL108" s="12"/>
      <c r="YM108" s="12"/>
      <c r="YN108" s="12"/>
      <c r="YO108" s="12"/>
      <c r="YP108" s="12"/>
      <c r="YQ108" s="12"/>
      <c r="YR108" s="12"/>
      <c r="YS108" s="12"/>
      <c r="YT108" s="12"/>
      <c r="YU108" s="12"/>
      <c r="YV108" s="12"/>
      <c r="YW108" s="12"/>
      <c r="YX108" s="12"/>
      <c r="YY108" s="12"/>
      <c r="YZ108" s="12"/>
      <c r="ZA108" s="12"/>
      <c r="ZB108" s="12"/>
      <c r="ZC108" s="12"/>
      <c r="ZD108" s="12"/>
      <c r="ZE108" s="12"/>
      <c r="ZF108" s="12"/>
      <c r="ZG108" s="12"/>
      <c r="ZH108" s="12"/>
      <c r="ZI108" s="12"/>
      <c r="ZJ108" s="12"/>
      <c r="ZK108" s="12"/>
      <c r="ZL108" s="12"/>
      <c r="ZM108" s="12"/>
      <c r="ZN108" s="12"/>
      <c r="ZO108" s="12"/>
      <c r="ZP108" s="12"/>
      <c r="ZQ108" s="12"/>
      <c r="ZR108" s="12"/>
      <c r="ZS108" s="12"/>
      <c r="ZT108" s="12"/>
      <c r="ZU108" s="12"/>
      <c r="ZV108" s="12"/>
      <c r="ZW108" s="12"/>
      <c r="ZX108" s="12"/>
      <c r="ZY108" s="12"/>
      <c r="ZZ108" s="12"/>
      <c r="AAA108" s="12"/>
      <c r="AAB108" s="12"/>
      <c r="AAC108" s="12"/>
      <c r="AAD108" s="12"/>
      <c r="AAE108" s="12"/>
      <c r="AAF108" s="12"/>
      <c r="AAG108" s="12"/>
      <c r="AAH108" s="12"/>
      <c r="AAI108" s="12"/>
      <c r="AAJ108" s="12"/>
      <c r="AAK108" s="12"/>
      <c r="AAL108" s="12"/>
      <c r="AAM108" s="12"/>
      <c r="AAN108" s="12"/>
      <c r="AAO108" s="12"/>
      <c r="AAP108" s="12"/>
      <c r="AAQ108" s="12"/>
      <c r="AAR108" s="12"/>
      <c r="AAS108" s="12"/>
      <c r="AAT108" s="12"/>
      <c r="AAU108" s="12"/>
      <c r="AAV108" s="12"/>
      <c r="AAW108" s="12"/>
      <c r="AAX108" s="12"/>
      <c r="AAY108" s="12"/>
      <c r="AAZ108" s="12"/>
      <c r="ABA108" s="12"/>
      <c r="ABB108" s="12"/>
      <c r="ABC108" s="12"/>
      <c r="ABD108" s="12"/>
      <c r="ABE108" s="12"/>
      <c r="ABF108" s="12"/>
      <c r="ABG108" s="12"/>
      <c r="ABH108" s="12"/>
      <c r="ABI108" s="12"/>
      <c r="ABJ108" s="12"/>
      <c r="ABK108" s="12"/>
      <c r="ABL108" s="12"/>
      <c r="ABM108" s="12"/>
      <c r="ABN108" s="12"/>
      <c r="ABO108" s="12"/>
      <c r="ABP108" s="12"/>
      <c r="ABQ108" s="12"/>
      <c r="ABR108" s="12"/>
      <c r="ABS108" s="12"/>
      <c r="ABT108" s="12"/>
      <c r="ABU108" s="12"/>
      <c r="ABV108" s="12"/>
      <c r="ABW108" s="12"/>
      <c r="ABX108" s="12"/>
      <c r="ABY108" s="12"/>
      <c r="ABZ108" s="12"/>
      <c r="ACA108" s="12"/>
      <c r="ACB108" s="12"/>
      <c r="ACC108" s="12"/>
      <c r="ACD108" s="12"/>
      <c r="ACE108" s="12"/>
      <c r="ACF108" s="12"/>
      <c r="ACG108" s="12"/>
      <c r="ACH108" s="12"/>
      <c r="ACI108" s="12"/>
      <c r="ACJ108" s="12"/>
      <c r="ACK108" s="12"/>
    </row>
    <row r="109" spans="1:765" s="21" customFormat="1" ht="11.25" customHeight="1" x14ac:dyDescent="0.2">
      <c r="A109" s="11"/>
      <c r="B109" s="12" t="s">
        <v>448</v>
      </c>
      <c r="C109" s="12" t="s">
        <v>449</v>
      </c>
      <c r="D109" s="32">
        <f>ROUND(IFERROR(VLOOKUP($B109,'2. PP Post Test vs Actuals'!$I$9:$M$112,5,FALSE),0),0)</f>
        <v>7000</v>
      </c>
      <c r="E109" s="249" t="s">
        <v>67</v>
      </c>
      <c r="F109" s="20">
        <f>VLOOKUP($E109,'3. PP Depr Rate'!$F$6:$I$175,4,FALSE)</f>
        <v>0.04</v>
      </c>
      <c r="G109" s="17">
        <f t="shared" si="22"/>
        <v>280</v>
      </c>
      <c r="H109" s="127"/>
      <c r="I109" s="12" t="str">
        <f>IFERROR(VLOOKUP(B109,'Projects FERCs'!$A$8:$D$291,4,FALSE),0)</f>
        <v>Estimated Asset</v>
      </c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  <c r="BW109" s="12"/>
      <c r="BX109" s="12"/>
      <c r="BY109" s="12"/>
      <c r="BZ109" s="12"/>
      <c r="CA109" s="12"/>
      <c r="CB109" s="12"/>
      <c r="CC109" s="12"/>
      <c r="CD109" s="12"/>
      <c r="CE109" s="12"/>
      <c r="CF109" s="12"/>
      <c r="CG109" s="12"/>
      <c r="CH109" s="12"/>
      <c r="CI109" s="12"/>
      <c r="CJ109" s="12"/>
      <c r="CK109" s="12"/>
      <c r="CL109" s="12"/>
      <c r="CM109" s="12"/>
      <c r="CN109" s="12"/>
      <c r="CO109" s="12"/>
      <c r="CP109" s="12"/>
      <c r="CQ109" s="12"/>
      <c r="CR109" s="12"/>
      <c r="CS109" s="12"/>
      <c r="CT109" s="12"/>
      <c r="CU109" s="12"/>
      <c r="CV109" s="12"/>
      <c r="CW109" s="12"/>
      <c r="CX109" s="12"/>
      <c r="CY109" s="12"/>
      <c r="CZ109" s="12"/>
      <c r="DA109" s="12"/>
      <c r="DB109" s="12"/>
      <c r="DC109" s="12"/>
      <c r="DD109" s="12"/>
      <c r="DE109" s="12"/>
      <c r="DF109" s="12"/>
      <c r="DG109" s="12"/>
      <c r="DH109" s="12"/>
      <c r="DI109" s="12"/>
      <c r="DJ109" s="12"/>
      <c r="DK109" s="12"/>
      <c r="DL109" s="12"/>
      <c r="DM109" s="12"/>
      <c r="DN109" s="12"/>
      <c r="DO109" s="12"/>
      <c r="DP109" s="12"/>
      <c r="DQ109" s="12"/>
      <c r="DR109" s="12"/>
      <c r="DS109" s="12"/>
      <c r="DT109" s="12"/>
      <c r="DU109" s="12"/>
      <c r="DV109" s="12"/>
      <c r="DW109" s="12"/>
      <c r="DX109" s="12"/>
      <c r="DY109" s="12"/>
      <c r="DZ109" s="12"/>
      <c r="EA109" s="12"/>
      <c r="EB109" s="12"/>
      <c r="EC109" s="12"/>
      <c r="ED109" s="12"/>
      <c r="EE109" s="12"/>
      <c r="EF109" s="12"/>
      <c r="EG109" s="12"/>
      <c r="EH109" s="12"/>
      <c r="EI109" s="12"/>
      <c r="EJ109" s="12"/>
      <c r="EK109" s="12"/>
      <c r="EL109" s="12"/>
      <c r="EM109" s="12"/>
      <c r="EN109" s="12"/>
      <c r="EO109" s="12"/>
      <c r="EP109" s="12"/>
      <c r="EQ109" s="12"/>
      <c r="ER109" s="12"/>
      <c r="ES109" s="12"/>
      <c r="ET109" s="12"/>
      <c r="EU109" s="12"/>
      <c r="EV109" s="12"/>
      <c r="EW109" s="12"/>
      <c r="EX109" s="12"/>
      <c r="EY109" s="12"/>
      <c r="EZ109" s="12"/>
      <c r="FA109" s="12"/>
      <c r="FB109" s="12"/>
      <c r="FC109" s="12"/>
      <c r="FD109" s="12"/>
      <c r="FE109" s="12"/>
      <c r="FF109" s="12"/>
      <c r="FG109" s="12"/>
      <c r="FH109" s="12"/>
      <c r="FI109" s="12"/>
      <c r="FJ109" s="12"/>
      <c r="FK109" s="12"/>
      <c r="FL109" s="12"/>
      <c r="FM109" s="12"/>
      <c r="FN109" s="12"/>
      <c r="FO109" s="12"/>
      <c r="FP109" s="12"/>
      <c r="FQ109" s="12"/>
      <c r="FR109" s="12"/>
      <c r="FS109" s="12"/>
      <c r="FT109" s="12"/>
      <c r="FU109" s="12"/>
      <c r="FV109" s="12"/>
      <c r="FW109" s="12"/>
      <c r="FX109" s="12"/>
      <c r="FY109" s="12"/>
      <c r="FZ109" s="12"/>
      <c r="GA109" s="12"/>
      <c r="GB109" s="12"/>
      <c r="GC109" s="12"/>
      <c r="GD109" s="12"/>
      <c r="GE109" s="12"/>
      <c r="GF109" s="12"/>
      <c r="GG109" s="12"/>
      <c r="GH109" s="12"/>
      <c r="GI109" s="12"/>
      <c r="GJ109" s="12"/>
      <c r="GK109" s="12"/>
      <c r="GL109" s="12"/>
      <c r="GM109" s="12"/>
      <c r="GN109" s="12"/>
      <c r="GO109" s="12"/>
      <c r="GP109" s="12"/>
      <c r="GQ109" s="12"/>
      <c r="GR109" s="12"/>
      <c r="GS109" s="12"/>
      <c r="GT109" s="12"/>
      <c r="GU109" s="12"/>
      <c r="GV109" s="12"/>
      <c r="GW109" s="12"/>
      <c r="GX109" s="12"/>
      <c r="GY109" s="12"/>
      <c r="GZ109" s="12"/>
      <c r="HA109" s="12"/>
      <c r="HB109" s="12"/>
      <c r="HC109" s="12"/>
      <c r="HD109" s="12"/>
      <c r="HE109" s="12"/>
      <c r="HF109" s="12"/>
      <c r="HG109" s="12"/>
      <c r="HH109" s="12"/>
      <c r="HI109" s="12"/>
      <c r="HJ109" s="12"/>
      <c r="HK109" s="12"/>
      <c r="HL109" s="12"/>
      <c r="HM109" s="12"/>
      <c r="HN109" s="12"/>
      <c r="HO109" s="12"/>
      <c r="HP109" s="12"/>
      <c r="HQ109" s="12"/>
      <c r="HR109" s="12"/>
      <c r="HS109" s="12"/>
      <c r="HT109" s="12"/>
      <c r="HU109" s="12"/>
      <c r="HV109" s="12"/>
      <c r="HW109" s="12"/>
      <c r="HX109" s="12"/>
      <c r="HY109" s="12"/>
      <c r="HZ109" s="12"/>
      <c r="IA109" s="12"/>
      <c r="IB109" s="12"/>
      <c r="IC109" s="12"/>
      <c r="ID109" s="12"/>
      <c r="IE109" s="12"/>
      <c r="IF109" s="12"/>
      <c r="IG109" s="12"/>
      <c r="IH109" s="12"/>
      <c r="II109" s="12"/>
      <c r="IJ109" s="12"/>
      <c r="IK109" s="12"/>
      <c r="IL109" s="12"/>
      <c r="IM109" s="12"/>
      <c r="IN109" s="12"/>
      <c r="IO109" s="12"/>
      <c r="IP109" s="12"/>
      <c r="IQ109" s="12"/>
      <c r="IR109" s="12"/>
      <c r="IS109" s="12"/>
      <c r="IT109" s="12"/>
      <c r="IU109" s="12"/>
      <c r="IV109" s="12"/>
      <c r="IW109" s="12"/>
      <c r="IX109" s="12"/>
      <c r="IY109" s="12"/>
      <c r="IZ109" s="12"/>
      <c r="JA109" s="12"/>
      <c r="JB109" s="12"/>
      <c r="JC109" s="12"/>
      <c r="JD109" s="12"/>
      <c r="JE109" s="12"/>
      <c r="JF109" s="12"/>
      <c r="JG109" s="12"/>
      <c r="JH109" s="12"/>
      <c r="JI109" s="12"/>
      <c r="JJ109" s="12"/>
      <c r="JK109" s="12"/>
      <c r="JL109" s="12"/>
      <c r="JM109" s="12"/>
      <c r="JN109" s="12"/>
      <c r="JO109" s="12"/>
      <c r="JP109" s="12"/>
      <c r="JQ109" s="12"/>
      <c r="JR109" s="12"/>
      <c r="JS109" s="12"/>
      <c r="JT109" s="12"/>
      <c r="JU109" s="12"/>
      <c r="JV109" s="12"/>
      <c r="JW109" s="12"/>
      <c r="JX109" s="12"/>
      <c r="JY109" s="12"/>
      <c r="JZ109" s="12"/>
      <c r="KA109" s="12"/>
      <c r="KB109" s="12"/>
      <c r="KC109" s="12"/>
      <c r="KD109" s="12"/>
      <c r="KE109" s="12"/>
      <c r="KF109" s="12"/>
      <c r="KG109" s="12"/>
      <c r="KH109" s="12"/>
      <c r="KI109" s="12"/>
      <c r="KJ109" s="12"/>
      <c r="KK109" s="12"/>
      <c r="KL109" s="12"/>
      <c r="KM109" s="12"/>
      <c r="KN109" s="12"/>
      <c r="KO109" s="12"/>
      <c r="KP109" s="12"/>
      <c r="KQ109" s="12"/>
      <c r="KR109" s="12"/>
      <c r="KS109" s="12"/>
      <c r="KT109" s="12"/>
      <c r="KU109" s="12"/>
      <c r="KV109" s="12"/>
      <c r="KW109" s="12"/>
      <c r="KX109" s="12"/>
      <c r="KY109" s="12"/>
      <c r="KZ109" s="12"/>
      <c r="LA109" s="12"/>
      <c r="LB109" s="12"/>
      <c r="LC109" s="12"/>
      <c r="LD109" s="12"/>
      <c r="LE109" s="12"/>
      <c r="LF109" s="12"/>
      <c r="LG109" s="12"/>
      <c r="LH109" s="12"/>
      <c r="LI109" s="12"/>
      <c r="LJ109" s="12"/>
      <c r="LK109" s="12"/>
      <c r="LL109" s="12"/>
      <c r="LM109" s="12"/>
      <c r="LN109" s="12"/>
      <c r="LO109" s="12"/>
      <c r="LP109" s="12"/>
      <c r="LQ109" s="12"/>
      <c r="LR109" s="12"/>
      <c r="LS109" s="12"/>
      <c r="LT109" s="12"/>
      <c r="LU109" s="12"/>
      <c r="LV109" s="12"/>
      <c r="LW109" s="12"/>
      <c r="LX109" s="12"/>
      <c r="LY109" s="12"/>
      <c r="LZ109" s="12"/>
      <c r="MA109" s="12"/>
      <c r="MB109" s="12"/>
      <c r="MC109" s="12"/>
      <c r="MD109" s="12"/>
      <c r="ME109" s="12"/>
      <c r="MF109" s="12"/>
      <c r="MG109" s="12"/>
      <c r="MH109" s="12"/>
      <c r="MI109" s="12"/>
      <c r="MJ109" s="12"/>
      <c r="MK109" s="12"/>
      <c r="ML109" s="12"/>
      <c r="MM109" s="12"/>
      <c r="MN109" s="12"/>
      <c r="MO109" s="12"/>
      <c r="MP109" s="12"/>
      <c r="MQ109" s="12"/>
      <c r="MR109" s="12"/>
      <c r="MS109" s="12"/>
      <c r="MT109" s="12"/>
      <c r="MU109" s="12"/>
      <c r="MV109" s="12"/>
      <c r="MW109" s="12"/>
      <c r="MX109" s="12"/>
      <c r="MY109" s="12"/>
      <c r="MZ109" s="12"/>
      <c r="NA109" s="12"/>
      <c r="NB109" s="12"/>
      <c r="NC109" s="12"/>
      <c r="ND109" s="12"/>
      <c r="NE109" s="12"/>
      <c r="NF109" s="12"/>
      <c r="NG109" s="12"/>
      <c r="NH109" s="12"/>
      <c r="NI109" s="12"/>
      <c r="NJ109" s="12"/>
      <c r="NK109" s="12"/>
      <c r="NL109" s="12"/>
      <c r="NM109" s="12"/>
      <c r="NN109" s="12"/>
      <c r="NO109" s="12"/>
      <c r="NP109" s="12"/>
      <c r="NQ109" s="12"/>
      <c r="NR109" s="12"/>
      <c r="NS109" s="12"/>
      <c r="NT109" s="12"/>
      <c r="NU109" s="12"/>
      <c r="NV109" s="12"/>
      <c r="NW109" s="12"/>
      <c r="NX109" s="12"/>
      <c r="NY109" s="12"/>
      <c r="NZ109" s="12"/>
      <c r="OA109" s="12"/>
      <c r="OB109" s="12"/>
      <c r="OC109" s="12"/>
      <c r="OD109" s="12"/>
      <c r="OE109" s="12"/>
      <c r="OF109" s="12"/>
      <c r="OG109" s="12"/>
      <c r="OH109" s="12"/>
      <c r="OI109" s="12"/>
      <c r="OJ109" s="12"/>
      <c r="OK109" s="12"/>
      <c r="OL109" s="12"/>
      <c r="OM109" s="12"/>
      <c r="ON109" s="12"/>
      <c r="OO109" s="12"/>
      <c r="OP109" s="12"/>
      <c r="OQ109" s="12"/>
      <c r="OR109" s="12"/>
      <c r="OS109" s="12"/>
      <c r="OT109" s="12"/>
      <c r="OU109" s="12"/>
      <c r="OV109" s="12"/>
      <c r="OW109" s="12"/>
      <c r="OX109" s="12"/>
      <c r="OY109" s="12"/>
      <c r="OZ109" s="12"/>
      <c r="PA109" s="12"/>
      <c r="PB109" s="12"/>
      <c r="PC109" s="12"/>
      <c r="PD109" s="12"/>
      <c r="PE109" s="12"/>
      <c r="PF109" s="12"/>
      <c r="PG109" s="12"/>
      <c r="PH109" s="12"/>
      <c r="PI109" s="12"/>
      <c r="PJ109" s="12"/>
      <c r="PK109" s="12"/>
      <c r="PL109" s="12"/>
      <c r="PM109" s="12"/>
      <c r="PN109" s="12"/>
      <c r="PO109" s="12"/>
      <c r="PP109" s="12"/>
      <c r="PQ109" s="12"/>
      <c r="PR109" s="12"/>
      <c r="PS109" s="12"/>
      <c r="PT109" s="12"/>
      <c r="PU109" s="12"/>
      <c r="PV109" s="12"/>
      <c r="PW109" s="12"/>
      <c r="PX109" s="12"/>
      <c r="PY109" s="12"/>
      <c r="PZ109" s="12"/>
      <c r="QA109" s="12"/>
      <c r="QB109" s="12"/>
      <c r="QC109" s="12"/>
      <c r="QD109" s="12"/>
      <c r="QE109" s="12"/>
      <c r="QF109" s="12"/>
      <c r="QG109" s="12"/>
      <c r="QH109" s="12"/>
      <c r="QI109" s="12"/>
      <c r="QJ109" s="12"/>
      <c r="QK109" s="12"/>
      <c r="QL109" s="12"/>
      <c r="QM109" s="12"/>
      <c r="QN109" s="12"/>
      <c r="QO109" s="12"/>
      <c r="QP109" s="12"/>
      <c r="QQ109" s="12"/>
      <c r="QR109" s="12"/>
      <c r="QS109" s="12"/>
      <c r="QT109" s="12"/>
      <c r="QU109" s="12"/>
      <c r="QV109" s="12"/>
      <c r="QW109" s="12"/>
      <c r="QX109" s="12"/>
      <c r="QY109" s="12"/>
      <c r="QZ109" s="12"/>
      <c r="RA109" s="12"/>
      <c r="RB109" s="12"/>
      <c r="RC109" s="12"/>
      <c r="RD109" s="12"/>
      <c r="RE109" s="12"/>
      <c r="RF109" s="12"/>
      <c r="RG109" s="12"/>
      <c r="RH109" s="12"/>
      <c r="RI109" s="12"/>
      <c r="RJ109" s="12"/>
      <c r="RK109" s="12"/>
      <c r="RL109" s="12"/>
      <c r="RM109" s="12"/>
      <c r="RN109" s="12"/>
      <c r="RO109" s="12"/>
      <c r="RP109" s="12"/>
      <c r="RQ109" s="12"/>
      <c r="RR109" s="12"/>
      <c r="RS109" s="12"/>
      <c r="RT109" s="12"/>
      <c r="RU109" s="12"/>
      <c r="RV109" s="12"/>
      <c r="RW109" s="12"/>
      <c r="RX109" s="12"/>
      <c r="RY109" s="12"/>
      <c r="RZ109" s="12"/>
      <c r="SA109" s="12"/>
      <c r="SB109" s="12"/>
      <c r="SC109" s="12"/>
      <c r="SD109" s="12"/>
      <c r="SE109" s="12"/>
      <c r="SF109" s="12"/>
      <c r="SG109" s="12"/>
      <c r="SH109" s="12"/>
      <c r="SI109" s="12"/>
      <c r="SJ109" s="12"/>
      <c r="SK109" s="12"/>
      <c r="SL109" s="12"/>
      <c r="SM109" s="12"/>
      <c r="SN109" s="12"/>
      <c r="SO109" s="12"/>
      <c r="SP109" s="12"/>
      <c r="SQ109" s="12"/>
      <c r="SR109" s="12"/>
      <c r="SS109" s="12"/>
      <c r="ST109" s="12"/>
      <c r="SU109" s="12"/>
      <c r="SV109" s="12"/>
      <c r="SW109" s="12"/>
      <c r="SX109" s="12"/>
      <c r="SY109" s="12"/>
      <c r="SZ109" s="12"/>
      <c r="TA109" s="12"/>
      <c r="TB109" s="12"/>
      <c r="TC109" s="12"/>
      <c r="TD109" s="12"/>
      <c r="TE109" s="12"/>
      <c r="TF109" s="12"/>
      <c r="TG109" s="12"/>
      <c r="TH109" s="12"/>
      <c r="TI109" s="12"/>
      <c r="TJ109" s="12"/>
      <c r="TK109" s="12"/>
      <c r="TL109" s="12"/>
      <c r="TM109" s="12"/>
      <c r="TN109" s="12"/>
      <c r="TO109" s="12"/>
      <c r="TP109" s="12"/>
      <c r="TQ109" s="12"/>
      <c r="TR109" s="12"/>
      <c r="TS109" s="12"/>
      <c r="TT109" s="12"/>
      <c r="TU109" s="12"/>
      <c r="TV109" s="12"/>
      <c r="TW109" s="12"/>
      <c r="TX109" s="12"/>
      <c r="TY109" s="12"/>
      <c r="TZ109" s="12"/>
      <c r="UA109" s="12"/>
      <c r="UB109" s="12"/>
      <c r="UC109" s="12"/>
      <c r="UD109" s="12"/>
      <c r="UE109" s="12"/>
      <c r="UF109" s="12"/>
      <c r="UG109" s="12"/>
      <c r="UH109" s="12"/>
      <c r="UI109" s="12"/>
      <c r="UJ109" s="12"/>
      <c r="UK109" s="12"/>
      <c r="UL109" s="12"/>
      <c r="UM109" s="12"/>
      <c r="UN109" s="12"/>
      <c r="UO109" s="12"/>
      <c r="UP109" s="12"/>
      <c r="UQ109" s="12"/>
      <c r="UR109" s="12"/>
      <c r="US109" s="12"/>
      <c r="UT109" s="12"/>
      <c r="UU109" s="12"/>
      <c r="UV109" s="12"/>
      <c r="UW109" s="12"/>
      <c r="UX109" s="12"/>
      <c r="UY109" s="12"/>
      <c r="UZ109" s="12"/>
      <c r="VA109" s="12"/>
      <c r="VB109" s="12"/>
      <c r="VC109" s="12"/>
      <c r="VD109" s="12"/>
      <c r="VE109" s="12"/>
      <c r="VF109" s="12"/>
      <c r="VG109" s="12"/>
      <c r="VH109" s="12"/>
      <c r="VI109" s="12"/>
      <c r="VJ109" s="12"/>
      <c r="VK109" s="12"/>
      <c r="VL109" s="12"/>
      <c r="VM109" s="12"/>
      <c r="VN109" s="12"/>
      <c r="VO109" s="12"/>
      <c r="VP109" s="12"/>
      <c r="VQ109" s="12"/>
      <c r="VR109" s="12"/>
      <c r="VS109" s="12"/>
      <c r="VT109" s="12"/>
      <c r="VU109" s="12"/>
      <c r="VV109" s="12"/>
      <c r="VW109" s="12"/>
      <c r="VX109" s="12"/>
      <c r="VY109" s="12"/>
      <c r="VZ109" s="12"/>
      <c r="WA109" s="12"/>
      <c r="WB109" s="12"/>
      <c r="WC109" s="12"/>
      <c r="WD109" s="12"/>
      <c r="WE109" s="12"/>
      <c r="WF109" s="12"/>
      <c r="WG109" s="12"/>
      <c r="WH109" s="12"/>
      <c r="WI109" s="12"/>
      <c r="WJ109" s="12"/>
      <c r="WK109" s="12"/>
      <c r="WL109" s="12"/>
      <c r="WM109" s="12"/>
      <c r="WN109" s="12"/>
      <c r="WO109" s="12"/>
      <c r="WP109" s="12"/>
      <c r="WQ109" s="12"/>
      <c r="WR109" s="12"/>
      <c r="WS109" s="12"/>
      <c r="WT109" s="12"/>
      <c r="WU109" s="12"/>
      <c r="WV109" s="12"/>
      <c r="WW109" s="12"/>
      <c r="WX109" s="12"/>
      <c r="WY109" s="12"/>
      <c r="WZ109" s="12"/>
      <c r="XA109" s="12"/>
      <c r="XB109" s="12"/>
      <c r="XC109" s="12"/>
      <c r="XD109" s="12"/>
      <c r="XE109" s="12"/>
      <c r="XF109" s="12"/>
      <c r="XG109" s="12"/>
      <c r="XH109" s="12"/>
      <c r="XI109" s="12"/>
      <c r="XJ109" s="12"/>
      <c r="XK109" s="12"/>
      <c r="XL109" s="12"/>
      <c r="XM109" s="12"/>
      <c r="XN109" s="12"/>
      <c r="XO109" s="12"/>
      <c r="XP109" s="12"/>
      <c r="XQ109" s="12"/>
      <c r="XR109" s="12"/>
      <c r="XS109" s="12"/>
      <c r="XT109" s="12"/>
      <c r="XU109" s="12"/>
      <c r="XV109" s="12"/>
      <c r="XW109" s="12"/>
      <c r="XX109" s="12"/>
      <c r="XY109" s="12"/>
      <c r="XZ109" s="12"/>
      <c r="YA109" s="12"/>
      <c r="YB109" s="12"/>
      <c r="YC109" s="12"/>
      <c r="YD109" s="12"/>
      <c r="YE109" s="12"/>
      <c r="YF109" s="12"/>
      <c r="YG109" s="12"/>
      <c r="YH109" s="12"/>
      <c r="YI109" s="12"/>
      <c r="YJ109" s="12"/>
      <c r="YK109" s="12"/>
      <c r="YL109" s="12"/>
      <c r="YM109" s="12"/>
      <c r="YN109" s="12"/>
      <c r="YO109" s="12"/>
      <c r="YP109" s="12"/>
      <c r="YQ109" s="12"/>
      <c r="YR109" s="12"/>
      <c r="YS109" s="12"/>
      <c r="YT109" s="12"/>
      <c r="YU109" s="12"/>
      <c r="YV109" s="12"/>
      <c r="YW109" s="12"/>
      <c r="YX109" s="12"/>
      <c r="YY109" s="12"/>
      <c r="YZ109" s="12"/>
      <c r="ZA109" s="12"/>
      <c r="ZB109" s="12"/>
      <c r="ZC109" s="12"/>
      <c r="ZD109" s="12"/>
      <c r="ZE109" s="12"/>
      <c r="ZF109" s="12"/>
      <c r="ZG109" s="12"/>
      <c r="ZH109" s="12"/>
      <c r="ZI109" s="12"/>
      <c r="ZJ109" s="12"/>
      <c r="ZK109" s="12"/>
      <c r="ZL109" s="12"/>
      <c r="ZM109" s="12"/>
      <c r="ZN109" s="12"/>
      <c r="ZO109" s="12"/>
      <c r="ZP109" s="12"/>
      <c r="ZQ109" s="12"/>
      <c r="ZR109" s="12"/>
      <c r="ZS109" s="12"/>
      <c r="ZT109" s="12"/>
      <c r="ZU109" s="12"/>
      <c r="ZV109" s="12"/>
      <c r="ZW109" s="12"/>
      <c r="ZX109" s="12"/>
      <c r="ZY109" s="12"/>
      <c r="ZZ109" s="12"/>
      <c r="AAA109" s="12"/>
      <c r="AAB109" s="12"/>
      <c r="AAC109" s="12"/>
      <c r="AAD109" s="12"/>
      <c r="AAE109" s="12"/>
      <c r="AAF109" s="12"/>
      <c r="AAG109" s="12"/>
      <c r="AAH109" s="12"/>
      <c r="AAI109" s="12"/>
      <c r="AAJ109" s="12"/>
      <c r="AAK109" s="12"/>
      <c r="AAL109" s="12"/>
      <c r="AAM109" s="12"/>
      <c r="AAN109" s="12"/>
      <c r="AAO109" s="12"/>
      <c r="AAP109" s="12"/>
      <c r="AAQ109" s="12"/>
      <c r="AAR109" s="12"/>
      <c r="AAS109" s="12"/>
      <c r="AAT109" s="12"/>
      <c r="AAU109" s="12"/>
      <c r="AAV109" s="12"/>
      <c r="AAW109" s="12"/>
      <c r="AAX109" s="12"/>
      <c r="AAY109" s="12"/>
      <c r="AAZ109" s="12"/>
      <c r="ABA109" s="12"/>
      <c r="ABB109" s="12"/>
      <c r="ABC109" s="12"/>
      <c r="ABD109" s="12"/>
      <c r="ABE109" s="12"/>
      <c r="ABF109" s="12"/>
      <c r="ABG109" s="12"/>
      <c r="ABH109" s="12"/>
      <c r="ABI109" s="12"/>
      <c r="ABJ109" s="12"/>
      <c r="ABK109" s="12"/>
      <c r="ABL109" s="12"/>
      <c r="ABM109" s="12"/>
      <c r="ABN109" s="12"/>
      <c r="ABO109" s="12"/>
      <c r="ABP109" s="12"/>
      <c r="ABQ109" s="12"/>
      <c r="ABR109" s="12"/>
      <c r="ABS109" s="12"/>
      <c r="ABT109" s="12"/>
      <c r="ABU109" s="12"/>
      <c r="ABV109" s="12"/>
      <c r="ABW109" s="12"/>
      <c r="ABX109" s="12"/>
      <c r="ABY109" s="12"/>
      <c r="ABZ109" s="12"/>
      <c r="ACA109" s="12"/>
      <c r="ACB109" s="12"/>
      <c r="ACC109" s="12"/>
      <c r="ACD109" s="12"/>
      <c r="ACE109" s="12"/>
      <c r="ACF109" s="12"/>
      <c r="ACG109" s="12"/>
      <c r="ACH109" s="12"/>
      <c r="ACI109" s="12"/>
      <c r="ACJ109" s="12"/>
      <c r="ACK109" s="12"/>
    </row>
    <row r="110" spans="1:765" s="21" customFormat="1" ht="11.25" customHeight="1" x14ac:dyDescent="0.2">
      <c r="A110" s="11"/>
      <c r="B110" s="12" t="s">
        <v>549</v>
      </c>
      <c r="C110" s="12" t="s">
        <v>550</v>
      </c>
      <c r="D110" s="32">
        <f>ROUND(IFERROR(VLOOKUP($B110,'2. PP Post Test vs Actuals'!$I$9:$M$112,5,FALSE),0),0)</f>
        <v>28800</v>
      </c>
      <c r="E110" s="249" t="s">
        <v>67</v>
      </c>
      <c r="F110" s="20">
        <f>VLOOKUP($E110,'3. PP Depr Rate'!$F$6:$I$175,4,FALSE)</f>
        <v>0.04</v>
      </c>
      <c r="G110" s="17">
        <f t="shared" si="22"/>
        <v>1152</v>
      </c>
      <c r="H110" s="127"/>
      <c r="I110" s="12" t="str">
        <f>IFERROR(VLOOKUP(B110,'Projects FERCs'!$A$8:$D$291,4,FALSE),0)</f>
        <v>Estimated Asset</v>
      </c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  <c r="BX110" s="12"/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/>
      <c r="CJ110" s="12"/>
      <c r="CK110" s="12"/>
      <c r="CL110" s="12"/>
      <c r="CM110" s="12"/>
      <c r="CN110" s="12"/>
      <c r="CO110" s="12"/>
      <c r="CP110" s="12"/>
      <c r="CQ110" s="12"/>
      <c r="CR110" s="12"/>
      <c r="CS110" s="12"/>
      <c r="CT110" s="12"/>
      <c r="CU110" s="12"/>
      <c r="CV110" s="12"/>
      <c r="CW110" s="12"/>
      <c r="CX110" s="12"/>
      <c r="CY110" s="12"/>
      <c r="CZ110" s="12"/>
      <c r="DA110" s="12"/>
      <c r="DB110" s="12"/>
      <c r="DC110" s="12"/>
      <c r="DD110" s="12"/>
      <c r="DE110" s="12"/>
      <c r="DF110" s="12"/>
      <c r="DG110" s="12"/>
      <c r="DH110" s="12"/>
      <c r="DI110" s="12"/>
      <c r="DJ110" s="12"/>
      <c r="DK110" s="12"/>
      <c r="DL110" s="12"/>
      <c r="DM110" s="12"/>
      <c r="DN110" s="12"/>
      <c r="DO110" s="12"/>
      <c r="DP110" s="12"/>
      <c r="DQ110" s="12"/>
      <c r="DR110" s="12"/>
      <c r="DS110" s="12"/>
      <c r="DT110" s="12"/>
      <c r="DU110" s="12"/>
      <c r="DV110" s="12"/>
      <c r="DW110" s="12"/>
      <c r="DX110" s="12"/>
      <c r="DY110" s="12"/>
      <c r="DZ110" s="12"/>
      <c r="EA110" s="12"/>
      <c r="EB110" s="12"/>
      <c r="EC110" s="12"/>
      <c r="ED110" s="12"/>
      <c r="EE110" s="12"/>
      <c r="EF110" s="12"/>
      <c r="EG110" s="12"/>
      <c r="EH110" s="12"/>
      <c r="EI110" s="12"/>
      <c r="EJ110" s="12"/>
      <c r="EK110" s="12"/>
      <c r="EL110" s="12"/>
      <c r="EM110" s="12"/>
      <c r="EN110" s="12"/>
      <c r="EO110" s="12"/>
      <c r="EP110" s="12"/>
      <c r="EQ110" s="12"/>
      <c r="ER110" s="12"/>
      <c r="ES110" s="12"/>
      <c r="ET110" s="12"/>
      <c r="EU110" s="12"/>
      <c r="EV110" s="12"/>
      <c r="EW110" s="12"/>
      <c r="EX110" s="12"/>
      <c r="EY110" s="12"/>
      <c r="EZ110" s="12"/>
      <c r="FA110" s="12"/>
      <c r="FB110" s="12"/>
      <c r="FC110" s="12"/>
      <c r="FD110" s="12"/>
      <c r="FE110" s="12"/>
      <c r="FF110" s="12"/>
      <c r="FG110" s="12"/>
      <c r="FH110" s="12"/>
      <c r="FI110" s="12"/>
      <c r="FJ110" s="12"/>
      <c r="FK110" s="12"/>
      <c r="FL110" s="12"/>
      <c r="FM110" s="12"/>
      <c r="FN110" s="12"/>
      <c r="FO110" s="12"/>
      <c r="FP110" s="12"/>
      <c r="FQ110" s="12"/>
      <c r="FR110" s="12"/>
      <c r="FS110" s="12"/>
      <c r="FT110" s="12"/>
      <c r="FU110" s="12"/>
      <c r="FV110" s="12"/>
      <c r="FW110" s="12"/>
      <c r="FX110" s="12"/>
      <c r="FY110" s="12"/>
      <c r="FZ110" s="12"/>
      <c r="GA110" s="12"/>
      <c r="GB110" s="12"/>
      <c r="GC110" s="12"/>
      <c r="GD110" s="12"/>
      <c r="GE110" s="12"/>
      <c r="GF110" s="12"/>
      <c r="GG110" s="12"/>
      <c r="GH110" s="12"/>
      <c r="GI110" s="12"/>
      <c r="GJ110" s="12"/>
      <c r="GK110" s="12"/>
      <c r="GL110" s="12"/>
      <c r="GM110" s="12"/>
      <c r="GN110" s="12"/>
      <c r="GO110" s="12"/>
      <c r="GP110" s="12"/>
      <c r="GQ110" s="12"/>
      <c r="GR110" s="12"/>
      <c r="GS110" s="12"/>
      <c r="GT110" s="12"/>
      <c r="GU110" s="12"/>
      <c r="GV110" s="12"/>
      <c r="GW110" s="12"/>
      <c r="GX110" s="12"/>
      <c r="GY110" s="12"/>
      <c r="GZ110" s="12"/>
      <c r="HA110" s="12"/>
      <c r="HB110" s="12"/>
      <c r="HC110" s="12"/>
      <c r="HD110" s="12"/>
      <c r="HE110" s="12"/>
      <c r="HF110" s="12"/>
      <c r="HG110" s="12"/>
      <c r="HH110" s="12"/>
      <c r="HI110" s="12"/>
      <c r="HJ110" s="12"/>
      <c r="HK110" s="12"/>
      <c r="HL110" s="12"/>
      <c r="HM110" s="12"/>
      <c r="HN110" s="12"/>
      <c r="HO110" s="12"/>
      <c r="HP110" s="12"/>
      <c r="HQ110" s="12"/>
      <c r="HR110" s="12"/>
      <c r="HS110" s="12"/>
      <c r="HT110" s="12"/>
      <c r="HU110" s="12"/>
      <c r="HV110" s="12"/>
      <c r="HW110" s="12"/>
      <c r="HX110" s="12"/>
      <c r="HY110" s="12"/>
      <c r="HZ110" s="12"/>
      <c r="IA110" s="12"/>
      <c r="IB110" s="12"/>
      <c r="IC110" s="12"/>
      <c r="ID110" s="12"/>
      <c r="IE110" s="12"/>
      <c r="IF110" s="12"/>
      <c r="IG110" s="12"/>
      <c r="IH110" s="12"/>
      <c r="II110" s="12"/>
      <c r="IJ110" s="12"/>
      <c r="IK110" s="12"/>
      <c r="IL110" s="12"/>
      <c r="IM110" s="12"/>
      <c r="IN110" s="12"/>
      <c r="IO110" s="12"/>
      <c r="IP110" s="12"/>
      <c r="IQ110" s="12"/>
      <c r="IR110" s="12"/>
      <c r="IS110" s="12"/>
      <c r="IT110" s="12"/>
      <c r="IU110" s="12"/>
      <c r="IV110" s="12"/>
      <c r="IW110" s="12"/>
      <c r="IX110" s="12"/>
      <c r="IY110" s="12"/>
      <c r="IZ110" s="12"/>
      <c r="JA110" s="12"/>
      <c r="JB110" s="12"/>
      <c r="JC110" s="12"/>
      <c r="JD110" s="12"/>
      <c r="JE110" s="12"/>
      <c r="JF110" s="12"/>
      <c r="JG110" s="12"/>
      <c r="JH110" s="12"/>
      <c r="JI110" s="12"/>
      <c r="JJ110" s="12"/>
      <c r="JK110" s="12"/>
      <c r="JL110" s="12"/>
      <c r="JM110" s="12"/>
      <c r="JN110" s="12"/>
      <c r="JO110" s="12"/>
      <c r="JP110" s="12"/>
      <c r="JQ110" s="12"/>
      <c r="JR110" s="12"/>
      <c r="JS110" s="12"/>
      <c r="JT110" s="12"/>
      <c r="JU110" s="12"/>
      <c r="JV110" s="12"/>
      <c r="JW110" s="12"/>
      <c r="JX110" s="12"/>
      <c r="JY110" s="12"/>
      <c r="JZ110" s="12"/>
      <c r="KA110" s="12"/>
      <c r="KB110" s="12"/>
      <c r="KC110" s="12"/>
      <c r="KD110" s="12"/>
      <c r="KE110" s="12"/>
      <c r="KF110" s="12"/>
      <c r="KG110" s="12"/>
      <c r="KH110" s="12"/>
      <c r="KI110" s="12"/>
      <c r="KJ110" s="12"/>
      <c r="KK110" s="12"/>
      <c r="KL110" s="12"/>
      <c r="KM110" s="12"/>
      <c r="KN110" s="12"/>
      <c r="KO110" s="12"/>
      <c r="KP110" s="12"/>
      <c r="KQ110" s="12"/>
      <c r="KR110" s="12"/>
      <c r="KS110" s="12"/>
      <c r="KT110" s="12"/>
      <c r="KU110" s="12"/>
      <c r="KV110" s="12"/>
      <c r="KW110" s="12"/>
      <c r="KX110" s="12"/>
      <c r="KY110" s="12"/>
      <c r="KZ110" s="12"/>
      <c r="LA110" s="12"/>
      <c r="LB110" s="12"/>
      <c r="LC110" s="12"/>
      <c r="LD110" s="12"/>
      <c r="LE110" s="12"/>
      <c r="LF110" s="12"/>
      <c r="LG110" s="12"/>
      <c r="LH110" s="12"/>
      <c r="LI110" s="12"/>
      <c r="LJ110" s="12"/>
      <c r="LK110" s="12"/>
      <c r="LL110" s="12"/>
      <c r="LM110" s="12"/>
      <c r="LN110" s="12"/>
      <c r="LO110" s="12"/>
      <c r="LP110" s="12"/>
      <c r="LQ110" s="12"/>
      <c r="LR110" s="12"/>
      <c r="LS110" s="12"/>
      <c r="LT110" s="12"/>
      <c r="LU110" s="12"/>
      <c r="LV110" s="12"/>
      <c r="LW110" s="12"/>
      <c r="LX110" s="12"/>
      <c r="LY110" s="12"/>
      <c r="LZ110" s="12"/>
      <c r="MA110" s="12"/>
      <c r="MB110" s="12"/>
      <c r="MC110" s="12"/>
      <c r="MD110" s="12"/>
      <c r="ME110" s="12"/>
      <c r="MF110" s="12"/>
      <c r="MG110" s="12"/>
      <c r="MH110" s="12"/>
      <c r="MI110" s="12"/>
      <c r="MJ110" s="12"/>
      <c r="MK110" s="12"/>
      <c r="ML110" s="12"/>
      <c r="MM110" s="12"/>
      <c r="MN110" s="12"/>
      <c r="MO110" s="12"/>
      <c r="MP110" s="12"/>
      <c r="MQ110" s="12"/>
      <c r="MR110" s="12"/>
      <c r="MS110" s="12"/>
      <c r="MT110" s="12"/>
      <c r="MU110" s="12"/>
      <c r="MV110" s="12"/>
      <c r="MW110" s="12"/>
      <c r="MX110" s="12"/>
      <c r="MY110" s="12"/>
      <c r="MZ110" s="12"/>
      <c r="NA110" s="12"/>
      <c r="NB110" s="12"/>
      <c r="NC110" s="12"/>
      <c r="ND110" s="12"/>
      <c r="NE110" s="12"/>
      <c r="NF110" s="12"/>
      <c r="NG110" s="12"/>
      <c r="NH110" s="12"/>
      <c r="NI110" s="12"/>
      <c r="NJ110" s="12"/>
      <c r="NK110" s="12"/>
      <c r="NL110" s="12"/>
      <c r="NM110" s="12"/>
      <c r="NN110" s="12"/>
      <c r="NO110" s="12"/>
      <c r="NP110" s="12"/>
      <c r="NQ110" s="12"/>
      <c r="NR110" s="12"/>
      <c r="NS110" s="12"/>
      <c r="NT110" s="12"/>
      <c r="NU110" s="12"/>
      <c r="NV110" s="12"/>
      <c r="NW110" s="12"/>
      <c r="NX110" s="12"/>
      <c r="NY110" s="12"/>
      <c r="NZ110" s="12"/>
      <c r="OA110" s="12"/>
      <c r="OB110" s="12"/>
      <c r="OC110" s="12"/>
      <c r="OD110" s="12"/>
      <c r="OE110" s="12"/>
      <c r="OF110" s="12"/>
      <c r="OG110" s="12"/>
      <c r="OH110" s="12"/>
      <c r="OI110" s="12"/>
      <c r="OJ110" s="12"/>
      <c r="OK110" s="12"/>
      <c r="OL110" s="12"/>
      <c r="OM110" s="12"/>
      <c r="ON110" s="12"/>
      <c r="OO110" s="12"/>
      <c r="OP110" s="12"/>
      <c r="OQ110" s="12"/>
      <c r="OR110" s="12"/>
      <c r="OS110" s="12"/>
      <c r="OT110" s="12"/>
      <c r="OU110" s="12"/>
      <c r="OV110" s="12"/>
      <c r="OW110" s="12"/>
      <c r="OX110" s="12"/>
      <c r="OY110" s="12"/>
      <c r="OZ110" s="12"/>
      <c r="PA110" s="12"/>
      <c r="PB110" s="12"/>
      <c r="PC110" s="12"/>
      <c r="PD110" s="12"/>
      <c r="PE110" s="12"/>
      <c r="PF110" s="12"/>
      <c r="PG110" s="12"/>
      <c r="PH110" s="12"/>
      <c r="PI110" s="12"/>
      <c r="PJ110" s="12"/>
      <c r="PK110" s="12"/>
      <c r="PL110" s="12"/>
      <c r="PM110" s="12"/>
      <c r="PN110" s="12"/>
      <c r="PO110" s="12"/>
      <c r="PP110" s="12"/>
      <c r="PQ110" s="12"/>
      <c r="PR110" s="12"/>
      <c r="PS110" s="12"/>
      <c r="PT110" s="12"/>
      <c r="PU110" s="12"/>
      <c r="PV110" s="12"/>
      <c r="PW110" s="12"/>
      <c r="PX110" s="12"/>
      <c r="PY110" s="12"/>
      <c r="PZ110" s="12"/>
      <c r="QA110" s="12"/>
      <c r="QB110" s="12"/>
      <c r="QC110" s="12"/>
      <c r="QD110" s="12"/>
      <c r="QE110" s="12"/>
      <c r="QF110" s="12"/>
      <c r="QG110" s="12"/>
      <c r="QH110" s="12"/>
      <c r="QI110" s="12"/>
      <c r="QJ110" s="12"/>
      <c r="QK110" s="12"/>
      <c r="QL110" s="12"/>
      <c r="QM110" s="12"/>
      <c r="QN110" s="12"/>
      <c r="QO110" s="12"/>
      <c r="QP110" s="12"/>
      <c r="QQ110" s="12"/>
      <c r="QR110" s="12"/>
      <c r="QS110" s="12"/>
      <c r="QT110" s="12"/>
      <c r="QU110" s="12"/>
      <c r="QV110" s="12"/>
      <c r="QW110" s="12"/>
      <c r="QX110" s="12"/>
      <c r="QY110" s="12"/>
      <c r="QZ110" s="12"/>
      <c r="RA110" s="12"/>
      <c r="RB110" s="12"/>
      <c r="RC110" s="12"/>
      <c r="RD110" s="12"/>
      <c r="RE110" s="12"/>
      <c r="RF110" s="12"/>
      <c r="RG110" s="12"/>
      <c r="RH110" s="12"/>
      <c r="RI110" s="12"/>
      <c r="RJ110" s="12"/>
      <c r="RK110" s="12"/>
      <c r="RL110" s="12"/>
      <c r="RM110" s="12"/>
      <c r="RN110" s="12"/>
      <c r="RO110" s="12"/>
      <c r="RP110" s="12"/>
      <c r="RQ110" s="12"/>
      <c r="RR110" s="12"/>
      <c r="RS110" s="12"/>
      <c r="RT110" s="12"/>
      <c r="RU110" s="12"/>
      <c r="RV110" s="12"/>
      <c r="RW110" s="12"/>
      <c r="RX110" s="12"/>
      <c r="RY110" s="12"/>
      <c r="RZ110" s="12"/>
      <c r="SA110" s="12"/>
      <c r="SB110" s="12"/>
      <c r="SC110" s="12"/>
      <c r="SD110" s="12"/>
      <c r="SE110" s="12"/>
      <c r="SF110" s="12"/>
      <c r="SG110" s="12"/>
      <c r="SH110" s="12"/>
      <c r="SI110" s="12"/>
      <c r="SJ110" s="12"/>
      <c r="SK110" s="12"/>
      <c r="SL110" s="12"/>
      <c r="SM110" s="12"/>
      <c r="SN110" s="12"/>
      <c r="SO110" s="12"/>
      <c r="SP110" s="12"/>
      <c r="SQ110" s="12"/>
      <c r="SR110" s="12"/>
      <c r="SS110" s="12"/>
      <c r="ST110" s="12"/>
      <c r="SU110" s="12"/>
      <c r="SV110" s="12"/>
      <c r="SW110" s="12"/>
      <c r="SX110" s="12"/>
      <c r="SY110" s="12"/>
      <c r="SZ110" s="12"/>
      <c r="TA110" s="12"/>
      <c r="TB110" s="12"/>
      <c r="TC110" s="12"/>
      <c r="TD110" s="12"/>
      <c r="TE110" s="12"/>
      <c r="TF110" s="12"/>
      <c r="TG110" s="12"/>
      <c r="TH110" s="12"/>
      <c r="TI110" s="12"/>
      <c r="TJ110" s="12"/>
      <c r="TK110" s="12"/>
      <c r="TL110" s="12"/>
      <c r="TM110" s="12"/>
      <c r="TN110" s="12"/>
      <c r="TO110" s="12"/>
      <c r="TP110" s="12"/>
      <c r="TQ110" s="12"/>
      <c r="TR110" s="12"/>
      <c r="TS110" s="12"/>
      <c r="TT110" s="12"/>
      <c r="TU110" s="12"/>
      <c r="TV110" s="12"/>
      <c r="TW110" s="12"/>
      <c r="TX110" s="12"/>
      <c r="TY110" s="12"/>
      <c r="TZ110" s="12"/>
      <c r="UA110" s="12"/>
      <c r="UB110" s="12"/>
      <c r="UC110" s="12"/>
      <c r="UD110" s="12"/>
      <c r="UE110" s="12"/>
      <c r="UF110" s="12"/>
      <c r="UG110" s="12"/>
      <c r="UH110" s="12"/>
      <c r="UI110" s="12"/>
      <c r="UJ110" s="12"/>
      <c r="UK110" s="12"/>
      <c r="UL110" s="12"/>
      <c r="UM110" s="12"/>
      <c r="UN110" s="12"/>
      <c r="UO110" s="12"/>
      <c r="UP110" s="12"/>
      <c r="UQ110" s="12"/>
      <c r="UR110" s="12"/>
      <c r="US110" s="12"/>
      <c r="UT110" s="12"/>
      <c r="UU110" s="12"/>
      <c r="UV110" s="12"/>
      <c r="UW110" s="12"/>
      <c r="UX110" s="12"/>
      <c r="UY110" s="12"/>
      <c r="UZ110" s="12"/>
      <c r="VA110" s="12"/>
      <c r="VB110" s="12"/>
      <c r="VC110" s="12"/>
      <c r="VD110" s="12"/>
      <c r="VE110" s="12"/>
      <c r="VF110" s="12"/>
      <c r="VG110" s="12"/>
      <c r="VH110" s="12"/>
      <c r="VI110" s="12"/>
      <c r="VJ110" s="12"/>
      <c r="VK110" s="12"/>
      <c r="VL110" s="12"/>
      <c r="VM110" s="12"/>
      <c r="VN110" s="12"/>
      <c r="VO110" s="12"/>
      <c r="VP110" s="12"/>
      <c r="VQ110" s="12"/>
      <c r="VR110" s="12"/>
      <c r="VS110" s="12"/>
      <c r="VT110" s="12"/>
      <c r="VU110" s="12"/>
      <c r="VV110" s="12"/>
      <c r="VW110" s="12"/>
      <c r="VX110" s="12"/>
      <c r="VY110" s="12"/>
      <c r="VZ110" s="12"/>
      <c r="WA110" s="12"/>
      <c r="WB110" s="12"/>
      <c r="WC110" s="12"/>
      <c r="WD110" s="12"/>
      <c r="WE110" s="12"/>
      <c r="WF110" s="12"/>
      <c r="WG110" s="12"/>
      <c r="WH110" s="12"/>
      <c r="WI110" s="12"/>
      <c r="WJ110" s="12"/>
      <c r="WK110" s="12"/>
      <c r="WL110" s="12"/>
      <c r="WM110" s="12"/>
      <c r="WN110" s="12"/>
      <c r="WO110" s="12"/>
      <c r="WP110" s="12"/>
      <c r="WQ110" s="12"/>
      <c r="WR110" s="12"/>
      <c r="WS110" s="12"/>
      <c r="WT110" s="12"/>
      <c r="WU110" s="12"/>
      <c r="WV110" s="12"/>
      <c r="WW110" s="12"/>
      <c r="WX110" s="12"/>
      <c r="WY110" s="12"/>
      <c r="WZ110" s="12"/>
      <c r="XA110" s="12"/>
      <c r="XB110" s="12"/>
      <c r="XC110" s="12"/>
      <c r="XD110" s="12"/>
      <c r="XE110" s="12"/>
      <c r="XF110" s="12"/>
      <c r="XG110" s="12"/>
      <c r="XH110" s="12"/>
      <c r="XI110" s="12"/>
      <c r="XJ110" s="12"/>
      <c r="XK110" s="12"/>
      <c r="XL110" s="12"/>
      <c r="XM110" s="12"/>
      <c r="XN110" s="12"/>
      <c r="XO110" s="12"/>
      <c r="XP110" s="12"/>
      <c r="XQ110" s="12"/>
      <c r="XR110" s="12"/>
      <c r="XS110" s="12"/>
      <c r="XT110" s="12"/>
      <c r="XU110" s="12"/>
      <c r="XV110" s="12"/>
      <c r="XW110" s="12"/>
      <c r="XX110" s="12"/>
      <c r="XY110" s="12"/>
      <c r="XZ110" s="12"/>
      <c r="YA110" s="12"/>
      <c r="YB110" s="12"/>
      <c r="YC110" s="12"/>
      <c r="YD110" s="12"/>
      <c r="YE110" s="12"/>
      <c r="YF110" s="12"/>
      <c r="YG110" s="12"/>
      <c r="YH110" s="12"/>
      <c r="YI110" s="12"/>
      <c r="YJ110" s="12"/>
      <c r="YK110" s="12"/>
      <c r="YL110" s="12"/>
      <c r="YM110" s="12"/>
      <c r="YN110" s="12"/>
      <c r="YO110" s="12"/>
      <c r="YP110" s="12"/>
      <c r="YQ110" s="12"/>
      <c r="YR110" s="12"/>
      <c r="YS110" s="12"/>
      <c r="YT110" s="12"/>
      <c r="YU110" s="12"/>
      <c r="YV110" s="12"/>
      <c r="YW110" s="12"/>
      <c r="YX110" s="12"/>
      <c r="YY110" s="12"/>
      <c r="YZ110" s="12"/>
      <c r="ZA110" s="12"/>
      <c r="ZB110" s="12"/>
      <c r="ZC110" s="12"/>
      <c r="ZD110" s="12"/>
      <c r="ZE110" s="12"/>
      <c r="ZF110" s="12"/>
      <c r="ZG110" s="12"/>
      <c r="ZH110" s="12"/>
      <c r="ZI110" s="12"/>
      <c r="ZJ110" s="12"/>
      <c r="ZK110" s="12"/>
      <c r="ZL110" s="12"/>
      <c r="ZM110" s="12"/>
      <c r="ZN110" s="12"/>
      <c r="ZO110" s="12"/>
      <c r="ZP110" s="12"/>
      <c r="ZQ110" s="12"/>
      <c r="ZR110" s="12"/>
      <c r="ZS110" s="12"/>
      <c r="ZT110" s="12"/>
      <c r="ZU110" s="12"/>
      <c r="ZV110" s="12"/>
      <c r="ZW110" s="12"/>
      <c r="ZX110" s="12"/>
      <c r="ZY110" s="12"/>
      <c r="ZZ110" s="12"/>
      <c r="AAA110" s="12"/>
      <c r="AAB110" s="12"/>
      <c r="AAC110" s="12"/>
      <c r="AAD110" s="12"/>
      <c r="AAE110" s="12"/>
      <c r="AAF110" s="12"/>
      <c r="AAG110" s="12"/>
      <c r="AAH110" s="12"/>
      <c r="AAI110" s="12"/>
      <c r="AAJ110" s="12"/>
      <c r="AAK110" s="12"/>
      <c r="AAL110" s="12"/>
      <c r="AAM110" s="12"/>
      <c r="AAN110" s="12"/>
      <c r="AAO110" s="12"/>
      <c r="AAP110" s="12"/>
      <c r="AAQ110" s="12"/>
      <c r="AAR110" s="12"/>
      <c r="AAS110" s="12"/>
      <c r="AAT110" s="12"/>
      <c r="AAU110" s="12"/>
      <c r="AAV110" s="12"/>
      <c r="AAW110" s="12"/>
      <c r="AAX110" s="12"/>
      <c r="AAY110" s="12"/>
      <c r="AAZ110" s="12"/>
      <c r="ABA110" s="12"/>
      <c r="ABB110" s="12"/>
      <c r="ABC110" s="12"/>
      <c r="ABD110" s="12"/>
      <c r="ABE110" s="12"/>
      <c r="ABF110" s="12"/>
      <c r="ABG110" s="12"/>
      <c r="ABH110" s="12"/>
      <c r="ABI110" s="12"/>
      <c r="ABJ110" s="12"/>
      <c r="ABK110" s="12"/>
      <c r="ABL110" s="12"/>
      <c r="ABM110" s="12"/>
      <c r="ABN110" s="12"/>
      <c r="ABO110" s="12"/>
      <c r="ABP110" s="12"/>
      <c r="ABQ110" s="12"/>
      <c r="ABR110" s="12"/>
      <c r="ABS110" s="12"/>
      <c r="ABT110" s="12"/>
      <c r="ABU110" s="12"/>
      <c r="ABV110" s="12"/>
      <c r="ABW110" s="12"/>
      <c r="ABX110" s="12"/>
      <c r="ABY110" s="12"/>
      <c r="ABZ110" s="12"/>
      <c r="ACA110" s="12"/>
      <c r="ACB110" s="12"/>
      <c r="ACC110" s="12"/>
      <c r="ACD110" s="12"/>
      <c r="ACE110" s="12"/>
      <c r="ACF110" s="12"/>
      <c r="ACG110" s="12"/>
      <c r="ACH110" s="12"/>
      <c r="ACI110" s="12"/>
      <c r="ACJ110" s="12"/>
      <c r="ACK110" s="12"/>
    </row>
    <row r="111" spans="1:765" s="21" customFormat="1" ht="11.25" customHeight="1" x14ac:dyDescent="0.2">
      <c r="A111" s="11"/>
      <c r="B111" s="12" t="s">
        <v>657</v>
      </c>
      <c r="C111" s="12" t="s">
        <v>658</v>
      </c>
      <c r="D111" s="32">
        <f>ROUND(IFERROR(VLOOKUP($B111,'2. PP Post Test vs Actuals'!$I$9:$M$112,5,FALSE),0),0)</f>
        <v>35604</v>
      </c>
      <c r="E111" s="249" t="s">
        <v>67</v>
      </c>
      <c r="F111" s="20">
        <f>VLOOKUP($E111,'3. PP Depr Rate'!$F$6:$I$175,4,FALSE)</f>
        <v>0.04</v>
      </c>
      <c r="G111" s="17">
        <f t="shared" si="22"/>
        <v>1424</v>
      </c>
      <c r="H111" s="127"/>
      <c r="I111" s="12" t="str">
        <f>IFERROR(VLOOKUP(B111,'Projects FERCs'!$A$8:$D$291,4,FALSE),0)</f>
        <v>Estimated Asset</v>
      </c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  <c r="BJ111" s="12"/>
      <c r="BK111" s="12"/>
      <c r="BL111" s="12"/>
      <c r="BM111" s="12"/>
      <c r="BN111" s="12"/>
      <c r="BO111" s="12"/>
      <c r="BP111" s="12"/>
      <c r="BQ111" s="12"/>
      <c r="BR111" s="12"/>
      <c r="BS111" s="12"/>
      <c r="BT111" s="12"/>
      <c r="BU111" s="12"/>
      <c r="BV111" s="12"/>
      <c r="BW111" s="12"/>
      <c r="BX111" s="12"/>
      <c r="BY111" s="12"/>
      <c r="BZ111" s="12"/>
      <c r="CA111" s="12"/>
      <c r="CB111" s="12"/>
      <c r="CC111" s="12"/>
      <c r="CD111" s="12"/>
      <c r="CE111" s="12"/>
      <c r="CF111" s="12"/>
      <c r="CG111" s="12"/>
      <c r="CH111" s="12"/>
      <c r="CI111" s="12"/>
      <c r="CJ111" s="12"/>
      <c r="CK111" s="12"/>
      <c r="CL111" s="12"/>
      <c r="CM111" s="12"/>
      <c r="CN111" s="12"/>
      <c r="CO111" s="12"/>
      <c r="CP111" s="12"/>
      <c r="CQ111" s="12"/>
      <c r="CR111" s="12"/>
      <c r="CS111" s="12"/>
      <c r="CT111" s="12"/>
      <c r="CU111" s="12"/>
      <c r="CV111" s="12"/>
      <c r="CW111" s="12"/>
      <c r="CX111" s="12"/>
      <c r="CY111" s="12"/>
      <c r="CZ111" s="12"/>
      <c r="DA111" s="12"/>
      <c r="DB111" s="12"/>
      <c r="DC111" s="12"/>
      <c r="DD111" s="12"/>
      <c r="DE111" s="12"/>
      <c r="DF111" s="12"/>
      <c r="DG111" s="12"/>
      <c r="DH111" s="12"/>
      <c r="DI111" s="12"/>
      <c r="DJ111" s="12"/>
      <c r="DK111" s="12"/>
      <c r="DL111" s="12"/>
      <c r="DM111" s="12"/>
      <c r="DN111" s="12"/>
      <c r="DO111" s="12"/>
      <c r="DP111" s="12"/>
      <c r="DQ111" s="12"/>
      <c r="DR111" s="12"/>
      <c r="DS111" s="12"/>
      <c r="DT111" s="12"/>
      <c r="DU111" s="12"/>
      <c r="DV111" s="12"/>
      <c r="DW111" s="12"/>
      <c r="DX111" s="12"/>
      <c r="DY111" s="12"/>
      <c r="DZ111" s="12"/>
      <c r="EA111" s="12"/>
      <c r="EB111" s="12"/>
      <c r="EC111" s="12"/>
      <c r="ED111" s="12"/>
      <c r="EE111" s="12"/>
      <c r="EF111" s="12"/>
      <c r="EG111" s="12"/>
      <c r="EH111" s="12"/>
      <c r="EI111" s="12"/>
      <c r="EJ111" s="12"/>
      <c r="EK111" s="12"/>
      <c r="EL111" s="12"/>
      <c r="EM111" s="12"/>
      <c r="EN111" s="12"/>
      <c r="EO111" s="12"/>
      <c r="EP111" s="12"/>
      <c r="EQ111" s="12"/>
      <c r="ER111" s="12"/>
      <c r="ES111" s="12"/>
      <c r="ET111" s="12"/>
      <c r="EU111" s="12"/>
      <c r="EV111" s="12"/>
      <c r="EW111" s="12"/>
      <c r="EX111" s="12"/>
      <c r="EY111" s="12"/>
      <c r="EZ111" s="12"/>
      <c r="FA111" s="12"/>
      <c r="FB111" s="12"/>
      <c r="FC111" s="12"/>
      <c r="FD111" s="12"/>
      <c r="FE111" s="12"/>
      <c r="FF111" s="12"/>
      <c r="FG111" s="12"/>
      <c r="FH111" s="12"/>
      <c r="FI111" s="12"/>
      <c r="FJ111" s="12"/>
      <c r="FK111" s="12"/>
      <c r="FL111" s="12"/>
      <c r="FM111" s="12"/>
      <c r="FN111" s="12"/>
      <c r="FO111" s="12"/>
      <c r="FP111" s="12"/>
      <c r="FQ111" s="12"/>
      <c r="FR111" s="12"/>
      <c r="FS111" s="12"/>
      <c r="FT111" s="12"/>
      <c r="FU111" s="12"/>
      <c r="FV111" s="12"/>
      <c r="FW111" s="12"/>
      <c r="FX111" s="12"/>
      <c r="FY111" s="12"/>
      <c r="FZ111" s="12"/>
      <c r="GA111" s="12"/>
      <c r="GB111" s="12"/>
      <c r="GC111" s="12"/>
      <c r="GD111" s="12"/>
      <c r="GE111" s="12"/>
      <c r="GF111" s="12"/>
      <c r="GG111" s="12"/>
      <c r="GH111" s="12"/>
      <c r="GI111" s="12"/>
      <c r="GJ111" s="12"/>
      <c r="GK111" s="12"/>
      <c r="GL111" s="12"/>
      <c r="GM111" s="12"/>
      <c r="GN111" s="12"/>
      <c r="GO111" s="12"/>
      <c r="GP111" s="12"/>
      <c r="GQ111" s="12"/>
      <c r="GR111" s="12"/>
      <c r="GS111" s="12"/>
      <c r="GT111" s="12"/>
      <c r="GU111" s="12"/>
      <c r="GV111" s="12"/>
      <c r="GW111" s="12"/>
      <c r="GX111" s="12"/>
      <c r="GY111" s="12"/>
      <c r="GZ111" s="12"/>
      <c r="HA111" s="12"/>
      <c r="HB111" s="12"/>
      <c r="HC111" s="12"/>
      <c r="HD111" s="12"/>
      <c r="HE111" s="12"/>
      <c r="HF111" s="12"/>
      <c r="HG111" s="12"/>
      <c r="HH111" s="12"/>
      <c r="HI111" s="12"/>
      <c r="HJ111" s="12"/>
      <c r="HK111" s="12"/>
      <c r="HL111" s="12"/>
      <c r="HM111" s="12"/>
      <c r="HN111" s="12"/>
      <c r="HO111" s="12"/>
      <c r="HP111" s="12"/>
      <c r="HQ111" s="12"/>
      <c r="HR111" s="12"/>
      <c r="HS111" s="12"/>
      <c r="HT111" s="12"/>
      <c r="HU111" s="12"/>
      <c r="HV111" s="12"/>
      <c r="HW111" s="12"/>
      <c r="HX111" s="12"/>
      <c r="HY111" s="12"/>
      <c r="HZ111" s="12"/>
      <c r="IA111" s="12"/>
      <c r="IB111" s="12"/>
      <c r="IC111" s="12"/>
      <c r="ID111" s="12"/>
      <c r="IE111" s="12"/>
      <c r="IF111" s="12"/>
      <c r="IG111" s="12"/>
      <c r="IH111" s="12"/>
      <c r="II111" s="12"/>
      <c r="IJ111" s="12"/>
      <c r="IK111" s="12"/>
      <c r="IL111" s="12"/>
      <c r="IM111" s="12"/>
      <c r="IN111" s="12"/>
      <c r="IO111" s="12"/>
      <c r="IP111" s="12"/>
      <c r="IQ111" s="12"/>
      <c r="IR111" s="12"/>
      <c r="IS111" s="12"/>
      <c r="IT111" s="12"/>
      <c r="IU111" s="12"/>
      <c r="IV111" s="12"/>
      <c r="IW111" s="12"/>
      <c r="IX111" s="12"/>
      <c r="IY111" s="12"/>
      <c r="IZ111" s="12"/>
      <c r="JA111" s="12"/>
      <c r="JB111" s="12"/>
      <c r="JC111" s="12"/>
      <c r="JD111" s="12"/>
      <c r="JE111" s="12"/>
      <c r="JF111" s="12"/>
      <c r="JG111" s="12"/>
      <c r="JH111" s="12"/>
      <c r="JI111" s="12"/>
      <c r="JJ111" s="12"/>
      <c r="JK111" s="12"/>
      <c r="JL111" s="12"/>
      <c r="JM111" s="12"/>
      <c r="JN111" s="12"/>
      <c r="JO111" s="12"/>
      <c r="JP111" s="12"/>
      <c r="JQ111" s="12"/>
      <c r="JR111" s="12"/>
      <c r="JS111" s="12"/>
      <c r="JT111" s="12"/>
      <c r="JU111" s="12"/>
      <c r="JV111" s="12"/>
      <c r="JW111" s="12"/>
      <c r="JX111" s="12"/>
      <c r="JY111" s="12"/>
      <c r="JZ111" s="12"/>
      <c r="KA111" s="12"/>
      <c r="KB111" s="12"/>
      <c r="KC111" s="12"/>
      <c r="KD111" s="12"/>
      <c r="KE111" s="12"/>
      <c r="KF111" s="12"/>
      <c r="KG111" s="12"/>
      <c r="KH111" s="12"/>
      <c r="KI111" s="12"/>
      <c r="KJ111" s="12"/>
      <c r="KK111" s="12"/>
      <c r="KL111" s="12"/>
      <c r="KM111" s="12"/>
      <c r="KN111" s="12"/>
      <c r="KO111" s="12"/>
      <c r="KP111" s="12"/>
      <c r="KQ111" s="12"/>
      <c r="KR111" s="12"/>
      <c r="KS111" s="12"/>
      <c r="KT111" s="12"/>
      <c r="KU111" s="12"/>
      <c r="KV111" s="12"/>
      <c r="KW111" s="12"/>
      <c r="KX111" s="12"/>
      <c r="KY111" s="12"/>
      <c r="KZ111" s="12"/>
      <c r="LA111" s="12"/>
      <c r="LB111" s="12"/>
      <c r="LC111" s="12"/>
      <c r="LD111" s="12"/>
      <c r="LE111" s="12"/>
      <c r="LF111" s="12"/>
      <c r="LG111" s="12"/>
      <c r="LH111" s="12"/>
      <c r="LI111" s="12"/>
      <c r="LJ111" s="12"/>
      <c r="LK111" s="12"/>
      <c r="LL111" s="12"/>
      <c r="LM111" s="12"/>
      <c r="LN111" s="12"/>
      <c r="LO111" s="12"/>
      <c r="LP111" s="12"/>
      <c r="LQ111" s="12"/>
      <c r="LR111" s="12"/>
      <c r="LS111" s="12"/>
      <c r="LT111" s="12"/>
      <c r="LU111" s="12"/>
      <c r="LV111" s="12"/>
      <c r="LW111" s="12"/>
      <c r="LX111" s="12"/>
      <c r="LY111" s="12"/>
      <c r="LZ111" s="12"/>
      <c r="MA111" s="12"/>
      <c r="MB111" s="12"/>
      <c r="MC111" s="12"/>
      <c r="MD111" s="12"/>
      <c r="ME111" s="12"/>
      <c r="MF111" s="12"/>
      <c r="MG111" s="12"/>
      <c r="MH111" s="12"/>
      <c r="MI111" s="12"/>
      <c r="MJ111" s="12"/>
      <c r="MK111" s="12"/>
      <c r="ML111" s="12"/>
      <c r="MM111" s="12"/>
      <c r="MN111" s="12"/>
      <c r="MO111" s="12"/>
      <c r="MP111" s="12"/>
      <c r="MQ111" s="12"/>
      <c r="MR111" s="12"/>
      <c r="MS111" s="12"/>
      <c r="MT111" s="12"/>
      <c r="MU111" s="12"/>
      <c r="MV111" s="12"/>
      <c r="MW111" s="12"/>
      <c r="MX111" s="12"/>
      <c r="MY111" s="12"/>
      <c r="MZ111" s="12"/>
      <c r="NA111" s="12"/>
      <c r="NB111" s="12"/>
      <c r="NC111" s="12"/>
      <c r="ND111" s="12"/>
      <c r="NE111" s="12"/>
      <c r="NF111" s="12"/>
      <c r="NG111" s="12"/>
      <c r="NH111" s="12"/>
      <c r="NI111" s="12"/>
      <c r="NJ111" s="12"/>
      <c r="NK111" s="12"/>
      <c r="NL111" s="12"/>
      <c r="NM111" s="12"/>
      <c r="NN111" s="12"/>
      <c r="NO111" s="12"/>
      <c r="NP111" s="12"/>
      <c r="NQ111" s="12"/>
      <c r="NR111" s="12"/>
      <c r="NS111" s="12"/>
      <c r="NT111" s="12"/>
      <c r="NU111" s="12"/>
      <c r="NV111" s="12"/>
      <c r="NW111" s="12"/>
      <c r="NX111" s="12"/>
      <c r="NY111" s="12"/>
      <c r="NZ111" s="12"/>
      <c r="OA111" s="12"/>
      <c r="OB111" s="12"/>
      <c r="OC111" s="12"/>
      <c r="OD111" s="12"/>
      <c r="OE111" s="12"/>
      <c r="OF111" s="12"/>
      <c r="OG111" s="12"/>
      <c r="OH111" s="12"/>
      <c r="OI111" s="12"/>
      <c r="OJ111" s="12"/>
      <c r="OK111" s="12"/>
      <c r="OL111" s="12"/>
      <c r="OM111" s="12"/>
      <c r="ON111" s="12"/>
      <c r="OO111" s="12"/>
      <c r="OP111" s="12"/>
      <c r="OQ111" s="12"/>
      <c r="OR111" s="12"/>
      <c r="OS111" s="12"/>
      <c r="OT111" s="12"/>
      <c r="OU111" s="12"/>
      <c r="OV111" s="12"/>
      <c r="OW111" s="12"/>
      <c r="OX111" s="12"/>
      <c r="OY111" s="12"/>
      <c r="OZ111" s="12"/>
      <c r="PA111" s="12"/>
      <c r="PB111" s="12"/>
      <c r="PC111" s="12"/>
      <c r="PD111" s="12"/>
      <c r="PE111" s="12"/>
      <c r="PF111" s="12"/>
      <c r="PG111" s="12"/>
      <c r="PH111" s="12"/>
      <c r="PI111" s="12"/>
      <c r="PJ111" s="12"/>
      <c r="PK111" s="12"/>
      <c r="PL111" s="12"/>
      <c r="PM111" s="12"/>
      <c r="PN111" s="12"/>
      <c r="PO111" s="12"/>
      <c r="PP111" s="12"/>
      <c r="PQ111" s="12"/>
      <c r="PR111" s="12"/>
      <c r="PS111" s="12"/>
      <c r="PT111" s="12"/>
      <c r="PU111" s="12"/>
      <c r="PV111" s="12"/>
      <c r="PW111" s="12"/>
      <c r="PX111" s="12"/>
      <c r="PY111" s="12"/>
      <c r="PZ111" s="12"/>
      <c r="QA111" s="12"/>
      <c r="QB111" s="12"/>
      <c r="QC111" s="12"/>
      <c r="QD111" s="12"/>
      <c r="QE111" s="12"/>
      <c r="QF111" s="12"/>
      <c r="QG111" s="12"/>
      <c r="QH111" s="12"/>
      <c r="QI111" s="12"/>
      <c r="QJ111" s="12"/>
      <c r="QK111" s="12"/>
      <c r="QL111" s="12"/>
      <c r="QM111" s="12"/>
      <c r="QN111" s="12"/>
      <c r="QO111" s="12"/>
      <c r="QP111" s="12"/>
      <c r="QQ111" s="12"/>
      <c r="QR111" s="12"/>
      <c r="QS111" s="12"/>
      <c r="QT111" s="12"/>
      <c r="QU111" s="12"/>
      <c r="QV111" s="12"/>
      <c r="QW111" s="12"/>
      <c r="QX111" s="12"/>
      <c r="QY111" s="12"/>
      <c r="QZ111" s="12"/>
      <c r="RA111" s="12"/>
      <c r="RB111" s="12"/>
      <c r="RC111" s="12"/>
      <c r="RD111" s="12"/>
      <c r="RE111" s="12"/>
      <c r="RF111" s="12"/>
      <c r="RG111" s="12"/>
      <c r="RH111" s="12"/>
      <c r="RI111" s="12"/>
      <c r="RJ111" s="12"/>
      <c r="RK111" s="12"/>
      <c r="RL111" s="12"/>
      <c r="RM111" s="12"/>
      <c r="RN111" s="12"/>
      <c r="RO111" s="12"/>
      <c r="RP111" s="12"/>
      <c r="RQ111" s="12"/>
      <c r="RR111" s="12"/>
      <c r="RS111" s="12"/>
      <c r="RT111" s="12"/>
      <c r="RU111" s="12"/>
      <c r="RV111" s="12"/>
      <c r="RW111" s="12"/>
      <c r="RX111" s="12"/>
      <c r="RY111" s="12"/>
      <c r="RZ111" s="12"/>
      <c r="SA111" s="12"/>
      <c r="SB111" s="12"/>
      <c r="SC111" s="12"/>
      <c r="SD111" s="12"/>
      <c r="SE111" s="12"/>
      <c r="SF111" s="12"/>
      <c r="SG111" s="12"/>
      <c r="SH111" s="12"/>
      <c r="SI111" s="12"/>
      <c r="SJ111" s="12"/>
      <c r="SK111" s="12"/>
      <c r="SL111" s="12"/>
      <c r="SM111" s="12"/>
      <c r="SN111" s="12"/>
      <c r="SO111" s="12"/>
      <c r="SP111" s="12"/>
      <c r="SQ111" s="12"/>
      <c r="SR111" s="12"/>
      <c r="SS111" s="12"/>
      <c r="ST111" s="12"/>
      <c r="SU111" s="12"/>
      <c r="SV111" s="12"/>
      <c r="SW111" s="12"/>
      <c r="SX111" s="12"/>
      <c r="SY111" s="12"/>
      <c r="SZ111" s="12"/>
      <c r="TA111" s="12"/>
      <c r="TB111" s="12"/>
      <c r="TC111" s="12"/>
      <c r="TD111" s="12"/>
      <c r="TE111" s="12"/>
      <c r="TF111" s="12"/>
      <c r="TG111" s="12"/>
      <c r="TH111" s="12"/>
      <c r="TI111" s="12"/>
      <c r="TJ111" s="12"/>
      <c r="TK111" s="12"/>
      <c r="TL111" s="12"/>
      <c r="TM111" s="12"/>
      <c r="TN111" s="12"/>
      <c r="TO111" s="12"/>
      <c r="TP111" s="12"/>
      <c r="TQ111" s="12"/>
      <c r="TR111" s="12"/>
      <c r="TS111" s="12"/>
      <c r="TT111" s="12"/>
      <c r="TU111" s="12"/>
      <c r="TV111" s="12"/>
      <c r="TW111" s="12"/>
      <c r="TX111" s="12"/>
      <c r="TY111" s="12"/>
      <c r="TZ111" s="12"/>
      <c r="UA111" s="12"/>
      <c r="UB111" s="12"/>
      <c r="UC111" s="12"/>
      <c r="UD111" s="12"/>
      <c r="UE111" s="12"/>
      <c r="UF111" s="12"/>
      <c r="UG111" s="12"/>
      <c r="UH111" s="12"/>
      <c r="UI111" s="12"/>
      <c r="UJ111" s="12"/>
      <c r="UK111" s="12"/>
      <c r="UL111" s="12"/>
      <c r="UM111" s="12"/>
      <c r="UN111" s="12"/>
      <c r="UO111" s="12"/>
      <c r="UP111" s="12"/>
      <c r="UQ111" s="12"/>
      <c r="UR111" s="12"/>
      <c r="US111" s="12"/>
      <c r="UT111" s="12"/>
      <c r="UU111" s="12"/>
      <c r="UV111" s="12"/>
      <c r="UW111" s="12"/>
      <c r="UX111" s="12"/>
      <c r="UY111" s="12"/>
      <c r="UZ111" s="12"/>
      <c r="VA111" s="12"/>
      <c r="VB111" s="12"/>
      <c r="VC111" s="12"/>
      <c r="VD111" s="12"/>
      <c r="VE111" s="12"/>
      <c r="VF111" s="12"/>
      <c r="VG111" s="12"/>
      <c r="VH111" s="12"/>
      <c r="VI111" s="12"/>
      <c r="VJ111" s="12"/>
      <c r="VK111" s="12"/>
      <c r="VL111" s="12"/>
      <c r="VM111" s="12"/>
      <c r="VN111" s="12"/>
      <c r="VO111" s="12"/>
      <c r="VP111" s="12"/>
      <c r="VQ111" s="12"/>
      <c r="VR111" s="12"/>
      <c r="VS111" s="12"/>
      <c r="VT111" s="12"/>
      <c r="VU111" s="12"/>
      <c r="VV111" s="12"/>
      <c r="VW111" s="12"/>
      <c r="VX111" s="12"/>
      <c r="VY111" s="12"/>
      <c r="VZ111" s="12"/>
      <c r="WA111" s="12"/>
      <c r="WB111" s="12"/>
      <c r="WC111" s="12"/>
      <c r="WD111" s="12"/>
      <c r="WE111" s="12"/>
      <c r="WF111" s="12"/>
      <c r="WG111" s="12"/>
      <c r="WH111" s="12"/>
      <c r="WI111" s="12"/>
      <c r="WJ111" s="12"/>
      <c r="WK111" s="12"/>
      <c r="WL111" s="12"/>
      <c r="WM111" s="12"/>
      <c r="WN111" s="12"/>
      <c r="WO111" s="12"/>
      <c r="WP111" s="12"/>
      <c r="WQ111" s="12"/>
      <c r="WR111" s="12"/>
      <c r="WS111" s="12"/>
      <c r="WT111" s="12"/>
      <c r="WU111" s="12"/>
      <c r="WV111" s="12"/>
      <c r="WW111" s="12"/>
      <c r="WX111" s="12"/>
      <c r="WY111" s="12"/>
      <c r="WZ111" s="12"/>
      <c r="XA111" s="12"/>
      <c r="XB111" s="12"/>
      <c r="XC111" s="12"/>
      <c r="XD111" s="12"/>
      <c r="XE111" s="12"/>
      <c r="XF111" s="12"/>
      <c r="XG111" s="12"/>
      <c r="XH111" s="12"/>
      <c r="XI111" s="12"/>
      <c r="XJ111" s="12"/>
      <c r="XK111" s="12"/>
      <c r="XL111" s="12"/>
      <c r="XM111" s="12"/>
      <c r="XN111" s="12"/>
      <c r="XO111" s="12"/>
      <c r="XP111" s="12"/>
      <c r="XQ111" s="12"/>
      <c r="XR111" s="12"/>
      <c r="XS111" s="12"/>
      <c r="XT111" s="12"/>
      <c r="XU111" s="12"/>
      <c r="XV111" s="12"/>
      <c r="XW111" s="12"/>
      <c r="XX111" s="12"/>
      <c r="XY111" s="12"/>
      <c r="XZ111" s="12"/>
      <c r="YA111" s="12"/>
      <c r="YB111" s="12"/>
      <c r="YC111" s="12"/>
      <c r="YD111" s="12"/>
      <c r="YE111" s="12"/>
      <c r="YF111" s="12"/>
      <c r="YG111" s="12"/>
      <c r="YH111" s="12"/>
      <c r="YI111" s="12"/>
      <c r="YJ111" s="12"/>
      <c r="YK111" s="12"/>
      <c r="YL111" s="12"/>
      <c r="YM111" s="12"/>
      <c r="YN111" s="12"/>
      <c r="YO111" s="12"/>
      <c r="YP111" s="12"/>
      <c r="YQ111" s="12"/>
      <c r="YR111" s="12"/>
      <c r="YS111" s="12"/>
      <c r="YT111" s="12"/>
      <c r="YU111" s="12"/>
      <c r="YV111" s="12"/>
      <c r="YW111" s="12"/>
      <c r="YX111" s="12"/>
      <c r="YY111" s="12"/>
      <c r="YZ111" s="12"/>
      <c r="ZA111" s="12"/>
      <c r="ZB111" s="12"/>
      <c r="ZC111" s="12"/>
      <c r="ZD111" s="12"/>
      <c r="ZE111" s="12"/>
      <c r="ZF111" s="12"/>
      <c r="ZG111" s="12"/>
      <c r="ZH111" s="12"/>
      <c r="ZI111" s="12"/>
      <c r="ZJ111" s="12"/>
      <c r="ZK111" s="12"/>
      <c r="ZL111" s="12"/>
      <c r="ZM111" s="12"/>
      <c r="ZN111" s="12"/>
      <c r="ZO111" s="12"/>
      <c r="ZP111" s="12"/>
      <c r="ZQ111" s="12"/>
      <c r="ZR111" s="12"/>
      <c r="ZS111" s="12"/>
      <c r="ZT111" s="12"/>
      <c r="ZU111" s="12"/>
      <c r="ZV111" s="12"/>
      <c r="ZW111" s="12"/>
      <c r="ZX111" s="12"/>
      <c r="ZY111" s="12"/>
      <c r="ZZ111" s="12"/>
      <c r="AAA111" s="12"/>
      <c r="AAB111" s="12"/>
      <c r="AAC111" s="12"/>
      <c r="AAD111" s="12"/>
      <c r="AAE111" s="12"/>
      <c r="AAF111" s="12"/>
      <c r="AAG111" s="12"/>
      <c r="AAH111" s="12"/>
      <c r="AAI111" s="12"/>
      <c r="AAJ111" s="12"/>
      <c r="AAK111" s="12"/>
      <c r="AAL111" s="12"/>
      <c r="AAM111" s="12"/>
      <c r="AAN111" s="12"/>
      <c r="AAO111" s="12"/>
      <c r="AAP111" s="12"/>
      <c r="AAQ111" s="12"/>
      <c r="AAR111" s="12"/>
      <c r="AAS111" s="12"/>
      <c r="AAT111" s="12"/>
      <c r="AAU111" s="12"/>
      <c r="AAV111" s="12"/>
      <c r="AAW111" s="12"/>
      <c r="AAX111" s="12"/>
      <c r="AAY111" s="12"/>
      <c r="AAZ111" s="12"/>
      <c r="ABA111" s="12"/>
      <c r="ABB111" s="12"/>
      <c r="ABC111" s="12"/>
      <c r="ABD111" s="12"/>
      <c r="ABE111" s="12"/>
      <c r="ABF111" s="12"/>
      <c r="ABG111" s="12"/>
      <c r="ABH111" s="12"/>
      <c r="ABI111" s="12"/>
      <c r="ABJ111" s="12"/>
      <c r="ABK111" s="12"/>
      <c r="ABL111" s="12"/>
      <c r="ABM111" s="12"/>
      <c r="ABN111" s="12"/>
      <c r="ABO111" s="12"/>
      <c r="ABP111" s="12"/>
      <c r="ABQ111" s="12"/>
      <c r="ABR111" s="12"/>
      <c r="ABS111" s="12"/>
      <c r="ABT111" s="12"/>
      <c r="ABU111" s="12"/>
      <c r="ABV111" s="12"/>
      <c r="ABW111" s="12"/>
      <c r="ABX111" s="12"/>
      <c r="ABY111" s="12"/>
      <c r="ABZ111" s="12"/>
      <c r="ACA111" s="12"/>
      <c r="ACB111" s="12"/>
      <c r="ACC111" s="12"/>
      <c r="ACD111" s="12"/>
      <c r="ACE111" s="12"/>
      <c r="ACF111" s="12"/>
      <c r="ACG111" s="12"/>
      <c r="ACH111" s="12"/>
      <c r="ACI111" s="12"/>
      <c r="ACJ111" s="12"/>
      <c r="ACK111" s="12"/>
    </row>
    <row r="112" spans="1:765" s="21" customFormat="1" x14ac:dyDescent="0.2">
      <c r="A112" s="11"/>
      <c r="B112" s="12" t="s">
        <v>803</v>
      </c>
      <c r="C112" s="12" t="s">
        <v>804</v>
      </c>
      <c r="D112" s="32">
        <f>ROUND(IFERROR(VLOOKUP($B112,'2. PP Post Test vs Actuals'!$I$9:$M$112,5,FALSE),0),0)</f>
        <v>15000</v>
      </c>
      <c r="E112" s="249" t="s">
        <v>67</v>
      </c>
      <c r="F112" s="20">
        <f>VLOOKUP($E112,'3. PP Depr Rate'!$F$6:$I$175,4,FALSE)</f>
        <v>0.04</v>
      </c>
      <c r="G112" s="17">
        <f t="shared" si="22"/>
        <v>600</v>
      </c>
      <c r="H112" s="127"/>
      <c r="I112" s="12" t="str">
        <f>IFERROR(VLOOKUP(B112,'Projects FERCs'!$A$8:$D$291,4,FALSE),0)</f>
        <v>Estimated Asset</v>
      </c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  <c r="BX112" s="12"/>
      <c r="BY112" s="12"/>
      <c r="BZ112" s="12"/>
      <c r="CA112" s="12"/>
      <c r="CB112" s="12"/>
      <c r="CC112" s="12"/>
      <c r="CD112" s="12"/>
      <c r="CE112" s="12"/>
      <c r="CF112" s="12"/>
      <c r="CG112" s="12"/>
      <c r="CH112" s="12"/>
      <c r="CI112" s="12"/>
      <c r="CJ112" s="12"/>
      <c r="CK112" s="12"/>
      <c r="CL112" s="12"/>
      <c r="CM112" s="12"/>
      <c r="CN112" s="12"/>
      <c r="CO112" s="12"/>
      <c r="CP112" s="12"/>
      <c r="CQ112" s="12"/>
      <c r="CR112" s="12"/>
      <c r="CS112" s="12"/>
      <c r="CT112" s="12"/>
      <c r="CU112" s="12"/>
      <c r="CV112" s="12"/>
      <c r="CW112" s="12"/>
      <c r="CX112" s="12"/>
      <c r="CY112" s="12"/>
      <c r="CZ112" s="12"/>
      <c r="DA112" s="12"/>
      <c r="DB112" s="12"/>
      <c r="DC112" s="12"/>
      <c r="DD112" s="12"/>
      <c r="DE112" s="12"/>
      <c r="DF112" s="12"/>
      <c r="DG112" s="12"/>
      <c r="DH112" s="12"/>
      <c r="DI112" s="12"/>
      <c r="DJ112" s="12"/>
      <c r="DK112" s="12"/>
      <c r="DL112" s="12"/>
      <c r="DM112" s="12"/>
      <c r="DN112" s="12"/>
      <c r="DO112" s="12"/>
      <c r="DP112" s="12"/>
      <c r="DQ112" s="12"/>
      <c r="DR112" s="12"/>
      <c r="DS112" s="12"/>
      <c r="DT112" s="12"/>
      <c r="DU112" s="12"/>
      <c r="DV112" s="12"/>
      <c r="DW112" s="12"/>
      <c r="DX112" s="12"/>
      <c r="DY112" s="12"/>
      <c r="DZ112" s="12"/>
      <c r="EA112" s="12"/>
      <c r="EB112" s="12"/>
      <c r="EC112" s="12"/>
      <c r="ED112" s="12"/>
      <c r="EE112" s="12"/>
      <c r="EF112" s="12"/>
      <c r="EG112" s="12"/>
      <c r="EH112" s="12"/>
      <c r="EI112" s="12"/>
      <c r="EJ112" s="12"/>
      <c r="EK112" s="12"/>
      <c r="EL112" s="12"/>
      <c r="EM112" s="12"/>
      <c r="EN112" s="12"/>
      <c r="EO112" s="12"/>
      <c r="EP112" s="12"/>
      <c r="EQ112" s="12"/>
      <c r="ER112" s="12"/>
      <c r="ES112" s="12"/>
      <c r="ET112" s="12"/>
      <c r="EU112" s="12"/>
      <c r="EV112" s="12"/>
      <c r="EW112" s="12"/>
      <c r="EX112" s="12"/>
      <c r="EY112" s="12"/>
      <c r="EZ112" s="12"/>
      <c r="FA112" s="12"/>
      <c r="FB112" s="12"/>
      <c r="FC112" s="12"/>
      <c r="FD112" s="12"/>
      <c r="FE112" s="12"/>
      <c r="FF112" s="12"/>
      <c r="FG112" s="12"/>
      <c r="FH112" s="12"/>
      <c r="FI112" s="12"/>
      <c r="FJ112" s="12"/>
      <c r="FK112" s="12"/>
      <c r="FL112" s="12"/>
      <c r="FM112" s="12"/>
      <c r="FN112" s="12"/>
      <c r="FO112" s="12"/>
      <c r="FP112" s="12"/>
      <c r="FQ112" s="12"/>
      <c r="FR112" s="12"/>
      <c r="FS112" s="12"/>
      <c r="FT112" s="12"/>
      <c r="FU112" s="12"/>
      <c r="FV112" s="12"/>
      <c r="FW112" s="12"/>
      <c r="FX112" s="12"/>
      <c r="FY112" s="12"/>
      <c r="FZ112" s="12"/>
      <c r="GA112" s="12"/>
      <c r="GB112" s="12"/>
      <c r="GC112" s="12"/>
      <c r="GD112" s="12"/>
      <c r="GE112" s="12"/>
      <c r="GF112" s="12"/>
      <c r="GG112" s="12"/>
      <c r="GH112" s="12"/>
      <c r="GI112" s="12"/>
      <c r="GJ112" s="12"/>
      <c r="GK112" s="12"/>
      <c r="GL112" s="12"/>
      <c r="GM112" s="12"/>
      <c r="GN112" s="12"/>
      <c r="GO112" s="12"/>
      <c r="GP112" s="12"/>
      <c r="GQ112" s="12"/>
      <c r="GR112" s="12"/>
      <c r="GS112" s="12"/>
      <c r="GT112" s="12"/>
      <c r="GU112" s="12"/>
      <c r="GV112" s="12"/>
      <c r="GW112" s="12"/>
      <c r="GX112" s="12"/>
      <c r="GY112" s="12"/>
      <c r="GZ112" s="12"/>
      <c r="HA112" s="12"/>
      <c r="HB112" s="12"/>
      <c r="HC112" s="12"/>
      <c r="HD112" s="12"/>
      <c r="HE112" s="12"/>
      <c r="HF112" s="12"/>
      <c r="HG112" s="12"/>
      <c r="HH112" s="12"/>
      <c r="HI112" s="12"/>
      <c r="HJ112" s="12"/>
      <c r="HK112" s="12"/>
      <c r="HL112" s="12"/>
      <c r="HM112" s="12"/>
      <c r="HN112" s="12"/>
      <c r="HO112" s="12"/>
      <c r="HP112" s="12"/>
      <c r="HQ112" s="12"/>
      <c r="HR112" s="12"/>
      <c r="HS112" s="12"/>
      <c r="HT112" s="12"/>
      <c r="HU112" s="12"/>
      <c r="HV112" s="12"/>
      <c r="HW112" s="12"/>
      <c r="HX112" s="12"/>
      <c r="HY112" s="12"/>
      <c r="HZ112" s="12"/>
      <c r="IA112" s="12"/>
      <c r="IB112" s="12"/>
      <c r="IC112" s="12"/>
      <c r="ID112" s="12"/>
      <c r="IE112" s="12"/>
      <c r="IF112" s="12"/>
      <c r="IG112" s="12"/>
      <c r="IH112" s="12"/>
      <c r="II112" s="12"/>
      <c r="IJ112" s="12"/>
      <c r="IK112" s="12"/>
      <c r="IL112" s="12"/>
      <c r="IM112" s="12"/>
      <c r="IN112" s="12"/>
      <c r="IO112" s="12"/>
      <c r="IP112" s="12"/>
      <c r="IQ112" s="12"/>
      <c r="IR112" s="12"/>
      <c r="IS112" s="12"/>
      <c r="IT112" s="12"/>
      <c r="IU112" s="12"/>
      <c r="IV112" s="12"/>
      <c r="IW112" s="12"/>
      <c r="IX112" s="12"/>
      <c r="IY112" s="12"/>
      <c r="IZ112" s="12"/>
      <c r="JA112" s="12"/>
      <c r="JB112" s="12"/>
      <c r="JC112" s="12"/>
      <c r="JD112" s="12"/>
      <c r="JE112" s="12"/>
      <c r="JF112" s="12"/>
      <c r="JG112" s="12"/>
      <c r="JH112" s="12"/>
      <c r="JI112" s="12"/>
      <c r="JJ112" s="12"/>
      <c r="JK112" s="12"/>
      <c r="JL112" s="12"/>
      <c r="JM112" s="12"/>
      <c r="JN112" s="12"/>
      <c r="JO112" s="12"/>
      <c r="JP112" s="12"/>
      <c r="JQ112" s="12"/>
      <c r="JR112" s="12"/>
      <c r="JS112" s="12"/>
      <c r="JT112" s="12"/>
      <c r="JU112" s="12"/>
      <c r="JV112" s="12"/>
      <c r="JW112" s="12"/>
      <c r="JX112" s="12"/>
      <c r="JY112" s="12"/>
      <c r="JZ112" s="12"/>
      <c r="KA112" s="12"/>
      <c r="KB112" s="12"/>
      <c r="KC112" s="12"/>
      <c r="KD112" s="12"/>
      <c r="KE112" s="12"/>
      <c r="KF112" s="12"/>
      <c r="KG112" s="12"/>
      <c r="KH112" s="12"/>
      <c r="KI112" s="12"/>
      <c r="KJ112" s="12"/>
      <c r="KK112" s="12"/>
      <c r="KL112" s="12"/>
      <c r="KM112" s="12"/>
      <c r="KN112" s="12"/>
      <c r="KO112" s="12"/>
      <c r="KP112" s="12"/>
      <c r="KQ112" s="12"/>
      <c r="KR112" s="12"/>
      <c r="KS112" s="12"/>
      <c r="KT112" s="12"/>
      <c r="KU112" s="12"/>
      <c r="KV112" s="12"/>
      <c r="KW112" s="12"/>
      <c r="KX112" s="12"/>
      <c r="KY112" s="12"/>
      <c r="KZ112" s="12"/>
      <c r="LA112" s="12"/>
      <c r="LB112" s="12"/>
      <c r="LC112" s="12"/>
      <c r="LD112" s="12"/>
      <c r="LE112" s="12"/>
      <c r="LF112" s="12"/>
      <c r="LG112" s="12"/>
      <c r="LH112" s="12"/>
      <c r="LI112" s="12"/>
      <c r="LJ112" s="12"/>
      <c r="LK112" s="12"/>
      <c r="LL112" s="12"/>
      <c r="LM112" s="12"/>
      <c r="LN112" s="12"/>
      <c r="LO112" s="12"/>
      <c r="LP112" s="12"/>
      <c r="LQ112" s="12"/>
      <c r="LR112" s="12"/>
      <c r="LS112" s="12"/>
      <c r="LT112" s="12"/>
      <c r="LU112" s="12"/>
      <c r="LV112" s="12"/>
      <c r="LW112" s="12"/>
      <c r="LX112" s="12"/>
      <c r="LY112" s="12"/>
      <c r="LZ112" s="12"/>
      <c r="MA112" s="12"/>
      <c r="MB112" s="12"/>
      <c r="MC112" s="12"/>
      <c r="MD112" s="12"/>
      <c r="ME112" s="12"/>
      <c r="MF112" s="12"/>
      <c r="MG112" s="12"/>
      <c r="MH112" s="12"/>
      <c r="MI112" s="12"/>
      <c r="MJ112" s="12"/>
      <c r="MK112" s="12"/>
      <c r="ML112" s="12"/>
      <c r="MM112" s="12"/>
      <c r="MN112" s="12"/>
      <c r="MO112" s="12"/>
      <c r="MP112" s="12"/>
      <c r="MQ112" s="12"/>
      <c r="MR112" s="12"/>
      <c r="MS112" s="12"/>
      <c r="MT112" s="12"/>
      <c r="MU112" s="12"/>
      <c r="MV112" s="12"/>
      <c r="MW112" s="12"/>
      <c r="MX112" s="12"/>
      <c r="MY112" s="12"/>
      <c r="MZ112" s="12"/>
      <c r="NA112" s="12"/>
      <c r="NB112" s="12"/>
      <c r="NC112" s="12"/>
      <c r="ND112" s="12"/>
      <c r="NE112" s="12"/>
      <c r="NF112" s="12"/>
      <c r="NG112" s="12"/>
      <c r="NH112" s="12"/>
      <c r="NI112" s="12"/>
      <c r="NJ112" s="12"/>
      <c r="NK112" s="12"/>
      <c r="NL112" s="12"/>
      <c r="NM112" s="12"/>
      <c r="NN112" s="12"/>
      <c r="NO112" s="12"/>
      <c r="NP112" s="12"/>
      <c r="NQ112" s="12"/>
      <c r="NR112" s="12"/>
      <c r="NS112" s="12"/>
      <c r="NT112" s="12"/>
      <c r="NU112" s="12"/>
      <c r="NV112" s="12"/>
      <c r="NW112" s="12"/>
      <c r="NX112" s="12"/>
      <c r="NY112" s="12"/>
      <c r="NZ112" s="12"/>
      <c r="OA112" s="12"/>
      <c r="OB112" s="12"/>
      <c r="OC112" s="12"/>
      <c r="OD112" s="12"/>
      <c r="OE112" s="12"/>
      <c r="OF112" s="12"/>
      <c r="OG112" s="12"/>
      <c r="OH112" s="12"/>
      <c r="OI112" s="12"/>
      <c r="OJ112" s="12"/>
      <c r="OK112" s="12"/>
      <c r="OL112" s="12"/>
      <c r="OM112" s="12"/>
      <c r="ON112" s="12"/>
      <c r="OO112" s="12"/>
      <c r="OP112" s="12"/>
      <c r="OQ112" s="12"/>
      <c r="OR112" s="12"/>
      <c r="OS112" s="12"/>
      <c r="OT112" s="12"/>
      <c r="OU112" s="12"/>
      <c r="OV112" s="12"/>
      <c r="OW112" s="12"/>
      <c r="OX112" s="12"/>
      <c r="OY112" s="12"/>
      <c r="OZ112" s="12"/>
      <c r="PA112" s="12"/>
      <c r="PB112" s="12"/>
      <c r="PC112" s="12"/>
      <c r="PD112" s="12"/>
      <c r="PE112" s="12"/>
      <c r="PF112" s="12"/>
      <c r="PG112" s="12"/>
      <c r="PH112" s="12"/>
      <c r="PI112" s="12"/>
      <c r="PJ112" s="12"/>
      <c r="PK112" s="12"/>
      <c r="PL112" s="12"/>
      <c r="PM112" s="12"/>
      <c r="PN112" s="12"/>
      <c r="PO112" s="12"/>
      <c r="PP112" s="12"/>
      <c r="PQ112" s="12"/>
      <c r="PR112" s="12"/>
      <c r="PS112" s="12"/>
      <c r="PT112" s="12"/>
      <c r="PU112" s="12"/>
      <c r="PV112" s="12"/>
      <c r="PW112" s="12"/>
      <c r="PX112" s="12"/>
      <c r="PY112" s="12"/>
      <c r="PZ112" s="12"/>
      <c r="QA112" s="12"/>
      <c r="QB112" s="12"/>
      <c r="QC112" s="12"/>
      <c r="QD112" s="12"/>
      <c r="QE112" s="12"/>
      <c r="QF112" s="12"/>
      <c r="QG112" s="12"/>
      <c r="QH112" s="12"/>
      <c r="QI112" s="12"/>
      <c r="QJ112" s="12"/>
      <c r="QK112" s="12"/>
      <c r="QL112" s="12"/>
      <c r="QM112" s="12"/>
      <c r="QN112" s="12"/>
      <c r="QO112" s="12"/>
      <c r="QP112" s="12"/>
      <c r="QQ112" s="12"/>
      <c r="QR112" s="12"/>
      <c r="QS112" s="12"/>
      <c r="QT112" s="12"/>
      <c r="QU112" s="12"/>
      <c r="QV112" s="12"/>
      <c r="QW112" s="12"/>
      <c r="QX112" s="12"/>
      <c r="QY112" s="12"/>
      <c r="QZ112" s="12"/>
      <c r="RA112" s="12"/>
      <c r="RB112" s="12"/>
      <c r="RC112" s="12"/>
      <c r="RD112" s="12"/>
      <c r="RE112" s="12"/>
      <c r="RF112" s="12"/>
      <c r="RG112" s="12"/>
      <c r="RH112" s="12"/>
      <c r="RI112" s="12"/>
      <c r="RJ112" s="12"/>
      <c r="RK112" s="12"/>
      <c r="RL112" s="12"/>
      <c r="RM112" s="12"/>
      <c r="RN112" s="12"/>
      <c r="RO112" s="12"/>
      <c r="RP112" s="12"/>
      <c r="RQ112" s="12"/>
      <c r="RR112" s="12"/>
      <c r="RS112" s="12"/>
      <c r="RT112" s="12"/>
      <c r="RU112" s="12"/>
      <c r="RV112" s="12"/>
      <c r="RW112" s="12"/>
      <c r="RX112" s="12"/>
      <c r="RY112" s="12"/>
      <c r="RZ112" s="12"/>
      <c r="SA112" s="12"/>
      <c r="SB112" s="12"/>
      <c r="SC112" s="12"/>
      <c r="SD112" s="12"/>
      <c r="SE112" s="12"/>
      <c r="SF112" s="12"/>
      <c r="SG112" s="12"/>
      <c r="SH112" s="12"/>
      <c r="SI112" s="12"/>
      <c r="SJ112" s="12"/>
      <c r="SK112" s="12"/>
      <c r="SL112" s="12"/>
      <c r="SM112" s="12"/>
      <c r="SN112" s="12"/>
      <c r="SO112" s="12"/>
      <c r="SP112" s="12"/>
      <c r="SQ112" s="12"/>
      <c r="SR112" s="12"/>
      <c r="SS112" s="12"/>
      <c r="ST112" s="12"/>
      <c r="SU112" s="12"/>
      <c r="SV112" s="12"/>
      <c r="SW112" s="12"/>
      <c r="SX112" s="12"/>
      <c r="SY112" s="12"/>
      <c r="SZ112" s="12"/>
      <c r="TA112" s="12"/>
      <c r="TB112" s="12"/>
      <c r="TC112" s="12"/>
      <c r="TD112" s="12"/>
      <c r="TE112" s="12"/>
      <c r="TF112" s="12"/>
      <c r="TG112" s="12"/>
      <c r="TH112" s="12"/>
      <c r="TI112" s="12"/>
      <c r="TJ112" s="12"/>
      <c r="TK112" s="12"/>
      <c r="TL112" s="12"/>
      <c r="TM112" s="12"/>
      <c r="TN112" s="12"/>
      <c r="TO112" s="12"/>
      <c r="TP112" s="12"/>
      <c r="TQ112" s="12"/>
      <c r="TR112" s="12"/>
      <c r="TS112" s="12"/>
      <c r="TT112" s="12"/>
      <c r="TU112" s="12"/>
      <c r="TV112" s="12"/>
      <c r="TW112" s="12"/>
      <c r="TX112" s="12"/>
      <c r="TY112" s="12"/>
      <c r="TZ112" s="12"/>
      <c r="UA112" s="12"/>
      <c r="UB112" s="12"/>
      <c r="UC112" s="12"/>
      <c r="UD112" s="12"/>
      <c r="UE112" s="12"/>
      <c r="UF112" s="12"/>
      <c r="UG112" s="12"/>
      <c r="UH112" s="12"/>
      <c r="UI112" s="12"/>
      <c r="UJ112" s="12"/>
      <c r="UK112" s="12"/>
      <c r="UL112" s="12"/>
      <c r="UM112" s="12"/>
      <c r="UN112" s="12"/>
      <c r="UO112" s="12"/>
      <c r="UP112" s="12"/>
      <c r="UQ112" s="12"/>
      <c r="UR112" s="12"/>
      <c r="US112" s="12"/>
      <c r="UT112" s="12"/>
      <c r="UU112" s="12"/>
      <c r="UV112" s="12"/>
      <c r="UW112" s="12"/>
      <c r="UX112" s="12"/>
      <c r="UY112" s="12"/>
      <c r="UZ112" s="12"/>
      <c r="VA112" s="12"/>
      <c r="VB112" s="12"/>
      <c r="VC112" s="12"/>
      <c r="VD112" s="12"/>
      <c r="VE112" s="12"/>
      <c r="VF112" s="12"/>
      <c r="VG112" s="12"/>
      <c r="VH112" s="12"/>
      <c r="VI112" s="12"/>
      <c r="VJ112" s="12"/>
      <c r="VK112" s="12"/>
      <c r="VL112" s="12"/>
      <c r="VM112" s="12"/>
      <c r="VN112" s="12"/>
      <c r="VO112" s="12"/>
      <c r="VP112" s="12"/>
      <c r="VQ112" s="12"/>
      <c r="VR112" s="12"/>
      <c r="VS112" s="12"/>
      <c r="VT112" s="12"/>
      <c r="VU112" s="12"/>
      <c r="VV112" s="12"/>
      <c r="VW112" s="12"/>
      <c r="VX112" s="12"/>
      <c r="VY112" s="12"/>
      <c r="VZ112" s="12"/>
      <c r="WA112" s="12"/>
      <c r="WB112" s="12"/>
      <c r="WC112" s="12"/>
      <c r="WD112" s="12"/>
      <c r="WE112" s="12"/>
      <c r="WF112" s="12"/>
      <c r="WG112" s="12"/>
      <c r="WH112" s="12"/>
      <c r="WI112" s="12"/>
      <c r="WJ112" s="12"/>
      <c r="WK112" s="12"/>
      <c r="WL112" s="12"/>
      <c r="WM112" s="12"/>
      <c r="WN112" s="12"/>
      <c r="WO112" s="12"/>
      <c r="WP112" s="12"/>
      <c r="WQ112" s="12"/>
      <c r="WR112" s="12"/>
      <c r="WS112" s="12"/>
      <c r="WT112" s="12"/>
      <c r="WU112" s="12"/>
      <c r="WV112" s="12"/>
      <c r="WW112" s="12"/>
      <c r="WX112" s="12"/>
      <c r="WY112" s="12"/>
      <c r="WZ112" s="12"/>
      <c r="XA112" s="12"/>
      <c r="XB112" s="12"/>
      <c r="XC112" s="12"/>
      <c r="XD112" s="12"/>
      <c r="XE112" s="12"/>
      <c r="XF112" s="12"/>
      <c r="XG112" s="12"/>
      <c r="XH112" s="12"/>
      <c r="XI112" s="12"/>
      <c r="XJ112" s="12"/>
      <c r="XK112" s="12"/>
      <c r="XL112" s="12"/>
      <c r="XM112" s="12"/>
      <c r="XN112" s="12"/>
      <c r="XO112" s="12"/>
      <c r="XP112" s="12"/>
      <c r="XQ112" s="12"/>
      <c r="XR112" s="12"/>
      <c r="XS112" s="12"/>
      <c r="XT112" s="12"/>
      <c r="XU112" s="12"/>
      <c r="XV112" s="12"/>
      <c r="XW112" s="12"/>
      <c r="XX112" s="12"/>
      <c r="XY112" s="12"/>
      <c r="XZ112" s="12"/>
      <c r="YA112" s="12"/>
      <c r="YB112" s="12"/>
      <c r="YC112" s="12"/>
      <c r="YD112" s="12"/>
      <c r="YE112" s="12"/>
      <c r="YF112" s="12"/>
      <c r="YG112" s="12"/>
      <c r="YH112" s="12"/>
      <c r="YI112" s="12"/>
      <c r="YJ112" s="12"/>
      <c r="YK112" s="12"/>
      <c r="YL112" s="12"/>
      <c r="YM112" s="12"/>
      <c r="YN112" s="12"/>
      <c r="YO112" s="12"/>
      <c r="YP112" s="12"/>
      <c r="YQ112" s="12"/>
      <c r="YR112" s="12"/>
      <c r="YS112" s="12"/>
      <c r="YT112" s="12"/>
      <c r="YU112" s="12"/>
      <c r="YV112" s="12"/>
      <c r="YW112" s="12"/>
      <c r="YX112" s="12"/>
      <c r="YY112" s="12"/>
      <c r="YZ112" s="12"/>
      <c r="ZA112" s="12"/>
      <c r="ZB112" s="12"/>
      <c r="ZC112" s="12"/>
      <c r="ZD112" s="12"/>
      <c r="ZE112" s="12"/>
      <c r="ZF112" s="12"/>
      <c r="ZG112" s="12"/>
      <c r="ZH112" s="12"/>
      <c r="ZI112" s="12"/>
      <c r="ZJ112" s="12"/>
      <c r="ZK112" s="12"/>
      <c r="ZL112" s="12"/>
      <c r="ZM112" s="12"/>
      <c r="ZN112" s="12"/>
      <c r="ZO112" s="12"/>
      <c r="ZP112" s="12"/>
      <c r="ZQ112" s="12"/>
      <c r="ZR112" s="12"/>
      <c r="ZS112" s="12"/>
      <c r="ZT112" s="12"/>
      <c r="ZU112" s="12"/>
      <c r="ZV112" s="12"/>
      <c r="ZW112" s="12"/>
      <c r="ZX112" s="12"/>
      <c r="ZY112" s="12"/>
      <c r="ZZ112" s="12"/>
      <c r="AAA112" s="12"/>
      <c r="AAB112" s="12"/>
      <c r="AAC112" s="12"/>
      <c r="AAD112" s="12"/>
      <c r="AAE112" s="12"/>
      <c r="AAF112" s="12"/>
      <c r="AAG112" s="12"/>
      <c r="AAH112" s="12"/>
      <c r="AAI112" s="12"/>
      <c r="AAJ112" s="12"/>
      <c r="AAK112" s="12"/>
      <c r="AAL112" s="12"/>
      <c r="AAM112" s="12"/>
      <c r="AAN112" s="12"/>
      <c r="AAO112" s="12"/>
      <c r="AAP112" s="12"/>
      <c r="AAQ112" s="12"/>
      <c r="AAR112" s="12"/>
      <c r="AAS112" s="12"/>
      <c r="AAT112" s="12"/>
      <c r="AAU112" s="12"/>
      <c r="AAV112" s="12"/>
      <c r="AAW112" s="12"/>
      <c r="AAX112" s="12"/>
      <c r="AAY112" s="12"/>
      <c r="AAZ112" s="12"/>
      <c r="ABA112" s="12"/>
      <c r="ABB112" s="12"/>
      <c r="ABC112" s="12"/>
      <c r="ABD112" s="12"/>
      <c r="ABE112" s="12"/>
      <c r="ABF112" s="12"/>
      <c r="ABG112" s="12"/>
      <c r="ABH112" s="12"/>
      <c r="ABI112" s="12"/>
      <c r="ABJ112" s="12"/>
      <c r="ABK112" s="12"/>
      <c r="ABL112" s="12"/>
      <c r="ABM112" s="12"/>
      <c r="ABN112" s="12"/>
      <c r="ABO112" s="12"/>
      <c r="ABP112" s="12"/>
      <c r="ABQ112" s="12"/>
      <c r="ABR112" s="12"/>
      <c r="ABS112" s="12"/>
      <c r="ABT112" s="12"/>
      <c r="ABU112" s="12"/>
      <c r="ABV112" s="12"/>
      <c r="ABW112" s="12"/>
      <c r="ABX112" s="12"/>
      <c r="ABY112" s="12"/>
      <c r="ABZ112" s="12"/>
      <c r="ACA112" s="12"/>
      <c r="ACB112" s="12"/>
      <c r="ACC112" s="12"/>
      <c r="ACD112" s="12"/>
      <c r="ACE112" s="12"/>
      <c r="ACF112" s="12"/>
      <c r="ACG112" s="12"/>
      <c r="ACH112" s="12"/>
      <c r="ACI112" s="12"/>
      <c r="ACJ112" s="12"/>
      <c r="ACK112" s="12"/>
    </row>
    <row r="113" spans="1:765" s="21" customFormat="1" x14ac:dyDescent="0.2">
      <c r="A113" s="11"/>
      <c r="B113" s="12" t="s">
        <v>869</v>
      </c>
      <c r="C113" s="12" t="s">
        <v>870</v>
      </c>
      <c r="D113" s="32">
        <f>ROUND(IFERROR(VLOOKUP($B113,'2. PP Post Test vs Actuals'!$I$9:$M$112,5,FALSE),0),0)</f>
        <v>40000</v>
      </c>
      <c r="E113" s="249" t="s">
        <v>67</v>
      </c>
      <c r="F113" s="20">
        <f>VLOOKUP($E113,'3. PP Depr Rate'!$F$6:$I$175,4,FALSE)</f>
        <v>0.04</v>
      </c>
      <c r="G113" s="17">
        <f t="shared" si="22"/>
        <v>1600</v>
      </c>
      <c r="H113" s="127"/>
      <c r="I113" s="12" t="str">
        <f>IFERROR(VLOOKUP(B113,'Projects FERCs'!$A$8:$D$291,4,FALSE),0)</f>
        <v>Estimated Asset</v>
      </c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  <c r="BX113" s="12"/>
      <c r="BY113" s="12"/>
      <c r="BZ113" s="12"/>
      <c r="CA113" s="12"/>
      <c r="CB113" s="12"/>
      <c r="CC113" s="12"/>
      <c r="CD113" s="12"/>
      <c r="CE113" s="12"/>
      <c r="CF113" s="12"/>
      <c r="CG113" s="12"/>
      <c r="CH113" s="12"/>
      <c r="CI113" s="12"/>
      <c r="CJ113" s="12"/>
      <c r="CK113" s="12"/>
      <c r="CL113" s="12"/>
      <c r="CM113" s="12"/>
      <c r="CN113" s="12"/>
      <c r="CO113" s="12"/>
      <c r="CP113" s="12"/>
      <c r="CQ113" s="12"/>
      <c r="CR113" s="12"/>
      <c r="CS113" s="12"/>
      <c r="CT113" s="12"/>
      <c r="CU113" s="12"/>
      <c r="CV113" s="12"/>
      <c r="CW113" s="12"/>
      <c r="CX113" s="12"/>
      <c r="CY113" s="12"/>
      <c r="CZ113" s="12"/>
      <c r="DA113" s="12"/>
      <c r="DB113" s="12"/>
      <c r="DC113" s="12"/>
      <c r="DD113" s="12"/>
      <c r="DE113" s="12"/>
      <c r="DF113" s="12"/>
      <c r="DG113" s="12"/>
      <c r="DH113" s="12"/>
      <c r="DI113" s="12"/>
      <c r="DJ113" s="12"/>
      <c r="DK113" s="12"/>
      <c r="DL113" s="12"/>
      <c r="DM113" s="12"/>
      <c r="DN113" s="12"/>
      <c r="DO113" s="12"/>
      <c r="DP113" s="12"/>
      <c r="DQ113" s="12"/>
      <c r="DR113" s="12"/>
      <c r="DS113" s="12"/>
      <c r="DT113" s="12"/>
      <c r="DU113" s="12"/>
      <c r="DV113" s="12"/>
      <c r="DW113" s="12"/>
      <c r="DX113" s="12"/>
      <c r="DY113" s="12"/>
      <c r="DZ113" s="12"/>
      <c r="EA113" s="12"/>
      <c r="EB113" s="12"/>
      <c r="EC113" s="12"/>
      <c r="ED113" s="12"/>
      <c r="EE113" s="12"/>
      <c r="EF113" s="12"/>
      <c r="EG113" s="12"/>
      <c r="EH113" s="12"/>
      <c r="EI113" s="12"/>
      <c r="EJ113" s="12"/>
      <c r="EK113" s="12"/>
      <c r="EL113" s="12"/>
      <c r="EM113" s="12"/>
      <c r="EN113" s="12"/>
      <c r="EO113" s="12"/>
      <c r="EP113" s="12"/>
      <c r="EQ113" s="12"/>
      <c r="ER113" s="12"/>
      <c r="ES113" s="12"/>
      <c r="ET113" s="12"/>
      <c r="EU113" s="12"/>
      <c r="EV113" s="12"/>
      <c r="EW113" s="12"/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2"/>
      <c r="GJ113" s="12"/>
      <c r="GK113" s="12"/>
      <c r="GL113" s="12"/>
      <c r="GM113" s="12"/>
      <c r="GN113" s="12"/>
      <c r="GO113" s="12"/>
      <c r="GP113" s="12"/>
      <c r="GQ113" s="12"/>
      <c r="GR113" s="12"/>
      <c r="GS113" s="12"/>
      <c r="GT113" s="12"/>
      <c r="GU113" s="12"/>
      <c r="GV113" s="12"/>
      <c r="GW113" s="12"/>
      <c r="GX113" s="12"/>
      <c r="GY113" s="12"/>
      <c r="GZ113" s="12"/>
      <c r="HA113" s="12"/>
      <c r="HB113" s="12"/>
      <c r="HC113" s="12"/>
      <c r="HD113" s="12"/>
      <c r="HE113" s="12"/>
      <c r="HF113" s="12"/>
      <c r="HG113" s="12"/>
      <c r="HH113" s="12"/>
      <c r="HI113" s="12"/>
      <c r="HJ113" s="12"/>
      <c r="HK113" s="12"/>
      <c r="HL113" s="12"/>
      <c r="HM113" s="12"/>
      <c r="HN113" s="12"/>
      <c r="HO113" s="12"/>
      <c r="HP113" s="12"/>
      <c r="HQ113" s="12"/>
      <c r="HR113" s="12"/>
      <c r="HS113" s="12"/>
      <c r="HT113" s="12"/>
      <c r="HU113" s="12"/>
      <c r="HV113" s="12"/>
      <c r="HW113" s="12"/>
      <c r="HX113" s="12"/>
      <c r="HY113" s="12"/>
      <c r="HZ113" s="12"/>
      <c r="IA113" s="12"/>
      <c r="IB113" s="12"/>
      <c r="IC113" s="12"/>
      <c r="ID113" s="12"/>
      <c r="IE113" s="12"/>
      <c r="IF113" s="12"/>
      <c r="IG113" s="12"/>
      <c r="IH113" s="12"/>
      <c r="II113" s="12"/>
      <c r="IJ113" s="12"/>
      <c r="IK113" s="12"/>
      <c r="IL113" s="12"/>
      <c r="IM113" s="12"/>
      <c r="IN113" s="12"/>
      <c r="IO113" s="12"/>
      <c r="IP113" s="12"/>
      <c r="IQ113" s="12"/>
      <c r="IR113" s="12"/>
      <c r="IS113" s="12"/>
      <c r="IT113" s="12"/>
      <c r="IU113" s="12"/>
      <c r="IV113" s="12"/>
      <c r="IW113" s="12"/>
      <c r="IX113" s="12"/>
      <c r="IY113" s="12"/>
      <c r="IZ113" s="12"/>
      <c r="JA113" s="12"/>
      <c r="JB113" s="12"/>
      <c r="JC113" s="12"/>
      <c r="JD113" s="12"/>
      <c r="JE113" s="12"/>
      <c r="JF113" s="12"/>
      <c r="JG113" s="12"/>
      <c r="JH113" s="12"/>
      <c r="JI113" s="12"/>
      <c r="JJ113" s="12"/>
      <c r="JK113" s="12"/>
      <c r="JL113" s="12"/>
      <c r="JM113" s="12"/>
      <c r="JN113" s="12"/>
      <c r="JO113" s="12"/>
      <c r="JP113" s="12"/>
      <c r="JQ113" s="12"/>
      <c r="JR113" s="12"/>
      <c r="JS113" s="12"/>
      <c r="JT113" s="12"/>
      <c r="JU113" s="12"/>
      <c r="JV113" s="12"/>
      <c r="JW113" s="12"/>
      <c r="JX113" s="12"/>
      <c r="JY113" s="12"/>
      <c r="JZ113" s="12"/>
      <c r="KA113" s="12"/>
      <c r="KB113" s="12"/>
      <c r="KC113" s="12"/>
      <c r="KD113" s="12"/>
      <c r="KE113" s="12"/>
      <c r="KF113" s="12"/>
      <c r="KG113" s="12"/>
      <c r="KH113" s="12"/>
      <c r="KI113" s="12"/>
      <c r="KJ113" s="12"/>
      <c r="KK113" s="12"/>
      <c r="KL113" s="12"/>
      <c r="KM113" s="12"/>
      <c r="KN113" s="12"/>
      <c r="KO113" s="12"/>
      <c r="KP113" s="12"/>
      <c r="KQ113" s="12"/>
      <c r="KR113" s="12"/>
      <c r="KS113" s="12"/>
      <c r="KT113" s="12"/>
      <c r="KU113" s="12"/>
      <c r="KV113" s="12"/>
      <c r="KW113" s="12"/>
      <c r="KX113" s="12"/>
      <c r="KY113" s="12"/>
      <c r="KZ113" s="12"/>
      <c r="LA113" s="12"/>
      <c r="LB113" s="12"/>
      <c r="LC113" s="12"/>
      <c r="LD113" s="12"/>
      <c r="LE113" s="12"/>
      <c r="LF113" s="12"/>
      <c r="LG113" s="12"/>
      <c r="LH113" s="12"/>
      <c r="LI113" s="12"/>
      <c r="LJ113" s="12"/>
      <c r="LK113" s="12"/>
      <c r="LL113" s="12"/>
      <c r="LM113" s="12"/>
      <c r="LN113" s="12"/>
      <c r="LO113" s="12"/>
      <c r="LP113" s="12"/>
      <c r="LQ113" s="12"/>
      <c r="LR113" s="12"/>
      <c r="LS113" s="12"/>
      <c r="LT113" s="12"/>
      <c r="LU113" s="12"/>
      <c r="LV113" s="12"/>
      <c r="LW113" s="12"/>
      <c r="LX113" s="12"/>
      <c r="LY113" s="12"/>
      <c r="LZ113" s="12"/>
      <c r="MA113" s="12"/>
      <c r="MB113" s="12"/>
      <c r="MC113" s="12"/>
      <c r="MD113" s="12"/>
      <c r="ME113" s="12"/>
      <c r="MF113" s="12"/>
      <c r="MG113" s="12"/>
      <c r="MH113" s="12"/>
      <c r="MI113" s="12"/>
      <c r="MJ113" s="12"/>
      <c r="MK113" s="12"/>
      <c r="ML113" s="12"/>
      <c r="MM113" s="12"/>
      <c r="MN113" s="12"/>
      <c r="MO113" s="12"/>
      <c r="MP113" s="12"/>
      <c r="MQ113" s="12"/>
      <c r="MR113" s="12"/>
      <c r="MS113" s="12"/>
      <c r="MT113" s="12"/>
      <c r="MU113" s="12"/>
      <c r="MV113" s="12"/>
      <c r="MW113" s="12"/>
      <c r="MX113" s="12"/>
      <c r="MY113" s="12"/>
      <c r="MZ113" s="12"/>
      <c r="NA113" s="12"/>
      <c r="NB113" s="12"/>
      <c r="NC113" s="12"/>
      <c r="ND113" s="12"/>
      <c r="NE113" s="12"/>
      <c r="NF113" s="12"/>
      <c r="NG113" s="12"/>
      <c r="NH113" s="12"/>
      <c r="NI113" s="12"/>
      <c r="NJ113" s="12"/>
      <c r="NK113" s="12"/>
      <c r="NL113" s="12"/>
      <c r="NM113" s="12"/>
      <c r="NN113" s="12"/>
      <c r="NO113" s="12"/>
      <c r="NP113" s="12"/>
      <c r="NQ113" s="12"/>
      <c r="NR113" s="12"/>
      <c r="NS113" s="12"/>
      <c r="NT113" s="12"/>
      <c r="NU113" s="12"/>
      <c r="NV113" s="12"/>
      <c r="NW113" s="12"/>
      <c r="NX113" s="12"/>
      <c r="NY113" s="12"/>
      <c r="NZ113" s="12"/>
      <c r="OA113" s="12"/>
      <c r="OB113" s="12"/>
      <c r="OC113" s="12"/>
      <c r="OD113" s="12"/>
      <c r="OE113" s="12"/>
      <c r="OF113" s="12"/>
      <c r="OG113" s="12"/>
      <c r="OH113" s="12"/>
      <c r="OI113" s="12"/>
      <c r="OJ113" s="12"/>
      <c r="OK113" s="12"/>
      <c r="OL113" s="12"/>
      <c r="OM113" s="12"/>
      <c r="ON113" s="12"/>
      <c r="OO113" s="12"/>
      <c r="OP113" s="12"/>
      <c r="OQ113" s="12"/>
      <c r="OR113" s="12"/>
      <c r="OS113" s="12"/>
      <c r="OT113" s="12"/>
      <c r="OU113" s="12"/>
      <c r="OV113" s="12"/>
      <c r="OW113" s="12"/>
      <c r="OX113" s="12"/>
      <c r="OY113" s="12"/>
      <c r="OZ113" s="12"/>
      <c r="PA113" s="12"/>
      <c r="PB113" s="12"/>
      <c r="PC113" s="12"/>
      <c r="PD113" s="12"/>
      <c r="PE113" s="12"/>
      <c r="PF113" s="12"/>
      <c r="PG113" s="12"/>
      <c r="PH113" s="12"/>
      <c r="PI113" s="12"/>
      <c r="PJ113" s="12"/>
      <c r="PK113" s="12"/>
      <c r="PL113" s="12"/>
      <c r="PM113" s="12"/>
      <c r="PN113" s="12"/>
      <c r="PO113" s="12"/>
      <c r="PP113" s="12"/>
      <c r="PQ113" s="12"/>
      <c r="PR113" s="12"/>
      <c r="PS113" s="12"/>
      <c r="PT113" s="12"/>
      <c r="PU113" s="12"/>
      <c r="PV113" s="12"/>
      <c r="PW113" s="12"/>
      <c r="PX113" s="12"/>
      <c r="PY113" s="12"/>
      <c r="PZ113" s="12"/>
      <c r="QA113" s="12"/>
      <c r="QB113" s="12"/>
      <c r="QC113" s="12"/>
      <c r="QD113" s="12"/>
      <c r="QE113" s="12"/>
      <c r="QF113" s="12"/>
      <c r="QG113" s="12"/>
      <c r="QH113" s="12"/>
      <c r="QI113" s="12"/>
      <c r="QJ113" s="12"/>
      <c r="QK113" s="12"/>
      <c r="QL113" s="12"/>
      <c r="QM113" s="12"/>
      <c r="QN113" s="12"/>
      <c r="QO113" s="12"/>
      <c r="QP113" s="12"/>
      <c r="QQ113" s="12"/>
      <c r="QR113" s="12"/>
      <c r="QS113" s="12"/>
      <c r="QT113" s="12"/>
      <c r="QU113" s="12"/>
      <c r="QV113" s="12"/>
      <c r="QW113" s="12"/>
      <c r="QX113" s="12"/>
      <c r="QY113" s="12"/>
      <c r="QZ113" s="12"/>
      <c r="RA113" s="12"/>
      <c r="RB113" s="12"/>
      <c r="RC113" s="12"/>
      <c r="RD113" s="12"/>
      <c r="RE113" s="12"/>
      <c r="RF113" s="12"/>
      <c r="RG113" s="12"/>
      <c r="RH113" s="12"/>
      <c r="RI113" s="12"/>
      <c r="RJ113" s="12"/>
      <c r="RK113" s="12"/>
      <c r="RL113" s="12"/>
      <c r="RM113" s="12"/>
      <c r="RN113" s="12"/>
      <c r="RO113" s="12"/>
      <c r="RP113" s="12"/>
      <c r="RQ113" s="12"/>
      <c r="RR113" s="12"/>
      <c r="RS113" s="12"/>
      <c r="RT113" s="12"/>
      <c r="RU113" s="12"/>
      <c r="RV113" s="12"/>
      <c r="RW113" s="12"/>
      <c r="RX113" s="12"/>
      <c r="RY113" s="12"/>
      <c r="RZ113" s="12"/>
      <c r="SA113" s="12"/>
      <c r="SB113" s="12"/>
      <c r="SC113" s="12"/>
      <c r="SD113" s="12"/>
      <c r="SE113" s="12"/>
      <c r="SF113" s="12"/>
      <c r="SG113" s="12"/>
      <c r="SH113" s="12"/>
      <c r="SI113" s="12"/>
      <c r="SJ113" s="12"/>
      <c r="SK113" s="12"/>
      <c r="SL113" s="12"/>
      <c r="SM113" s="12"/>
      <c r="SN113" s="12"/>
      <c r="SO113" s="12"/>
      <c r="SP113" s="12"/>
      <c r="SQ113" s="12"/>
      <c r="SR113" s="12"/>
      <c r="SS113" s="12"/>
      <c r="ST113" s="12"/>
      <c r="SU113" s="12"/>
      <c r="SV113" s="12"/>
      <c r="SW113" s="12"/>
      <c r="SX113" s="12"/>
      <c r="SY113" s="12"/>
      <c r="SZ113" s="12"/>
      <c r="TA113" s="12"/>
      <c r="TB113" s="12"/>
      <c r="TC113" s="12"/>
      <c r="TD113" s="12"/>
      <c r="TE113" s="12"/>
      <c r="TF113" s="12"/>
      <c r="TG113" s="12"/>
      <c r="TH113" s="12"/>
      <c r="TI113" s="12"/>
      <c r="TJ113" s="12"/>
      <c r="TK113" s="12"/>
      <c r="TL113" s="12"/>
      <c r="TM113" s="12"/>
      <c r="TN113" s="12"/>
      <c r="TO113" s="12"/>
      <c r="TP113" s="12"/>
      <c r="TQ113" s="12"/>
      <c r="TR113" s="12"/>
      <c r="TS113" s="12"/>
      <c r="TT113" s="12"/>
      <c r="TU113" s="12"/>
      <c r="TV113" s="12"/>
      <c r="TW113" s="12"/>
      <c r="TX113" s="12"/>
      <c r="TY113" s="12"/>
      <c r="TZ113" s="12"/>
      <c r="UA113" s="12"/>
      <c r="UB113" s="12"/>
      <c r="UC113" s="12"/>
      <c r="UD113" s="12"/>
      <c r="UE113" s="12"/>
      <c r="UF113" s="12"/>
      <c r="UG113" s="12"/>
      <c r="UH113" s="12"/>
      <c r="UI113" s="12"/>
      <c r="UJ113" s="12"/>
      <c r="UK113" s="12"/>
      <c r="UL113" s="12"/>
      <c r="UM113" s="12"/>
      <c r="UN113" s="12"/>
      <c r="UO113" s="12"/>
      <c r="UP113" s="12"/>
      <c r="UQ113" s="12"/>
      <c r="UR113" s="12"/>
      <c r="US113" s="12"/>
      <c r="UT113" s="12"/>
      <c r="UU113" s="12"/>
      <c r="UV113" s="12"/>
      <c r="UW113" s="12"/>
      <c r="UX113" s="12"/>
      <c r="UY113" s="12"/>
      <c r="UZ113" s="12"/>
      <c r="VA113" s="12"/>
      <c r="VB113" s="12"/>
      <c r="VC113" s="12"/>
      <c r="VD113" s="12"/>
      <c r="VE113" s="12"/>
      <c r="VF113" s="12"/>
      <c r="VG113" s="12"/>
      <c r="VH113" s="12"/>
      <c r="VI113" s="12"/>
      <c r="VJ113" s="12"/>
      <c r="VK113" s="12"/>
      <c r="VL113" s="12"/>
      <c r="VM113" s="12"/>
      <c r="VN113" s="12"/>
      <c r="VO113" s="12"/>
      <c r="VP113" s="12"/>
      <c r="VQ113" s="12"/>
      <c r="VR113" s="12"/>
      <c r="VS113" s="12"/>
      <c r="VT113" s="12"/>
      <c r="VU113" s="12"/>
      <c r="VV113" s="12"/>
      <c r="VW113" s="12"/>
      <c r="VX113" s="12"/>
      <c r="VY113" s="12"/>
      <c r="VZ113" s="12"/>
      <c r="WA113" s="12"/>
      <c r="WB113" s="12"/>
      <c r="WC113" s="12"/>
      <c r="WD113" s="12"/>
      <c r="WE113" s="12"/>
      <c r="WF113" s="12"/>
      <c r="WG113" s="12"/>
      <c r="WH113" s="12"/>
      <c r="WI113" s="12"/>
      <c r="WJ113" s="12"/>
      <c r="WK113" s="12"/>
      <c r="WL113" s="12"/>
      <c r="WM113" s="12"/>
      <c r="WN113" s="12"/>
      <c r="WO113" s="12"/>
      <c r="WP113" s="12"/>
      <c r="WQ113" s="12"/>
      <c r="WR113" s="12"/>
      <c r="WS113" s="12"/>
      <c r="WT113" s="12"/>
      <c r="WU113" s="12"/>
      <c r="WV113" s="12"/>
      <c r="WW113" s="12"/>
      <c r="WX113" s="12"/>
      <c r="WY113" s="12"/>
      <c r="WZ113" s="12"/>
      <c r="XA113" s="12"/>
      <c r="XB113" s="12"/>
      <c r="XC113" s="12"/>
      <c r="XD113" s="12"/>
      <c r="XE113" s="12"/>
      <c r="XF113" s="12"/>
      <c r="XG113" s="12"/>
      <c r="XH113" s="12"/>
      <c r="XI113" s="12"/>
      <c r="XJ113" s="12"/>
      <c r="XK113" s="12"/>
      <c r="XL113" s="12"/>
      <c r="XM113" s="12"/>
      <c r="XN113" s="12"/>
      <c r="XO113" s="12"/>
      <c r="XP113" s="12"/>
      <c r="XQ113" s="12"/>
      <c r="XR113" s="12"/>
      <c r="XS113" s="12"/>
      <c r="XT113" s="12"/>
      <c r="XU113" s="12"/>
      <c r="XV113" s="12"/>
      <c r="XW113" s="12"/>
      <c r="XX113" s="12"/>
      <c r="XY113" s="12"/>
      <c r="XZ113" s="12"/>
      <c r="YA113" s="12"/>
      <c r="YB113" s="12"/>
      <c r="YC113" s="12"/>
      <c r="YD113" s="12"/>
      <c r="YE113" s="12"/>
      <c r="YF113" s="12"/>
      <c r="YG113" s="12"/>
      <c r="YH113" s="12"/>
      <c r="YI113" s="12"/>
      <c r="YJ113" s="12"/>
      <c r="YK113" s="12"/>
      <c r="YL113" s="12"/>
      <c r="YM113" s="12"/>
      <c r="YN113" s="12"/>
      <c r="YO113" s="12"/>
      <c r="YP113" s="12"/>
      <c r="YQ113" s="12"/>
      <c r="YR113" s="12"/>
      <c r="YS113" s="12"/>
      <c r="YT113" s="12"/>
      <c r="YU113" s="12"/>
      <c r="YV113" s="12"/>
      <c r="YW113" s="12"/>
      <c r="YX113" s="12"/>
      <c r="YY113" s="12"/>
      <c r="YZ113" s="12"/>
      <c r="ZA113" s="12"/>
      <c r="ZB113" s="12"/>
      <c r="ZC113" s="12"/>
      <c r="ZD113" s="12"/>
      <c r="ZE113" s="12"/>
      <c r="ZF113" s="12"/>
      <c r="ZG113" s="12"/>
      <c r="ZH113" s="12"/>
      <c r="ZI113" s="12"/>
      <c r="ZJ113" s="12"/>
      <c r="ZK113" s="12"/>
      <c r="ZL113" s="12"/>
      <c r="ZM113" s="12"/>
      <c r="ZN113" s="12"/>
      <c r="ZO113" s="12"/>
      <c r="ZP113" s="12"/>
      <c r="ZQ113" s="12"/>
      <c r="ZR113" s="12"/>
      <c r="ZS113" s="12"/>
      <c r="ZT113" s="12"/>
      <c r="ZU113" s="12"/>
      <c r="ZV113" s="12"/>
      <c r="ZW113" s="12"/>
      <c r="ZX113" s="12"/>
      <c r="ZY113" s="12"/>
      <c r="ZZ113" s="12"/>
      <c r="AAA113" s="12"/>
      <c r="AAB113" s="12"/>
      <c r="AAC113" s="12"/>
      <c r="AAD113" s="12"/>
      <c r="AAE113" s="12"/>
      <c r="AAF113" s="12"/>
      <c r="AAG113" s="12"/>
      <c r="AAH113" s="12"/>
      <c r="AAI113" s="12"/>
      <c r="AAJ113" s="12"/>
      <c r="AAK113" s="12"/>
      <c r="AAL113" s="12"/>
      <c r="AAM113" s="12"/>
      <c r="AAN113" s="12"/>
      <c r="AAO113" s="12"/>
      <c r="AAP113" s="12"/>
      <c r="AAQ113" s="12"/>
      <c r="AAR113" s="12"/>
      <c r="AAS113" s="12"/>
      <c r="AAT113" s="12"/>
      <c r="AAU113" s="12"/>
      <c r="AAV113" s="12"/>
      <c r="AAW113" s="12"/>
      <c r="AAX113" s="12"/>
      <c r="AAY113" s="12"/>
      <c r="AAZ113" s="12"/>
      <c r="ABA113" s="12"/>
      <c r="ABB113" s="12"/>
      <c r="ABC113" s="12"/>
      <c r="ABD113" s="12"/>
      <c r="ABE113" s="12"/>
      <c r="ABF113" s="12"/>
      <c r="ABG113" s="12"/>
      <c r="ABH113" s="12"/>
      <c r="ABI113" s="12"/>
      <c r="ABJ113" s="12"/>
      <c r="ABK113" s="12"/>
      <c r="ABL113" s="12"/>
      <c r="ABM113" s="12"/>
      <c r="ABN113" s="12"/>
      <c r="ABO113" s="12"/>
      <c r="ABP113" s="12"/>
      <c r="ABQ113" s="12"/>
      <c r="ABR113" s="12"/>
      <c r="ABS113" s="12"/>
      <c r="ABT113" s="12"/>
      <c r="ABU113" s="12"/>
      <c r="ABV113" s="12"/>
      <c r="ABW113" s="12"/>
      <c r="ABX113" s="12"/>
      <c r="ABY113" s="12"/>
      <c r="ABZ113" s="12"/>
      <c r="ACA113" s="12"/>
      <c r="ACB113" s="12"/>
      <c r="ACC113" s="12"/>
      <c r="ACD113" s="12"/>
      <c r="ACE113" s="12"/>
      <c r="ACF113" s="12"/>
      <c r="ACG113" s="12"/>
      <c r="ACH113" s="12"/>
      <c r="ACI113" s="12"/>
      <c r="ACJ113" s="12"/>
      <c r="ACK113" s="12"/>
    </row>
    <row r="114" spans="1:765" x14ac:dyDescent="0.2">
      <c r="A114" s="18" t="s">
        <v>1070</v>
      </c>
      <c r="B114" s="19"/>
      <c r="C114" s="19"/>
      <c r="D114" s="35">
        <f>SUM(D108:D113)</f>
        <v>144154</v>
      </c>
      <c r="E114" s="35">
        <f t="shared" ref="E114:G114" si="23">SUM(E108:E113)</f>
        <v>0</v>
      </c>
      <c r="F114" s="35"/>
      <c r="G114" s="35">
        <f t="shared" si="23"/>
        <v>5766</v>
      </c>
      <c r="H114" s="128"/>
    </row>
    <row r="115" spans="1:765" s="19" customFormat="1" x14ac:dyDescent="0.2">
      <c r="A115" s="11" t="s">
        <v>1071</v>
      </c>
      <c r="B115" s="12" t="s">
        <v>366</v>
      </c>
      <c r="C115" s="12" t="s">
        <v>367</v>
      </c>
      <c r="D115" s="32">
        <f>ROUND(IFERROR(VLOOKUP($B115,'2. PP Post Test vs Actuals'!$I$9:$M$112,5,FALSE),0),0)</f>
        <v>466434</v>
      </c>
      <c r="E115" s="249" t="s">
        <v>251</v>
      </c>
      <c r="F115" s="20">
        <f>VLOOKUP($E115,'3. PP Depr Rate'!$F$6:$I$175,4,FALSE)</f>
        <v>6.6699999999999995E-2</v>
      </c>
      <c r="G115" s="17">
        <f t="shared" ref="G115:G120" si="24">ROUND(D115*F115, 0)</f>
        <v>31111</v>
      </c>
      <c r="H115" s="127"/>
      <c r="I115" s="12" t="str">
        <f>IFERROR(VLOOKUP(B115,'Projects FERCs'!$A$8:$D$291,4,FALSE),0)</f>
        <v>Estimated Asset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2"/>
      <c r="BY115" s="12"/>
      <c r="BZ115" s="12"/>
      <c r="CA115" s="12"/>
      <c r="CB115" s="12"/>
      <c r="CC115" s="12"/>
      <c r="CD115" s="12"/>
      <c r="CE115" s="12"/>
      <c r="CF115" s="12"/>
      <c r="CG115" s="12"/>
      <c r="CH115" s="12"/>
      <c r="CI115" s="12"/>
      <c r="CJ115" s="12"/>
      <c r="CK115" s="12"/>
      <c r="CL115" s="12"/>
      <c r="CM115" s="12"/>
      <c r="CN115" s="12"/>
      <c r="CO115" s="12"/>
      <c r="CP115" s="12"/>
      <c r="CQ115" s="12"/>
      <c r="CR115" s="12"/>
      <c r="CS115" s="12"/>
      <c r="CT115" s="12"/>
      <c r="CU115" s="12"/>
      <c r="CV115" s="12"/>
      <c r="CW115" s="12"/>
      <c r="CX115" s="12"/>
      <c r="CY115" s="12"/>
      <c r="CZ115" s="12"/>
      <c r="DA115" s="12"/>
      <c r="DB115" s="12"/>
      <c r="DC115" s="12"/>
      <c r="DD115" s="12"/>
      <c r="DE115" s="12"/>
      <c r="DF115" s="12"/>
      <c r="DG115" s="12"/>
      <c r="DH115" s="12"/>
      <c r="DI115" s="12"/>
      <c r="DJ115" s="12"/>
      <c r="DK115" s="12"/>
      <c r="DL115" s="12"/>
      <c r="DM115" s="12"/>
      <c r="DN115" s="12"/>
      <c r="DO115" s="12"/>
      <c r="DP115" s="12"/>
      <c r="DQ115" s="12"/>
      <c r="DR115" s="12"/>
      <c r="DS115" s="12"/>
      <c r="DT115" s="12"/>
      <c r="DU115" s="12"/>
      <c r="DV115" s="12"/>
      <c r="DW115" s="12"/>
      <c r="DX115" s="12"/>
      <c r="DY115" s="12"/>
      <c r="DZ115" s="12"/>
      <c r="EA115" s="12"/>
      <c r="EB115" s="12"/>
      <c r="EC115" s="12"/>
      <c r="ED115" s="12"/>
      <c r="EE115" s="12"/>
      <c r="EF115" s="12"/>
      <c r="EG115" s="12"/>
      <c r="EH115" s="12"/>
      <c r="EI115" s="12"/>
      <c r="EJ115" s="12"/>
      <c r="EK115" s="12"/>
      <c r="EL115" s="12"/>
      <c r="EM115" s="12"/>
      <c r="EN115" s="12"/>
      <c r="EO115" s="12"/>
      <c r="EP115" s="12"/>
      <c r="EQ115" s="12"/>
      <c r="ER115" s="12"/>
      <c r="ES115" s="12"/>
      <c r="ET115" s="12"/>
      <c r="EU115" s="12"/>
      <c r="EV115" s="12"/>
      <c r="EW115" s="12"/>
      <c r="EX115" s="12"/>
      <c r="EY115" s="12"/>
      <c r="EZ115" s="12"/>
      <c r="FA115" s="12"/>
      <c r="FB115" s="12"/>
      <c r="FC115" s="12"/>
      <c r="FD115" s="12"/>
      <c r="FE115" s="12"/>
      <c r="FF115" s="12"/>
      <c r="FG115" s="12"/>
      <c r="FH115" s="12"/>
      <c r="FI115" s="12"/>
      <c r="FJ115" s="12"/>
      <c r="FK115" s="12"/>
      <c r="FL115" s="12"/>
      <c r="FM115" s="12"/>
      <c r="FN115" s="12"/>
      <c r="FO115" s="12"/>
      <c r="FP115" s="12"/>
      <c r="FQ115" s="12"/>
      <c r="FR115" s="12"/>
      <c r="FS115" s="12"/>
      <c r="FT115" s="12"/>
      <c r="FU115" s="12"/>
      <c r="FV115" s="12"/>
      <c r="FW115" s="12"/>
      <c r="FX115" s="12"/>
      <c r="FY115" s="12"/>
      <c r="FZ115" s="12"/>
      <c r="GA115" s="12"/>
      <c r="GB115" s="12"/>
      <c r="GC115" s="12"/>
      <c r="GD115" s="12"/>
      <c r="GE115" s="12"/>
      <c r="GF115" s="12"/>
      <c r="GG115" s="12"/>
      <c r="GH115" s="12"/>
      <c r="GI115" s="12"/>
      <c r="GJ115" s="12"/>
      <c r="GK115" s="12"/>
      <c r="GL115" s="12"/>
      <c r="GM115" s="12"/>
      <c r="GN115" s="12"/>
      <c r="GO115" s="12"/>
      <c r="GP115" s="12"/>
      <c r="GQ115" s="12"/>
      <c r="GR115" s="12"/>
      <c r="GS115" s="12"/>
      <c r="GT115" s="12"/>
      <c r="GU115" s="12"/>
      <c r="GV115" s="12"/>
      <c r="GW115" s="12"/>
      <c r="GX115" s="12"/>
      <c r="GY115" s="12"/>
      <c r="GZ115" s="12"/>
      <c r="HA115" s="12"/>
      <c r="HB115" s="12"/>
      <c r="HC115" s="12"/>
      <c r="HD115" s="12"/>
      <c r="HE115" s="12"/>
      <c r="HF115" s="12"/>
      <c r="HG115" s="12"/>
      <c r="HH115" s="12"/>
      <c r="HI115" s="12"/>
      <c r="HJ115" s="12"/>
      <c r="HK115" s="12"/>
      <c r="HL115" s="12"/>
      <c r="HM115" s="12"/>
      <c r="HN115" s="12"/>
      <c r="HO115" s="12"/>
      <c r="HP115" s="12"/>
      <c r="HQ115" s="12"/>
      <c r="HR115" s="12"/>
      <c r="HS115" s="12"/>
      <c r="HT115" s="12"/>
      <c r="HU115" s="12"/>
      <c r="HV115" s="12"/>
      <c r="HW115" s="12"/>
      <c r="HX115" s="12"/>
      <c r="HY115" s="12"/>
      <c r="HZ115" s="12"/>
      <c r="IA115" s="12"/>
      <c r="IB115" s="12"/>
      <c r="IC115" s="12"/>
      <c r="ID115" s="12"/>
      <c r="IE115" s="12"/>
      <c r="IF115" s="12"/>
      <c r="IG115" s="12"/>
      <c r="IH115" s="12"/>
      <c r="II115" s="12"/>
      <c r="IJ115" s="12"/>
      <c r="IK115" s="12"/>
      <c r="IL115" s="12"/>
      <c r="IM115" s="12"/>
      <c r="IN115" s="12"/>
      <c r="IO115" s="12"/>
      <c r="IP115" s="12"/>
      <c r="IQ115" s="12"/>
      <c r="IR115" s="12"/>
      <c r="IS115" s="12"/>
      <c r="IT115" s="12"/>
      <c r="IU115" s="12"/>
      <c r="IV115" s="12"/>
      <c r="IW115" s="12"/>
      <c r="IX115" s="12"/>
      <c r="IY115" s="12"/>
      <c r="IZ115" s="12"/>
      <c r="JA115" s="12"/>
      <c r="JB115" s="12"/>
      <c r="JC115" s="12"/>
      <c r="JD115" s="12"/>
      <c r="JE115" s="12"/>
      <c r="JF115" s="12"/>
      <c r="JG115" s="12"/>
      <c r="JH115" s="12"/>
      <c r="JI115" s="12"/>
      <c r="JJ115" s="12"/>
      <c r="JK115" s="12"/>
      <c r="JL115" s="12"/>
      <c r="JM115" s="12"/>
      <c r="JN115" s="12"/>
      <c r="JO115" s="12"/>
      <c r="JP115" s="12"/>
      <c r="JQ115" s="12"/>
      <c r="JR115" s="12"/>
      <c r="JS115" s="12"/>
      <c r="JT115" s="12"/>
      <c r="JU115" s="12"/>
      <c r="JV115" s="12"/>
      <c r="JW115" s="12"/>
      <c r="JX115" s="12"/>
      <c r="JY115" s="12"/>
      <c r="JZ115" s="12"/>
      <c r="KA115" s="12"/>
      <c r="KB115" s="12"/>
      <c r="KC115" s="12"/>
      <c r="KD115" s="12"/>
      <c r="KE115" s="12"/>
      <c r="KF115" s="12"/>
      <c r="KG115" s="12"/>
      <c r="KH115" s="12"/>
      <c r="KI115" s="12"/>
      <c r="KJ115" s="12"/>
      <c r="KK115" s="12"/>
      <c r="KL115" s="12"/>
      <c r="KM115" s="12"/>
      <c r="KN115" s="12"/>
      <c r="KO115" s="12"/>
      <c r="KP115" s="12"/>
      <c r="KQ115" s="12"/>
      <c r="KR115" s="12"/>
      <c r="KS115" s="12"/>
      <c r="KT115" s="12"/>
      <c r="KU115" s="12"/>
      <c r="KV115" s="12"/>
      <c r="KW115" s="12"/>
      <c r="KX115" s="12"/>
      <c r="KY115" s="12"/>
      <c r="KZ115" s="12"/>
      <c r="LA115" s="12"/>
      <c r="LB115" s="12"/>
      <c r="LC115" s="12"/>
      <c r="LD115" s="12"/>
      <c r="LE115" s="12"/>
      <c r="LF115" s="12"/>
      <c r="LG115" s="12"/>
      <c r="LH115" s="12"/>
      <c r="LI115" s="12"/>
      <c r="LJ115" s="12"/>
      <c r="LK115" s="12"/>
      <c r="LL115" s="12"/>
      <c r="LM115" s="12"/>
      <c r="LN115" s="12"/>
      <c r="LO115" s="12"/>
      <c r="LP115" s="12"/>
      <c r="LQ115" s="12"/>
      <c r="LR115" s="12"/>
      <c r="LS115" s="12"/>
      <c r="LT115" s="12"/>
      <c r="LU115" s="12"/>
      <c r="LV115" s="12"/>
      <c r="LW115" s="12"/>
      <c r="LX115" s="12"/>
      <c r="LY115" s="12"/>
      <c r="LZ115" s="12"/>
      <c r="MA115" s="12"/>
      <c r="MB115" s="12"/>
      <c r="MC115" s="12"/>
      <c r="MD115" s="12"/>
      <c r="ME115" s="12"/>
      <c r="MF115" s="12"/>
      <c r="MG115" s="12"/>
      <c r="MH115" s="12"/>
      <c r="MI115" s="12"/>
      <c r="MJ115" s="12"/>
      <c r="MK115" s="12"/>
      <c r="ML115" s="12"/>
      <c r="MM115" s="12"/>
      <c r="MN115" s="12"/>
      <c r="MO115" s="12"/>
      <c r="MP115" s="12"/>
      <c r="MQ115" s="12"/>
      <c r="MR115" s="12"/>
      <c r="MS115" s="12"/>
      <c r="MT115" s="12"/>
      <c r="MU115" s="12"/>
      <c r="MV115" s="12"/>
      <c r="MW115" s="12"/>
      <c r="MX115" s="12"/>
      <c r="MY115" s="12"/>
      <c r="MZ115" s="12"/>
      <c r="NA115" s="12"/>
      <c r="NB115" s="12"/>
      <c r="NC115" s="12"/>
      <c r="ND115" s="12"/>
      <c r="NE115" s="12"/>
      <c r="NF115" s="12"/>
      <c r="NG115" s="12"/>
      <c r="NH115" s="12"/>
      <c r="NI115" s="12"/>
      <c r="NJ115" s="12"/>
      <c r="NK115" s="12"/>
      <c r="NL115" s="12"/>
      <c r="NM115" s="12"/>
      <c r="NN115" s="12"/>
      <c r="NO115" s="12"/>
      <c r="NP115" s="12"/>
      <c r="NQ115" s="12"/>
      <c r="NR115" s="12"/>
      <c r="NS115" s="12"/>
      <c r="NT115" s="12"/>
      <c r="NU115" s="12"/>
      <c r="NV115" s="12"/>
      <c r="NW115" s="12"/>
      <c r="NX115" s="12"/>
      <c r="NY115" s="12"/>
      <c r="NZ115" s="12"/>
      <c r="OA115" s="12"/>
      <c r="OB115" s="12"/>
      <c r="OC115" s="12"/>
      <c r="OD115" s="12"/>
      <c r="OE115" s="12"/>
      <c r="OF115" s="12"/>
      <c r="OG115" s="12"/>
      <c r="OH115" s="12"/>
      <c r="OI115" s="12"/>
      <c r="OJ115" s="12"/>
      <c r="OK115" s="12"/>
      <c r="OL115" s="12"/>
      <c r="OM115" s="12"/>
      <c r="ON115" s="12"/>
      <c r="OO115" s="12"/>
      <c r="OP115" s="12"/>
      <c r="OQ115" s="12"/>
      <c r="OR115" s="12"/>
      <c r="OS115" s="12"/>
      <c r="OT115" s="12"/>
      <c r="OU115" s="12"/>
      <c r="OV115" s="12"/>
      <c r="OW115" s="12"/>
      <c r="OX115" s="12"/>
      <c r="OY115" s="12"/>
      <c r="OZ115" s="12"/>
      <c r="PA115" s="12"/>
      <c r="PB115" s="12"/>
      <c r="PC115" s="12"/>
      <c r="PD115" s="12"/>
      <c r="PE115" s="12"/>
      <c r="PF115" s="12"/>
      <c r="PG115" s="12"/>
      <c r="PH115" s="12"/>
      <c r="PI115" s="12"/>
      <c r="PJ115" s="12"/>
      <c r="PK115" s="12"/>
      <c r="PL115" s="12"/>
      <c r="PM115" s="12"/>
      <c r="PN115" s="12"/>
      <c r="PO115" s="12"/>
      <c r="PP115" s="12"/>
      <c r="PQ115" s="12"/>
      <c r="PR115" s="12"/>
      <c r="PS115" s="12"/>
      <c r="PT115" s="12"/>
      <c r="PU115" s="12"/>
      <c r="PV115" s="12"/>
      <c r="PW115" s="12"/>
      <c r="PX115" s="12"/>
      <c r="PY115" s="12"/>
      <c r="PZ115" s="12"/>
      <c r="QA115" s="12"/>
      <c r="QB115" s="12"/>
      <c r="QC115" s="12"/>
      <c r="QD115" s="12"/>
      <c r="QE115" s="12"/>
      <c r="QF115" s="12"/>
      <c r="QG115" s="12"/>
      <c r="QH115" s="12"/>
      <c r="QI115" s="12"/>
      <c r="QJ115" s="12"/>
      <c r="QK115" s="12"/>
      <c r="QL115" s="12"/>
      <c r="QM115" s="12"/>
      <c r="QN115" s="12"/>
      <c r="QO115" s="12"/>
      <c r="QP115" s="12"/>
      <c r="QQ115" s="12"/>
      <c r="QR115" s="12"/>
      <c r="QS115" s="12"/>
      <c r="QT115" s="12"/>
      <c r="QU115" s="12"/>
      <c r="QV115" s="12"/>
      <c r="QW115" s="12"/>
      <c r="QX115" s="12"/>
      <c r="QY115" s="12"/>
      <c r="QZ115" s="12"/>
      <c r="RA115" s="12"/>
      <c r="RB115" s="12"/>
      <c r="RC115" s="12"/>
      <c r="RD115" s="12"/>
      <c r="RE115" s="12"/>
      <c r="RF115" s="12"/>
      <c r="RG115" s="12"/>
      <c r="RH115" s="12"/>
      <c r="RI115" s="12"/>
      <c r="RJ115" s="12"/>
      <c r="RK115" s="12"/>
      <c r="RL115" s="12"/>
      <c r="RM115" s="12"/>
      <c r="RN115" s="12"/>
      <c r="RO115" s="12"/>
      <c r="RP115" s="12"/>
      <c r="RQ115" s="12"/>
      <c r="RR115" s="12"/>
      <c r="RS115" s="12"/>
      <c r="RT115" s="12"/>
      <c r="RU115" s="12"/>
      <c r="RV115" s="12"/>
      <c r="RW115" s="12"/>
      <c r="RX115" s="12"/>
      <c r="RY115" s="12"/>
      <c r="RZ115" s="12"/>
      <c r="SA115" s="12"/>
      <c r="SB115" s="12"/>
      <c r="SC115" s="12"/>
      <c r="SD115" s="12"/>
      <c r="SE115" s="12"/>
      <c r="SF115" s="12"/>
      <c r="SG115" s="12"/>
      <c r="SH115" s="12"/>
      <c r="SI115" s="12"/>
      <c r="SJ115" s="12"/>
      <c r="SK115" s="12"/>
      <c r="SL115" s="12"/>
      <c r="SM115" s="12"/>
      <c r="SN115" s="12"/>
      <c r="SO115" s="12"/>
      <c r="SP115" s="12"/>
      <c r="SQ115" s="12"/>
      <c r="SR115" s="12"/>
      <c r="SS115" s="12"/>
      <c r="ST115" s="12"/>
      <c r="SU115" s="12"/>
      <c r="SV115" s="12"/>
      <c r="SW115" s="12"/>
      <c r="SX115" s="12"/>
      <c r="SY115" s="12"/>
      <c r="SZ115" s="12"/>
      <c r="TA115" s="12"/>
      <c r="TB115" s="12"/>
      <c r="TC115" s="12"/>
      <c r="TD115" s="12"/>
      <c r="TE115" s="12"/>
      <c r="TF115" s="12"/>
      <c r="TG115" s="12"/>
      <c r="TH115" s="12"/>
      <c r="TI115" s="12"/>
      <c r="TJ115" s="12"/>
      <c r="TK115" s="12"/>
      <c r="TL115" s="12"/>
      <c r="TM115" s="12"/>
      <c r="TN115" s="12"/>
      <c r="TO115" s="12"/>
      <c r="TP115" s="12"/>
      <c r="TQ115" s="12"/>
      <c r="TR115" s="12"/>
      <c r="TS115" s="12"/>
      <c r="TT115" s="12"/>
      <c r="TU115" s="12"/>
      <c r="TV115" s="12"/>
      <c r="TW115" s="12"/>
      <c r="TX115" s="12"/>
      <c r="TY115" s="12"/>
      <c r="TZ115" s="12"/>
      <c r="UA115" s="12"/>
      <c r="UB115" s="12"/>
      <c r="UC115" s="12"/>
      <c r="UD115" s="12"/>
      <c r="UE115" s="12"/>
      <c r="UF115" s="12"/>
      <c r="UG115" s="12"/>
      <c r="UH115" s="12"/>
      <c r="UI115" s="12"/>
      <c r="UJ115" s="12"/>
      <c r="UK115" s="12"/>
      <c r="UL115" s="12"/>
      <c r="UM115" s="12"/>
      <c r="UN115" s="12"/>
      <c r="UO115" s="12"/>
      <c r="UP115" s="12"/>
      <c r="UQ115" s="12"/>
      <c r="UR115" s="12"/>
      <c r="US115" s="12"/>
      <c r="UT115" s="12"/>
      <c r="UU115" s="12"/>
      <c r="UV115" s="12"/>
      <c r="UW115" s="12"/>
      <c r="UX115" s="12"/>
      <c r="UY115" s="12"/>
      <c r="UZ115" s="12"/>
      <c r="VA115" s="12"/>
      <c r="VB115" s="12"/>
      <c r="VC115" s="12"/>
      <c r="VD115" s="12"/>
      <c r="VE115" s="12"/>
      <c r="VF115" s="12"/>
      <c r="VG115" s="12"/>
      <c r="VH115" s="12"/>
      <c r="VI115" s="12"/>
      <c r="VJ115" s="12"/>
      <c r="VK115" s="12"/>
      <c r="VL115" s="12"/>
      <c r="VM115" s="12"/>
      <c r="VN115" s="12"/>
      <c r="VO115" s="12"/>
      <c r="VP115" s="12"/>
      <c r="VQ115" s="12"/>
      <c r="VR115" s="12"/>
      <c r="VS115" s="12"/>
      <c r="VT115" s="12"/>
      <c r="VU115" s="12"/>
      <c r="VV115" s="12"/>
      <c r="VW115" s="12"/>
      <c r="VX115" s="12"/>
      <c r="VY115" s="12"/>
      <c r="VZ115" s="12"/>
      <c r="WA115" s="12"/>
      <c r="WB115" s="12"/>
      <c r="WC115" s="12"/>
      <c r="WD115" s="12"/>
      <c r="WE115" s="12"/>
      <c r="WF115" s="12"/>
      <c r="WG115" s="12"/>
      <c r="WH115" s="12"/>
      <c r="WI115" s="12"/>
      <c r="WJ115" s="12"/>
      <c r="WK115" s="12"/>
      <c r="WL115" s="12"/>
      <c r="WM115" s="12"/>
      <c r="WN115" s="12"/>
      <c r="WO115" s="12"/>
      <c r="WP115" s="12"/>
      <c r="WQ115" s="12"/>
      <c r="WR115" s="12"/>
      <c r="WS115" s="12"/>
      <c r="WT115" s="12"/>
      <c r="WU115" s="12"/>
      <c r="WV115" s="12"/>
      <c r="WW115" s="12"/>
      <c r="WX115" s="12"/>
      <c r="WY115" s="12"/>
      <c r="WZ115" s="12"/>
      <c r="XA115" s="12"/>
      <c r="XB115" s="12"/>
      <c r="XC115" s="12"/>
      <c r="XD115" s="12"/>
      <c r="XE115" s="12"/>
      <c r="XF115" s="12"/>
      <c r="XG115" s="12"/>
      <c r="XH115" s="12"/>
      <c r="XI115" s="12"/>
      <c r="XJ115" s="12"/>
      <c r="XK115" s="12"/>
      <c r="XL115" s="12"/>
      <c r="XM115" s="12"/>
      <c r="XN115" s="12"/>
      <c r="XO115" s="12"/>
      <c r="XP115" s="12"/>
      <c r="XQ115" s="12"/>
      <c r="XR115" s="12"/>
      <c r="XS115" s="12"/>
      <c r="XT115" s="12"/>
      <c r="XU115" s="12"/>
      <c r="XV115" s="12"/>
      <c r="XW115" s="12"/>
      <c r="XX115" s="12"/>
      <c r="XY115" s="12"/>
      <c r="XZ115" s="12"/>
      <c r="YA115" s="12"/>
      <c r="YB115" s="12"/>
      <c r="YC115" s="12"/>
      <c r="YD115" s="12"/>
      <c r="YE115" s="12"/>
      <c r="YF115" s="12"/>
      <c r="YG115" s="12"/>
      <c r="YH115" s="12"/>
      <c r="YI115" s="12"/>
      <c r="YJ115" s="12"/>
      <c r="YK115" s="12"/>
      <c r="YL115" s="12"/>
      <c r="YM115" s="12"/>
      <c r="YN115" s="12"/>
      <c r="YO115" s="12"/>
      <c r="YP115" s="12"/>
      <c r="YQ115" s="12"/>
      <c r="YR115" s="12"/>
      <c r="YS115" s="12"/>
      <c r="YT115" s="12"/>
      <c r="YU115" s="12"/>
      <c r="YV115" s="12"/>
      <c r="YW115" s="12"/>
      <c r="YX115" s="12"/>
      <c r="YY115" s="12"/>
      <c r="YZ115" s="12"/>
      <c r="ZA115" s="12"/>
      <c r="ZB115" s="12"/>
      <c r="ZC115" s="12"/>
      <c r="ZD115" s="12"/>
      <c r="ZE115" s="12"/>
      <c r="ZF115" s="12"/>
      <c r="ZG115" s="12"/>
      <c r="ZH115" s="12"/>
      <c r="ZI115" s="12"/>
      <c r="ZJ115" s="12"/>
      <c r="ZK115" s="12"/>
      <c r="ZL115" s="12"/>
      <c r="ZM115" s="12"/>
      <c r="ZN115" s="12"/>
      <c r="ZO115" s="12"/>
      <c r="ZP115" s="12"/>
      <c r="ZQ115" s="12"/>
      <c r="ZR115" s="12"/>
      <c r="ZS115" s="12"/>
      <c r="ZT115" s="12"/>
      <c r="ZU115" s="12"/>
      <c r="ZV115" s="12"/>
      <c r="ZW115" s="12"/>
      <c r="ZX115" s="12"/>
      <c r="ZY115" s="12"/>
      <c r="ZZ115" s="12"/>
      <c r="AAA115" s="12"/>
      <c r="AAB115" s="12"/>
      <c r="AAC115" s="12"/>
      <c r="AAD115" s="12"/>
      <c r="AAE115" s="12"/>
      <c r="AAF115" s="12"/>
      <c r="AAG115" s="12"/>
      <c r="AAH115" s="12"/>
      <c r="AAI115" s="12"/>
      <c r="AAJ115" s="12"/>
      <c r="AAK115" s="12"/>
      <c r="AAL115" s="12"/>
      <c r="AAM115" s="12"/>
      <c r="AAN115" s="12"/>
      <c r="AAO115" s="12"/>
      <c r="AAP115" s="12"/>
      <c r="AAQ115" s="12"/>
      <c r="AAR115" s="12"/>
      <c r="AAS115" s="12"/>
      <c r="AAT115" s="12"/>
      <c r="AAU115" s="12"/>
      <c r="AAV115" s="12"/>
      <c r="AAW115" s="12"/>
      <c r="AAX115" s="12"/>
      <c r="AAY115" s="12"/>
      <c r="AAZ115" s="12"/>
      <c r="ABA115" s="12"/>
      <c r="ABB115" s="12"/>
      <c r="ABC115" s="12"/>
      <c r="ABD115" s="12"/>
      <c r="ABE115" s="12"/>
      <c r="ABF115" s="12"/>
      <c r="ABG115" s="12"/>
      <c r="ABH115" s="12"/>
      <c r="ABI115" s="12"/>
      <c r="ABJ115" s="12"/>
      <c r="ABK115" s="12"/>
      <c r="ABL115" s="12"/>
      <c r="ABM115" s="12"/>
      <c r="ABN115" s="12"/>
      <c r="ABO115" s="12"/>
      <c r="ABP115" s="12"/>
      <c r="ABQ115" s="12"/>
      <c r="ABR115" s="12"/>
      <c r="ABS115" s="12"/>
      <c r="ABT115" s="12"/>
      <c r="ABU115" s="12"/>
      <c r="ABV115" s="12"/>
      <c r="ABW115" s="12"/>
      <c r="ABX115" s="12"/>
      <c r="ABY115" s="12"/>
      <c r="ABZ115" s="12"/>
      <c r="ACA115" s="12"/>
      <c r="ACB115" s="12"/>
      <c r="ACC115" s="12"/>
      <c r="ACD115" s="12"/>
      <c r="ACE115" s="12"/>
      <c r="ACF115" s="12"/>
      <c r="ACG115" s="12"/>
      <c r="ACH115" s="12"/>
      <c r="ACI115" s="12"/>
      <c r="ACJ115" s="12"/>
      <c r="ACK115" s="12"/>
    </row>
    <row r="116" spans="1:765" x14ac:dyDescent="0.2">
      <c r="B116" s="12" t="s">
        <v>881</v>
      </c>
      <c r="C116" s="12" t="s">
        <v>882</v>
      </c>
      <c r="D116" s="32">
        <f>ROUND(IFERROR(VLOOKUP($B116,'2. PP Post Test vs Actuals'!$I$9:$M$112,5,FALSE),0),0)</f>
        <v>9460</v>
      </c>
      <c r="E116" s="249" t="s">
        <v>251</v>
      </c>
      <c r="F116" s="20">
        <f>VLOOKUP($E116,'3. PP Depr Rate'!$F$6:$I$175,4,FALSE)</f>
        <v>6.6699999999999995E-2</v>
      </c>
      <c r="G116" s="17">
        <f t="shared" si="24"/>
        <v>631</v>
      </c>
    </row>
    <row r="117" spans="1:765" x14ac:dyDescent="0.2">
      <c r="B117" s="12" t="s">
        <v>1110</v>
      </c>
      <c r="C117" s="12" t="s">
        <v>1111</v>
      </c>
      <c r="D117" s="32">
        <f>ROUND(IFERROR(VLOOKUP($B117,'2. PP Post Test vs Actuals'!$I$9:$M$112,5,FALSE),0),0)</f>
        <v>1871475</v>
      </c>
      <c r="E117" s="249" t="s">
        <v>251</v>
      </c>
      <c r="F117" s="20">
        <f>VLOOKUP($E117,'3. PP Depr Rate'!$F$6:$I$175,4,FALSE)</f>
        <v>6.6699999999999995E-2</v>
      </c>
      <c r="G117" s="17">
        <f t="shared" si="24"/>
        <v>124827</v>
      </c>
      <c r="I117" s="12" t="str">
        <f>IFERROR(VLOOKUP(B117,'Projects FERCs'!$A$8:$D$291,4,FALSE),0)</f>
        <v>Specific As-Builts</v>
      </c>
    </row>
    <row r="118" spans="1:765" x14ac:dyDescent="0.2">
      <c r="B118" s="12" t="s">
        <v>460</v>
      </c>
      <c r="C118" s="12" t="s">
        <v>461</v>
      </c>
      <c r="D118" s="32">
        <f>ROUND(IFERROR(VLOOKUP($B118,'2. PP Post Test vs Actuals'!$I$9:$M$112,5,FALSE),0),0)</f>
        <v>3037</v>
      </c>
      <c r="E118" s="249" t="s">
        <v>251</v>
      </c>
      <c r="F118" s="20">
        <f>VLOOKUP($E118,'3. PP Depr Rate'!$F$6:$I$175,4,FALSE)</f>
        <v>6.6699999999999995E-2</v>
      </c>
      <c r="G118" s="17">
        <f t="shared" si="24"/>
        <v>203</v>
      </c>
      <c r="I118" s="12" t="str">
        <f>IFERROR(VLOOKUP(B118,'Projects FERCs'!$A$8:$D$291,4,FALSE),0)</f>
        <v>Estimated Asset</v>
      </c>
    </row>
    <row r="119" spans="1:765" x14ac:dyDescent="0.2">
      <c r="B119" s="12" t="s">
        <v>665</v>
      </c>
      <c r="C119" s="12" t="s">
        <v>666</v>
      </c>
      <c r="D119" s="32">
        <f>ROUND(IFERROR(VLOOKUP($B119,'2. PP Post Test vs Actuals'!$I$9:$M$112,5,FALSE),0),0)</f>
        <v>3068</v>
      </c>
      <c r="E119" s="249" t="s">
        <v>251</v>
      </c>
      <c r="F119" s="20">
        <f>VLOOKUP($E119,'3. PP Depr Rate'!$F$6:$I$175,4,FALSE)</f>
        <v>6.6699999999999995E-2</v>
      </c>
      <c r="G119" s="17">
        <f t="shared" si="24"/>
        <v>205</v>
      </c>
      <c r="I119" s="12" t="str">
        <f>IFERROR(VLOOKUP(B119,'Projects FERCs'!$A$8:$D$291,4,FALSE),0)</f>
        <v>Specific As-Builts</v>
      </c>
    </row>
    <row r="120" spans="1:765" x14ac:dyDescent="0.2">
      <c r="B120" s="12" t="s">
        <v>743</v>
      </c>
      <c r="C120" s="12" t="s">
        <v>744</v>
      </c>
      <c r="D120" s="32">
        <f>ROUND(IFERROR(VLOOKUP($B120,'2. PP Post Test vs Actuals'!$I$9:$M$112,5,FALSE),0),0)</f>
        <v>1381</v>
      </c>
      <c r="E120" s="249" t="s">
        <v>251</v>
      </c>
      <c r="F120" s="20">
        <f>VLOOKUP($E120,'3. PP Depr Rate'!$F$6:$I$175,4,FALSE)</f>
        <v>6.6699999999999995E-2</v>
      </c>
      <c r="G120" s="17">
        <f t="shared" si="24"/>
        <v>92</v>
      </c>
      <c r="I120" s="12" t="str">
        <f>IFERROR(VLOOKUP(B120,'Projects FERCs'!$A$8:$D$291,4,FALSE),0)</f>
        <v>Specific As-Builts</v>
      </c>
    </row>
    <row r="121" spans="1:765" x14ac:dyDescent="0.2">
      <c r="A121" s="18" t="s">
        <v>1072</v>
      </c>
      <c r="B121" s="19"/>
      <c r="C121" s="19"/>
      <c r="D121" s="35">
        <f t="shared" ref="D121" si="25">SUM(D115:D120)</f>
        <v>2354855</v>
      </c>
      <c r="E121" s="35">
        <f t="shared" ref="E121:G121" si="26">SUM(E115:E120)</f>
        <v>0</v>
      </c>
      <c r="F121" s="35"/>
      <c r="G121" s="35">
        <f t="shared" si="26"/>
        <v>157069</v>
      </c>
      <c r="H121" s="128"/>
    </row>
    <row r="122" spans="1:765" s="19" customFormat="1" x14ac:dyDescent="0.2">
      <c r="A122" s="18"/>
      <c r="D122" s="35">
        <f>D121+D114+D107+D105+D99+D94+D87+D81+D74+D67+D60+D53+D43+D40+D32+D6</f>
        <v>10538986</v>
      </c>
      <c r="E122" s="35">
        <f t="shared" ref="E122:G122" si="27">E121+E114+E107+E105+E99+E94+E87+E81+E74+E67+E60+E53+E43+E40+E32+E6</f>
        <v>0</v>
      </c>
      <c r="F122" s="35"/>
      <c r="G122" s="35">
        <f t="shared" si="27"/>
        <v>395300</v>
      </c>
      <c r="H122" s="128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  <c r="BM122" s="12"/>
      <c r="BN122" s="12"/>
      <c r="BO122" s="12"/>
      <c r="BP122" s="12"/>
      <c r="BQ122" s="12"/>
      <c r="BR122" s="12"/>
      <c r="BS122" s="12"/>
      <c r="BT122" s="12"/>
      <c r="BU122" s="12"/>
      <c r="BV122" s="12"/>
      <c r="BW122" s="12"/>
      <c r="BX122" s="12"/>
      <c r="BY122" s="12"/>
      <c r="BZ122" s="12"/>
      <c r="CA122" s="12"/>
      <c r="CB122" s="12"/>
      <c r="CC122" s="12"/>
      <c r="CD122" s="12"/>
      <c r="CE122" s="12"/>
      <c r="CF122" s="12"/>
      <c r="CG122" s="12"/>
      <c r="CH122" s="12"/>
      <c r="CI122" s="12"/>
      <c r="CJ122" s="12"/>
      <c r="CK122" s="12"/>
      <c r="CL122" s="12"/>
      <c r="CM122" s="12"/>
      <c r="CN122" s="12"/>
      <c r="CO122" s="12"/>
      <c r="CP122" s="12"/>
      <c r="CQ122" s="12"/>
      <c r="CR122" s="12"/>
      <c r="CS122" s="12"/>
      <c r="CT122" s="12"/>
      <c r="CU122" s="12"/>
      <c r="CV122" s="12"/>
      <c r="CW122" s="12"/>
      <c r="CX122" s="12"/>
      <c r="CY122" s="12"/>
      <c r="CZ122" s="12"/>
      <c r="DA122" s="12"/>
      <c r="DB122" s="12"/>
      <c r="DC122" s="12"/>
      <c r="DD122" s="12"/>
      <c r="DE122" s="12"/>
      <c r="DF122" s="12"/>
      <c r="DG122" s="12"/>
      <c r="DH122" s="12"/>
      <c r="DI122" s="12"/>
      <c r="DJ122" s="12"/>
      <c r="DK122" s="12"/>
      <c r="DL122" s="12"/>
      <c r="DM122" s="12"/>
      <c r="DN122" s="12"/>
      <c r="DO122" s="12"/>
      <c r="DP122" s="12"/>
      <c r="DQ122" s="12"/>
      <c r="DR122" s="12"/>
      <c r="DS122" s="12"/>
      <c r="DT122" s="12"/>
      <c r="DU122" s="12"/>
      <c r="DV122" s="12"/>
      <c r="DW122" s="12"/>
      <c r="DX122" s="12"/>
      <c r="DY122" s="12"/>
      <c r="DZ122" s="12"/>
      <c r="EA122" s="12"/>
      <c r="EB122" s="12"/>
      <c r="EC122" s="12"/>
      <c r="ED122" s="12"/>
      <c r="EE122" s="12"/>
      <c r="EF122" s="12"/>
      <c r="EG122" s="12"/>
      <c r="EH122" s="12"/>
      <c r="EI122" s="12"/>
      <c r="EJ122" s="12"/>
      <c r="EK122" s="12"/>
      <c r="EL122" s="12"/>
      <c r="EM122" s="12"/>
      <c r="EN122" s="12"/>
      <c r="EO122" s="12"/>
      <c r="EP122" s="12"/>
      <c r="EQ122" s="12"/>
      <c r="ER122" s="12"/>
      <c r="ES122" s="12"/>
      <c r="ET122" s="12"/>
      <c r="EU122" s="12"/>
      <c r="EV122" s="12"/>
      <c r="EW122" s="12"/>
      <c r="EX122" s="12"/>
      <c r="EY122" s="12"/>
      <c r="EZ122" s="12"/>
      <c r="FA122" s="12"/>
      <c r="FB122" s="12"/>
      <c r="FC122" s="12"/>
      <c r="FD122" s="12"/>
      <c r="FE122" s="12"/>
      <c r="FF122" s="12"/>
      <c r="FG122" s="12"/>
      <c r="FH122" s="12"/>
      <c r="FI122" s="12"/>
      <c r="FJ122" s="12"/>
      <c r="FK122" s="12"/>
      <c r="FL122" s="12"/>
      <c r="FM122" s="12"/>
      <c r="FN122" s="12"/>
      <c r="FO122" s="12"/>
      <c r="FP122" s="12"/>
      <c r="FQ122" s="12"/>
      <c r="FR122" s="12"/>
      <c r="FS122" s="12"/>
      <c r="FT122" s="12"/>
      <c r="FU122" s="12"/>
      <c r="FV122" s="12"/>
      <c r="FW122" s="12"/>
      <c r="FX122" s="12"/>
      <c r="FY122" s="12"/>
      <c r="FZ122" s="12"/>
      <c r="GA122" s="12"/>
      <c r="GB122" s="12"/>
      <c r="GC122" s="12"/>
      <c r="GD122" s="12"/>
      <c r="GE122" s="12"/>
      <c r="GF122" s="12"/>
      <c r="GG122" s="12"/>
      <c r="GH122" s="12"/>
      <c r="GI122" s="12"/>
      <c r="GJ122" s="12"/>
      <c r="GK122" s="12"/>
      <c r="GL122" s="12"/>
      <c r="GM122" s="12"/>
      <c r="GN122" s="12"/>
      <c r="GO122" s="12"/>
      <c r="GP122" s="12"/>
      <c r="GQ122" s="12"/>
      <c r="GR122" s="12"/>
      <c r="GS122" s="12"/>
      <c r="GT122" s="12"/>
      <c r="GU122" s="12"/>
      <c r="GV122" s="12"/>
      <c r="GW122" s="12"/>
      <c r="GX122" s="12"/>
      <c r="GY122" s="12"/>
      <c r="GZ122" s="12"/>
      <c r="HA122" s="12"/>
      <c r="HB122" s="12"/>
      <c r="HC122" s="12"/>
      <c r="HD122" s="12"/>
      <c r="HE122" s="12"/>
      <c r="HF122" s="12"/>
      <c r="HG122" s="12"/>
      <c r="HH122" s="12"/>
      <c r="HI122" s="12"/>
      <c r="HJ122" s="12"/>
      <c r="HK122" s="12"/>
      <c r="HL122" s="12"/>
      <c r="HM122" s="12"/>
      <c r="HN122" s="12"/>
      <c r="HO122" s="12"/>
      <c r="HP122" s="12"/>
      <c r="HQ122" s="12"/>
      <c r="HR122" s="12"/>
      <c r="HS122" s="12"/>
      <c r="HT122" s="12"/>
      <c r="HU122" s="12"/>
      <c r="HV122" s="12"/>
      <c r="HW122" s="12"/>
      <c r="HX122" s="12"/>
      <c r="HY122" s="12"/>
      <c r="HZ122" s="12"/>
      <c r="IA122" s="12"/>
      <c r="IB122" s="12"/>
      <c r="IC122" s="12"/>
      <c r="ID122" s="12"/>
      <c r="IE122" s="12"/>
      <c r="IF122" s="12"/>
      <c r="IG122" s="12"/>
      <c r="IH122" s="12"/>
      <c r="II122" s="12"/>
      <c r="IJ122" s="12"/>
      <c r="IK122" s="12"/>
      <c r="IL122" s="12"/>
      <c r="IM122" s="12"/>
      <c r="IN122" s="12"/>
      <c r="IO122" s="12"/>
      <c r="IP122" s="12"/>
      <c r="IQ122" s="12"/>
      <c r="IR122" s="12"/>
      <c r="IS122" s="12"/>
      <c r="IT122" s="12"/>
      <c r="IU122" s="12"/>
      <c r="IV122" s="12"/>
      <c r="IW122" s="12"/>
      <c r="IX122" s="12"/>
      <c r="IY122" s="12"/>
      <c r="IZ122" s="12"/>
      <c r="JA122" s="12"/>
      <c r="JB122" s="12"/>
      <c r="JC122" s="12"/>
      <c r="JD122" s="12"/>
      <c r="JE122" s="12"/>
      <c r="JF122" s="12"/>
      <c r="JG122" s="12"/>
      <c r="JH122" s="12"/>
      <c r="JI122" s="12"/>
      <c r="JJ122" s="12"/>
      <c r="JK122" s="12"/>
      <c r="JL122" s="12"/>
      <c r="JM122" s="12"/>
      <c r="JN122" s="12"/>
      <c r="JO122" s="12"/>
      <c r="JP122" s="12"/>
      <c r="JQ122" s="12"/>
      <c r="JR122" s="12"/>
      <c r="JS122" s="12"/>
      <c r="JT122" s="12"/>
      <c r="JU122" s="12"/>
      <c r="JV122" s="12"/>
      <c r="JW122" s="12"/>
      <c r="JX122" s="12"/>
      <c r="JY122" s="12"/>
      <c r="JZ122" s="12"/>
      <c r="KA122" s="12"/>
      <c r="KB122" s="12"/>
      <c r="KC122" s="12"/>
      <c r="KD122" s="12"/>
      <c r="KE122" s="12"/>
      <c r="KF122" s="12"/>
      <c r="KG122" s="12"/>
      <c r="KH122" s="12"/>
      <c r="KI122" s="12"/>
      <c r="KJ122" s="12"/>
      <c r="KK122" s="12"/>
      <c r="KL122" s="12"/>
      <c r="KM122" s="12"/>
      <c r="KN122" s="12"/>
      <c r="KO122" s="12"/>
      <c r="KP122" s="12"/>
      <c r="KQ122" s="12"/>
      <c r="KR122" s="12"/>
      <c r="KS122" s="12"/>
      <c r="KT122" s="12"/>
      <c r="KU122" s="12"/>
      <c r="KV122" s="12"/>
      <c r="KW122" s="12"/>
      <c r="KX122" s="12"/>
      <c r="KY122" s="12"/>
      <c r="KZ122" s="12"/>
      <c r="LA122" s="12"/>
      <c r="LB122" s="12"/>
      <c r="LC122" s="12"/>
      <c r="LD122" s="12"/>
      <c r="LE122" s="12"/>
      <c r="LF122" s="12"/>
      <c r="LG122" s="12"/>
      <c r="LH122" s="12"/>
      <c r="LI122" s="12"/>
      <c r="LJ122" s="12"/>
      <c r="LK122" s="12"/>
      <c r="LL122" s="12"/>
      <c r="LM122" s="12"/>
      <c r="LN122" s="12"/>
      <c r="LO122" s="12"/>
      <c r="LP122" s="12"/>
      <c r="LQ122" s="12"/>
      <c r="LR122" s="12"/>
      <c r="LS122" s="12"/>
      <c r="LT122" s="12"/>
      <c r="LU122" s="12"/>
      <c r="LV122" s="12"/>
      <c r="LW122" s="12"/>
      <c r="LX122" s="12"/>
      <c r="LY122" s="12"/>
      <c r="LZ122" s="12"/>
      <c r="MA122" s="12"/>
      <c r="MB122" s="12"/>
      <c r="MC122" s="12"/>
      <c r="MD122" s="12"/>
      <c r="ME122" s="12"/>
      <c r="MF122" s="12"/>
      <c r="MG122" s="12"/>
      <c r="MH122" s="12"/>
      <c r="MI122" s="12"/>
      <c r="MJ122" s="12"/>
      <c r="MK122" s="12"/>
      <c r="ML122" s="12"/>
      <c r="MM122" s="12"/>
      <c r="MN122" s="12"/>
      <c r="MO122" s="12"/>
      <c r="MP122" s="12"/>
      <c r="MQ122" s="12"/>
      <c r="MR122" s="12"/>
      <c r="MS122" s="12"/>
      <c r="MT122" s="12"/>
      <c r="MU122" s="12"/>
      <c r="MV122" s="12"/>
      <c r="MW122" s="12"/>
      <c r="MX122" s="12"/>
      <c r="MY122" s="12"/>
      <c r="MZ122" s="12"/>
      <c r="NA122" s="12"/>
      <c r="NB122" s="12"/>
      <c r="NC122" s="12"/>
      <c r="ND122" s="12"/>
      <c r="NE122" s="12"/>
      <c r="NF122" s="12"/>
      <c r="NG122" s="12"/>
      <c r="NH122" s="12"/>
      <c r="NI122" s="12"/>
      <c r="NJ122" s="12"/>
      <c r="NK122" s="12"/>
      <c r="NL122" s="12"/>
      <c r="NM122" s="12"/>
      <c r="NN122" s="12"/>
      <c r="NO122" s="12"/>
      <c r="NP122" s="12"/>
      <c r="NQ122" s="12"/>
      <c r="NR122" s="12"/>
      <c r="NS122" s="12"/>
      <c r="NT122" s="12"/>
      <c r="NU122" s="12"/>
      <c r="NV122" s="12"/>
      <c r="NW122" s="12"/>
      <c r="NX122" s="12"/>
      <c r="NY122" s="12"/>
      <c r="NZ122" s="12"/>
      <c r="OA122" s="12"/>
      <c r="OB122" s="12"/>
      <c r="OC122" s="12"/>
      <c r="OD122" s="12"/>
      <c r="OE122" s="12"/>
      <c r="OF122" s="12"/>
      <c r="OG122" s="12"/>
      <c r="OH122" s="12"/>
      <c r="OI122" s="12"/>
      <c r="OJ122" s="12"/>
      <c r="OK122" s="12"/>
      <c r="OL122" s="12"/>
      <c r="OM122" s="12"/>
      <c r="ON122" s="12"/>
      <c r="OO122" s="12"/>
      <c r="OP122" s="12"/>
      <c r="OQ122" s="12"/>
      <c r="OR122" s="12"/>
      <c r="OS122" s="12"/>
      <c r="OT122" s="12"/>
      <c r="OU122" s="12"/>
      <c r="OV122" s="12"/>
      <c r="OW122" s="12"/>
      <c r="OX122" s="12"/>
      <c r="OY122" s="12"/>
      <c r="OZ122" s="12"/>
      <c r="PA122" s="12"/>
      <c r="PB122" s="12"/>
      <c r="PC122" s="12"/>
      <c r="PD122" s="12"/>
      <c r="PE122" s="12"/>
      <c r="PF122" s="12"/>
      <c r="PG122" s="12"/>
      <c r="PH122" s="12"/>
      <c r="PI122" s="12"/>
      <c r="PJ122" s="12"/>
      <c r="PK122" s="12"/>
      <c r="PL122" s="12"/>
      <c r="PM122" s="12"/>
      <c r="PN122" s="12"/>
      <c r="PO122" s="12"/>
      <c r="PP122" s="12"/>
      <c r="PQ122" s="12"/>
      <c r="PR122" s="12"/>
      <c r="PS122" s="12"/>
      <c r="PT122" s="12"/>
      <c r="PU122" s="12"/>
      <c r="PV122" s="12"/>
      <c r="PW122" s="12"/>
      <c r="PX122" s="12"/>
      <c r="PY122" s="12"/>
      <c r="PZ122" s="12"/>
      <c r="QA122" s="12"/>
      <c r="QB122" s="12"/>
      <c r="QC122" s="12"/>
      <c r="QD122" s="12"/>
      <c r="QE122" s="12"/>
      <c r="QF122" s="12"/>
      <c r="QG122" s="12"/>
      <c r="QH122" s="12"/>
      <c r="QI122" s="12"/>
      <c r="QJ122" s="12"/>
      <c r="QK122" s="12"/>
      <c r="QL122" s="12"/>
      <c r="QM122" s="12"/>
      <c r="QN122" s="12"/>
      <c r="QO122" s="12"/>
      <c r="QP122" s="12"/>
      <c r="QQ122" s="12"/>
      <c r="QR122" s="12"/>
      <c r="QS122" s="12"/>
      <c r="QT122" s="12"/>
      <c r="QU122" s="12"/>
      <c r="QV122" s="12"/>
      <c r="QW122" s="12"/>
      <c r="QX122" s="12"/>
      <c r="QY122" s="12"/>
      <c r="QZ122" s="12"/>
      <c r="RA122" s="12"/>
      <c r="RB122" s="12"/>
      <c r="RC122" s="12"/>
      <c r="RD122" s="12"/>
      <c r="RE122" s="12"/>
      <c r="RF122" s="12"/>
      <c r="RG122" s="12"/>
      <c r="RH122" s="12"/>
      <c r="RI122" s="12"/>
      <c r="RJ122" s="12"/>
      <c r="RK122" s="12"/>
      <c r="RL122" s="12"/>
      <c r="RM122" s="12"/>
      <c r="RN122" s="12"/>
      <c r="RO122" s="12"/>
      <c r="RP122" s="12"/>
      <c r="RQ122" s="12"/>
      <c r="RR122" s="12"/>
      <c r="RS122" s="12"/>
      <c r="RT122" s="12"/>
      <c r="RU122" s="12"/>
      <c r="RV122" s="12"/>
      <c r="RW122" s="12"/>
      <c r="RX122" s="12"/>
      <c r="RY122" s="12"/>
      <c r="RZ122" s="12"/>
      <c r="SA122" s="12"/>
      <c r="SB122" s="12"/>
      <c r="SC122" s="12"/>
      <c r="SD122" s="12"/>
      <c r="SE122" s="12"/>
      <c r="SF122" s="12"/>
      <c r="SG122" s="12"/>
      <c r="SH122" s="12"/>
      <c r="SI122" s="12"/>
      <c r="SJ122" s="12"/>
      <c r="SK122" s="12"/>
      <c r="SL122" s="12"/>
      <c r="SM122" s="12"/>
      <c r="SN122" s="12"/>
      <c r="SO122" s="12"/>
      <c r="SP122" s="12"/>
      <c r="SQ122" s="12"/>
      <c r="SR122" s="12"/>
      <c r="SS122" s="12"/>
      <c r="ST122" s="12"/>
      <c r="SU122" s="12"/>
      <c r="SV122" s="12"/>
      <c r="SW122" s="12"/>
      <c r="SX122" s="12"/>
      <c r="SY122" s="12"/>
      <c r="SZ122" s="12"/>
      <c r="TA122" s="12"/>
      <c r="TB122" s="12"/>
      <c r="TC122" s="12"/>
      <c r="TD122" s="12"/>
      <c r="TE122" s="12"/>
      <c r="TF122" s="12"/>
      <c r="TG122" s="12"/>
      <c r="TH122" s="12"/>
      <c r="TI122" s="12"/>
      <c r="TJ122" s="12"/>
      <c r="TK122" s="12"/>
      <c r="TL122" s="12"/>
      <c r="TM122" s="12"/>
      <c r="TN122" s="12"/>
      <c r="TO122" s="12"/>
      <c r="TP122" s="12"/>
      <c r="TQ122" s="12"/>
      <c r="TR122" s="12"/>
      <c r="TS122" s="12"/>
      <c r="TT122" s="12"/>
      <c r="TU122" s="12"/>
      <c r="TV122" s="12"/>
      <c r="TW122" s="12"/>
      <c r="TX122" s="12"/>
      <c r="TY122" s="12"/>
      <c r="TZ122" s="12"/>
      <c r="UA122" s="12"/>
      <c r="UB122" s="12"/>
      <c r="UC122" s="12"/>
      <c r="UD122" s="12"/>
      <c r="UE122" s="12"/>
      <c r="UF122" s="12"/>
      <c r="UG122" s="12"/>
      <c r="UH122" s="12"/>
      <c r="UI122" s="12"/>
      <c r="UJ122" s="12"/>
      <c r="UK122" s="12"/>
      <c r="UL122" s="12"/>
      <c r="UM122" s="12"/>
      <c r="UN122" s="12"/>
      <c r="UO122" s="12"/>
      <c r="UP122" s="12"/>
      <c r="UQ122" s="12"/>
      <c r="UR122" s="12"/>
      <c r="US122" s="12"/>
      <c r="UT122" s="12"/>
      <c r="UU122" s="12"/>
      <c r="UV122" s="12"/>
      <c r="UW122" s="12"/>
      <c r="UX122" s="12"/>
      <c r="UY122" s="12"/>
      <c r="UZ122" s="12"/>
      <c r="VA122" s="12"/>
      <c r="VB122" s="12"/>
      <c r="VC122" s="12"/>
      <c r="VD122" s="12"/>
      <c r="VE122" s="12"/>
      <c r="VF122" s="12"/>
      <c r="VG122" s="12"/>
      <c r="VH122" s="12"/>
      <c r="VI122" s="12"/>
      <c r="VJ122" s="12"/>
      <c r="VK122" s="12"/>
      <c r="VL122" s="12"/>
      <c r="VM122" s="12"/>
      <c r="VN122" s="12"/>
      <c r="VO122" s="12"/>
      <c r="VP122" s="12"/>
      <c r="VQ122" s="12"/>
      <c r="VR122" s="12"/>
      <c r="VS122" s="12"/>
      <c r="VT122" s="12"/>
      <c r="VU122" s="12"/>
      <c r="VV122" s="12"/>
      <c r="VW122" s="12"/>
      <c r="VX122" s="12"/>
      <c r="VY122" s="12"/>
      <c r="VZ122" s="12"/>
      <c r="WA122" s="12"/>
      <c r="WB122" s="12"/>
      <c r="WC122" s="12"/>
      <c r="WD122" s="12"/>
      <c r="WE122" s="12"/>
      <c r="WF122" s="12"/>
      <c r="WG122" s="12"/>
      <c r="WH122" s="12"/>
      <c r="WI122" s="12"/>
      <c r="WJ122" s="12"/>
      <c r="WK122" s="12"/>
      <c r="WL122" s="12"/>
      <c r="WM122" s="12"/>
      <c r="WN122" s="12"/>
      <c r="WO122" s="12"/>
      <c r="WP122" s="12"/>
      <c r="WQ122" s="12"/>
      <c r="WR122" s="12"/>
      <c r="WS122" s="12"/>
      <c r="WT122" s="12"/>
      <c r="WU122" s="12"/>
      <c r="WV122" s="12"/>
      <c r="WW122" s="12"/>
      <c r="WX122" s="12"/>
      <c r="WY122" s="12"/>
      <c r="WZ122" s="12"/>
      <c r="XA122" s="12"/>
      <c r="XB122" s="12"/>
      <c r="XC122" s="12"/>
      <c r="XD122" s="12"/>
      <c r="XE122" s="12"/>
      <c r="XF122" s="12"/>
      <c r="XG122" s="12"/>
      <c r="XH122" s="12"/>
      <c r="XI122" s="12"/>
      <c r="XJ122" s="12"/>
      <c r="XK122" s="12"/>
      <c r="XL122" s="12"/>
      <c r="XM122" s="12"/>
      <c r="XN122" s="12"/>
      <c r="XO122" s="12"/>
      <c r="XP122" s="12"/>
      <c r="XQ122" s="12"/>
      <c r="XR122" s="12"/>
      <c r="XS122" s="12"/>
      <c r="XT122" s="12"/>
      <c r="XU122" s="12"/>
      <c r="XV122" s="12"/>
      <c r="XW122" s="12"/>
      <c r="XX122" s="12"/>
      <c r="XY122" s="12"/>
      <c r="XZ122" s="12"/>
      <c r="YA122" s="12"/>
      <c r="YB122" s="12"/>
      <c r="YC122" s="12"/>
      <c r="YD122" s="12"/>
      <c r="YE122" s="12"/>
      <c r="YF122" s="12"/>
      <c r="YG122" s="12"/>
      <c r="YH122" s="12"/>
      <c r="YI122" s="12"/>
      <c r="YJ122" s="12"/>
      <c r="YK122" s="12"/>
      <c r="YL122" s="12"/>
      <c r="YM122" s="12"/>
      <c r="YN122" s="12"/>
      <c r="YO122" s="12"/>
      <c r="YP122" s="12"/>
      <c r="YQ122" s="12"/>
      <c r="YR122" s="12"/>
      <c r="YS122" s="12"/>
      <c r="YT122" s="12"/>
      <c r="YU122" s="12"/>
      <c r="YV122" s="12"/>
      <c r="YW122" s="12"/>
      <c r="YX122" s="12"/>
      <c r="YY122" s="12"/>
      <c r="YZ122" s="12"/>
      <c r="ZA122" s="12"/>
      <c r="ZB122" s="12"/>
      <c r="ZC122" s="12"/>
      <c r="ZD122" s="12"/>
      <c r="ZE122" s="12"/>
      <c r="ZF122" s="12"/>
      <c r="ZG122" s="12"/>
      <c r="ZH122" s="12"/>
      <c r="ZI122" s="12"/>
      <c r="ZJ122" s="12"/>
      <c r="ZK122" s="12"/>
      <c r="ZL122" s="12"/>
      <c r="ZM122" s="12"/>
      <c r="ZN122" s="12"/>
      <c r="ZO122" s="12"/>
      <c r="ZP122" s="12"/>
      <c r="ZQ122" s="12"/>
      <c r="ZR122" s="12"/>
      <c r="ZS122" s="12"/>
      <c r="ZT122" s="12"/>
      <c r="ZU122" s="12"/>
      <c r="ZV122" s="12"/>
      <c r="ZW122" s="12"/>
      <c r="ZX122" s="12"/>
      <c r="ZY122" s="12"/>
      <c r="ZZ122" s="12"/>
      <c r="AAA122" s="12"/>
      <c r="AAB122" s="12"/>
      <c r="AAC122" s="12"/>
      <c r="AAD122" s="12"/>
      <c r="AAE122" s="12"/>
      <c r="AAF122" s="12"/>
      <c r="AAG122" s="12"/>
      <c r="AAH122" s="12"/>
      <c r="AAI122" s="12"/>
      <c r="AAJ122" s="12"/>
      <c r="AAK122" s="12"/>
      <c r="AAL122" s="12"/>
      <c r="AAM122" s="12"/>
      <c r="AAN122" s="12"/>
      <c r="AAO122" s="12"/>
      <c r="AAP122" s="12"/>
      <c r="AAQ122" s="12"/>
      <c r="AAR122" s="12"/>
      <c r="AAS122" s="12"/>
      <c r="AAT122" s="12"/>
      <c r="AAU122" s="12"/>
      <c r="AAV122" s="12"/>
      <c r="AAW122" s="12"/>
      <c r="AAX122" s="12"/>
      <c r="AAY122" s="12"/>
      <c r="AAZ122" s="12"/>
      <c r="ABA122" s="12"/>
      <c r="ABB122" s="12"/>
      <c r="ABC122" s="12"/>
      <c r="ABD122" s="12"/>
      <c r="ABE122" s="12"/>
      <c r="ABF122" s="12"/>
      <c r="ABG122" s="12"/>
      <c r="ABH122" s="12"/>
      <c r="ABI122" s="12"/>
      <c r="ABJ122" s="12"/>
      <c r="ABK122" s="12"/>
      <c r="ABL122" s="12"/>
      <c r="ABM122" s="12"/>
      <c r="ABN122" s="12"/>
      <c r="ABO122" s="12"/>
      <c r="ABP122" s="12"/>
      <c r="ABQ122" s="12"/>
      <c r="ABR122" s="12"/>
      <c r="ABS122" s="12"/>
      <c r="ABT122" s="12"/>
      <c r="ABU122" s="12"/>
      <c r="ABV122" s="12"/>
      <c r="ABW122" s="12"/>
      <c r="ABX122" s="12"/>
      <c r="ABY122" s="12"/>
      <c r="ABZ122" s="12"/>
      <c r="ACA122" s="12"/>
      <c r="ACB122" s="12"/>
      <c r="ACC122" s="12"/>
      <c r="ACD122" s="12"/>
      <c r="ACE122" s="12"/>
      <c r="ACF122" s="12"/>
      <c r="ACG122" s="12"/>
      <c r="ACH122" s="12"/>
      <c r="ACI122" s="12"/>
      <c r="ACJ122" s="12"/>
      <c r="ACK122" s="12"/>
    </row>
    <row r="123" spans="1:765" x14ac:dyDescent="0.2">
      <c r="D123" s="39" t="s">
        <v>112</v>
      </c>
    </row>
    <row r="124" spans="1:765" x14ac:dyDescent="0.2">
      <c r="D124" s="51"/>
    </row>
    <row r="125" spans="1:765" x14ac:dyDescent="0.2">
      <c r="A125" s="52" t="s">
        <v>72</v>
      </c>
      <c r="D125" s="36">
        <f>ROUND('2. PP Post Test vs Actuals'!M114,0)</f>
        <v>10538986</v>
      </c>
    </row>
    <row r="126" spans="1:765" x14ac:dyDescent="0.2">
      <c r="D126" s="36"/>
    </row>
    <row r="127" spans="1:765" x14ac:dyDescent="0.2">
      <c r="A127" s="53" t="s">
        <v>71</v>
      </c>
      <c r="D127" s="36">
        <f>D122-D125</f>
        <v>0</v>
      </c>
    </row>
    <row r="128" spans="1:765" x14ac:dyDescent="0.2">
      <c r="D128" s="36"/>
    </row>
    <row r="129" spans="4:4" x14ac:dyDescent="0.2">
      <c r="D129" s="36"/>
    </row>
    <row r="130" spans="4:4" x14ac:dyDescent="0.2">
      <c r="D130" s="36"/>
    </row>
    <row r="131" spans="4:4" x14ac:dyDescent="0.2">
      <c r="D131" s="36"/>
    </row>
    <row r="132" spans="4:4" x14ac:dyDescent="0.2">
      <c r="D132" s="36"/>
    </row>
  </sheetData>
  <autoFilter ref="A4:ADE123" xr:uid="{00000000-0009-0000-0000-000002000000}"/>
  <mergeCells count="1">
    <mergeCell ref="A3:B3"/>
  </mergeCells>
  <phoneticPr fontId="41" type="noConversion"/>
  <pageMargins left="0" right="0" top="0.25" bottom="0.5" header="0.3" footer="0.05"/>
  <pageSetup scale="75" fitToHeight="0" orientation="landscape" r:id="rId1"/>
  <headerFooter>
    <oddFooter xml:space="preserve">&amp;L&amp;Z&amp;F&amp;RPage &amp;P of &amp;N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rgb="FFFFFF00"/>
    <pageSetUpPr fitToPage="1"/>
  </sheetPr>
  <dimension ref="A1:R157"/>
  <sheetViews>
    <sheetView zoomScale="90" zoomScaleNormal="90" workbookViewId="0">
      <selection activeCell="N88" sqref="N84:Q88"/>
    </sheetView>
  </sheetViews>
  <sheetFormatPr defaultRowHeight="15" x14ac:dyDescent="0.25"/>
  <cols>
    <col min="1" max="1" width="13.42578125" bestFit="1" customWidth="1"/>
    <col min="2" max="2" width="20.85546875" bestFit="1" customWidth="1"/>
    <col min="3" max="3" width="34.5703125" bestFit="1" customWidth="1"/>
    <col min="4" max="4" width="18.42578125" style="37" customWidth="1"/>
    <col min="5" max="5" width="16" style="7" customWidth="1"/>
    <col min="6" max="6" width="10.5703125" bestFit="1" customWidth="1"/>
    <col min="7" max="7" width="13.5703125" customWidth="1"/>
    <col min="8" max="8" width="13.140625" style="6" customWidth="1"/>
    <col min="9" max="9" width="13.85546875" customWidth="1"/>
    <col min="10" max="10" width="39.42578125" customWidth="1"/>
    <col min="11" max="11" width="15.42578125" style="49" customWidth="1"/>
    <col min="12" max="12" width="17.140625" style="49" customWidth="1"/>
    <col min="13" max="13" width="14.85546875" style="49" customWidth="1"/>
    <col min="14" max="14" width="60.140625" style="27" bestFit="1" customWidth="1"/>
    <col min="15" max="15" width="15.42578125" style="106" bestFit="1" customWidth="1"/>
    <col min="16" max="16" width="13.42578125" bestFit="1" customWidth="1"/>
    <col min="17" max="17" width="23.5703125" style="7" bestFit="1" customWidth="1"/>
    <col min="18" max="18" width="21.28515625" bestFit="1" customWidth="1"/>
  </cols>
  <sheetData>
    <row r="1" spans="1:18" ht="18.75" x14ac:dyDescent="0.3">
      <c r="A1" s="267" t="s">
        <v>1610</v>
      </c>
      <c r="G1" s="24" t="s">
        <v>1608</v>
      </c>
      <c r="I1" s="23"/>
      <c r="J1" s="23"/>
      <c r="N1" s="106"/>
    </row>
    <row r="2" spans="1:18" x14ac:dyDescent="0.25">
      <c r="G2" s="26" t="s">
        <v>1090</v>
      </c>
      <c r="H2" s="109"/>
      <c r="I2" s="28"/>
      <c r="J2" s="28"/>
      <c r="K2" s="54"/>
      <c r="N2" s="106"/>
    </row>
    <row r="3" spans="1:18" x14ac:dyDescent="0.25">
      <c r="G3" s="26"/>
      <c r="H3" s="109" t="s">
        <v>1367</v>
      </c>
      <c r="I3" s="28"/>
      <c r="J3" s="28"/>
      <c r="K3" s="54"/>
      <c r="L3" s="54"/>
      <c r="M3" s="54"/>
      <c r="N3" s="106"/>
      <c r="O3" s="125"/>
      <c r="P3" s="27"/>
      <c r="Q3" s="319"/>
      <c r="R3" s="27"/>
    </row>
    <row r="4" spans="1:18" x14ac:dyDescent="0.25">
      <c r="G4" s="26" t="s">
        <v>113</v>
      </c>
      <c r="H4" s="109"/>
      <c r="I4" s="28"/>
      <c r="J4" s="28"/>
      <c r="K4" s="54"/>
      <c r="L4" s="55"/>
      <c r="M4" s="55"/>
      <c r="N4" s="26"/>
      <c r="O4" s="125"/>
      <c r="P4" s="27"/>
      <c r="Q4" s="319"/>
      <c r="R4" s="27"/>
    </row>
    <row r="5" spans="1:18" x14ac:dyDescent="0.25">
      <c r="G5" s="26" t="s">
        <v>1099</v>
      </c>
      <c r="L5" s="54"/>
      <c r="M5" s="54"/>
      <c r="O5" s="125"/>
      <c r="P5" s="27"/>
      <c r="Q5" s="319"/>
      <c r="R5" s="27"/>
    </row>
    <row r="6" spans="1:18" x14ac:dyDescent="0.25">
      <c r="G6" s="26" t="s">
        <v>114</v>
      </c>
      <c r="P6" s="27"/>
      <c r="Q6" s="319"/>
      <c r="R6" s="27"/>
    </row>
    <row r="7" spans="1:18" ht="23.25" x14ac:dyDescent="0.25">
      <c r="A7" s="321" t="s">
        <v>1377</v>
      </c>
      <c r="B7" s="322"/>
      <c r="C7" s="322"/>
      <c r="D7" s="322"/>
      <c r="K7" s="48" t="s">
        <v>115</v>
      </c>
      <c r="L7" s="129" t="s">
        <v>110</v>
      </c>
    </row>
    <row r="8" spans="1:18" ht="25.7" customHeight="1" x14ac:dyDescent="0.25">
      <c r="A8" s="323" t="s">
        <v>1095</v>
      </c>
      <c r="B8" s="323"/>
      <c r="C8" s="323"/>
      <c r="D8" s="323"/>
      <c r="H8" s="110" t="s">
        <v>68</v>
      </c>
      <c r="I8" s="31"/>
      <c r="J8" s="31"/>
      <c r="K8" s="56" t="s">
        <v>1609</v>
      </c>
      <c r="L8" s="134" t="s">
        <v>1288</v>
      </c>
      <c r="M8" s="46" t="s">
        <v>15</v>
      </c>
    </row>
    <row r="9" spans="1:18" ht="45" x14ac:dyDescent="0.25">
      <c r="A9" s="5" t="s">
        <v>13</v>
      </c>
      <c r="B9" s="5" t="s">
        <v>37</v>
      </c>
      <c r="C9" s="5" t="s">
        <v>38</v>
      </c>
      <c r="D9" s="45" t="s">
        <v>49</v>
      </c>
      <c r="F9" s="3"/>
      <c r="G9" s="25" t="s">
        <v>50</v>
      </c>
      <c r="H9" s="111" t="s">
        <v>13</v>
      </c>
      <c r="I9" s="25" t="s">
        <v>51</v>
      </c>
      <c r="J9" s="25" t="s">
        <v>38</v>
      </c>
      <c r="K9" s="57" t="s">
        <v>52</v>
      </c>
      <c r="L9" s="58" t="s">
        <v>53</v>
      </c>
      <c r="M9" s="58" t="s">
        <v>56</v>
      </c>
      <c r="N9" s="118" t="s">
        <v>69</v>
      </c>
      <c r="O9" s="126"/>
      <c r="Q9" s="320" t="s">
        <v>1093</v>
      </c>
    </row>
    <row r="10" spans="1:18" x14ac:dyDescent="0.25">
      <c r="A10" t="s">
        <v>324</v>
      </c>
      <c r="B10" t="s">
        <v>1114</v>
      </c>
      <c r="C10" t="s">
        <v>1115</v>
      </c>
      <c r="D10" s="45">
        <v>80087.13</v>
      </c>
      <c r="F10" s="3"/>
      <c r="G10" s="29" t="s">
        <v>54</v>
      </c>
      <c r="H10" s="273" t="s">
        <v>324</v>
      </c>
      <c r="I10" s="274" t="s">
        <v>1114</v>
      </c>
      <c r="J10" s="243" t="s">
        <v>1115</v>
      </c>
      <c r="K10" s="245">
        <v>80087.13</v>
      </c>
      <c r="L10" s="245">
        <f>IFERROR(VLOOKUP($I10,'2.1 Forecast PVT'!$B$8:$D$29,3,FALSE),0)</f>
        <v>3323524.7917985064</v>
      </c>
      <c r="M10" s="245">
        <v>0</v>
      </c>
      <c r="N10" s="247" t="s">
        <v>1388</v>
      </c>
      <c r="O10"/>
      <c r="P10" s="5" t="s">
        <v>13</v>
      </c>
      <c r="Q10" s="7" t="s">
        <v>1073</v>
      </c>
    </row>
    <row r="11" spans="1:18" x14ac:dyDescent="0.25">
      <c r="A11" t="s">
        <v>1198</v>
      </c>
      <c r="D11" s="45">
        <v>80087.13</v>
      </c>
      <c r="F11" s="3"/>
      <c r="G11" s="29" t="s">
        <v>54</v>
      </c>
      <c r="H11" s="112" t="s">
        <v>307</v>
      </c>
      <c r="I11" s="9" t="s">
        <v>305</v>
      </c>
      <c r="J11" s="9" t="s">
        <v>955</v>
      </c>
      <c r="K11" s="60">
        <v>129323.92</v>
      </c>
      <c r="L11" s="60">
        <f>IFERROR(VLOOKUP($I11,'2.1 Forecast PVT'!$B$8:$D$29,3,FALSE),0)</f>
        <v>68911.199999999997</v>
      </c>
      <c r="M11" s="61">
        <f>K11</f>
        <v>129323.92</v>
      </c>
      <c r="N11" s="119"/>
      <c r="O11" s="126"/>
      <c r="P11" s="6" t="s">
        <v>324</v>
      </c>
      <c r="Q11" s="37">
        <v>0</v>
      </c>
    </row>
    <row r="12" spans="1:18" x14ac:dyDescent="0.25">
      <c r="A12" t="s">
        <v>307</v>
      </c>
      <c r="B12" t="s">
        <v>305</v>
      </c>
      <c r="C12" t="s">
        <v>955</v>
      </c>
      <c r="D12" s="45">
        <v>129323.92</v>
      </c>
      <c r="F12" s="3"/>
      <c r="G12" s="29" t="s">
        <v>54</v>
      </c>
      <c r="H12" s="113" t="s">
        <v>304</v>
      </c>
      <c r="I12" s="9" t="s">
        <v>372</v>
      </c>
      <c r="J12" s="9" t="s">
        <v>373</v>
      </c>
      <c r="K12" s="60">
        <v>106884.17</v>
      </c>
      <c r="L12" s="60">
        <f>IFERROR(VLOOKUP($I12,'2.1 Forecast PVT'!$B$8:$D$29,3,FALSE),0)</f>
        <v>248768.06101245998</v>
      </c>
      <c r="M12" s="61">
        <f t="shared" ref="M12:M36" si="0">L12</f>
        <v>248768.06101245998</v>
      </c>
      <c r="N12" s="119"/>
      <c r="O12" s="126"/>
      <c r="P12" s="6" t="s">
        <v>307</v>
      </c>
      <c r="Q12" s="37">
        <v>129323.92</v>
      </c>
    </row>
    <row r="13" spans="1:18" x14ac:dyDescent="0.25">
      <c r="A13" t="s">
        <v>1059</v>
      </c>
      <c r="D13" s="45">
        <v>129323.92</v>
      </c>
      <c r="F13" s="3"/>
      <c r="G13" s="29" t="s">
        <v>54</v>
      </c>
      <c r="H13" s="112" t="s">
        <v>304</v>
      </c>
      <c r="I13" s="157" t="s">
        <v>466</v>
      </c>
      <c r="J13" s="9" t="s">
        <v>467</v>
      </c>
      <c r="K13" s="60">
        <v>58703.060000000005</v>
      </c>
      <c r="L13" s="60">
        <f>IFERROR(VLOOKUP($I13,'2.1 Forecast PVT'!$B$8:$D$29,3,FALSE),0)</f>
        <v>252472.70116971698</v>
      </c>
      <c r="M13" s="61">
        <f t="shared" si="0"/>
        <v>252472.70116971698</v>
      </c>
      <c r="N13" s="119"/>
      <c r="O13" s="126"/>
      <c r="P13" s="6" t="s">
        <v>304</v>
      </c>
      <c r="Q13" s="37">
        <v>2916069.9473053981</v>
      </c>
    </row>
    <row r="14" spans="1:18" x14ac:dyDescent="0.25">
      <c r="A14" t="s">
        <v>304</v>
      </c>
      <c r="B14" t="s">
        <v>372</v>
      </c>
      <c r="C14" t="s">
        <v>373</v>
      </c>
      <c r="D14" s="45">
        <v>106884.17</v>
      </c>
      <c r="F14" s="3"/>
      <c r="G14" s="29" t="s">
        <v>54</v>
      </c>
      <c r="H14" s="113" t="s">
        <v>304</v>
      </c>
      <c r="I14" s="9" t="s">
        <v>563</v>
      </c>
      <c r="J14" s="9" t="s">
        <v>564</v>
      </c>
      <c r="K14" s="60">
        <v>33530.129999999997</v>
      </c>
      <c r="L14" s="60">
        <f>IFERROR(VLOOKUP($I14,'2.1 Forecast PVT'!$B$8:$D$29,3,FALSE),0)</f>
        <v>414544.41457080806</v>
      </c>
      <c r="M14" s="60">
        <f t="shared" si="0"/>
        <v>414544.41457080806</v>
      </c>
      <c r="N14" s="120"/>
      <c r="O14" s="126"/>
      <c r="P14" s="6" t="s">
        <v>398</v>
      </c>
      <c r="Q14" s="37">
        <v>437169.08511810203</v>
      </c>
    </row>
    <row r="15" spans="1:18" x14ac:dyDescent="0.25">
      <c r="A15" t="s">
        <v>304</v>
      </c>
      <c r="B15" t="s">
        <v>466</v>
      </c>
      <c r="C15" t="s">
        <v>467</v>
      </c>
      <c r="D15" s="45">
        <v>58703.060000000005</v>
      </c>
      <c r="F15" s="3"/>
      <c r="G15" s="29" t="s">
        <v>54</v>
      </c>
      <c r="H15" s="112" t="s">
        <v>304</v>
      </c>
      <c r="I15" s="9" t="s">
        <v>575</v>
      </c>
      <c r="J15" s="9" t="s">
        <v>576</v>
      </c>
      <c r="K15" s="60">
        <v>16951.349999999999</v>
      </c>
      <c r="L15" s="60">
        <f>IFERROR(VLOOKUP($I15,'2.1 Forecast PVT'!$B$8:$D$29,3,FALSE),0)</f>
        <v>38106.719206283997</v>
      </c>
      <c r="M15" s="60">
        <f t="shared" si="0"/>
        <v>38106.719206283997</v>
      </c>
      <c r="N15" s="119"/>
      <c r="O15" s="126"/>
      <c r="P15" s="6" t="s">
        <v>401</v>
      </c>
      <c r="Q15" s="37">
        <v>47717.285803834995</v>
      </c>
    </row>
    <row r="16" spans="1:18" x14ac:dyDescent="0.25">
      <c r="A16" t="s">
        <v>304</v>
      </c>
      <c r="B16" t="s">
        <v>563</v>
      </c>
      <c r="C16" t="s">
        <v>564</v>
      </c>
      <c r="D16" s="45">
        <v>33530.129999999997</v>
      </c>
      <c r="F16" s="3"/>
      <c r="G16" s="29" t="s">
        <v>54</v>
      </c>
      <c r="H16" s="112" t="s">
        <v>304</v>
      </c>
      <c r="I16" s="9" t="s">
        <v>508</v>
      </c>
      <c r="J16" s="9" t="s">
        <v>509</v>
      </c>
      <c r="K16" s="60">
        <v>5789.49</v>
      </c>
      <c r="L16" s="60">
        <f>IFERROR(VLOOKUP($I16,'2.1 Forecast PVT'!$B$8:$D$29,3,FALSE),0)</f>
        <v>100000</v>
      </c>
      <c r="M16" s="60">
        <f t="shared" si="0"/>
        <v>100000</v>
      </c>
      <c r="N16" s="151"/>
      <c r="O16" s="126"/>
      <c r="P16" s="6" t="s">
        <v>378</v>
      </c>
      <c r="Q16" s="37">
        <v>1025323.7448739548</v>
      </c>
    </row>
    <row r="17" spans="1:18" x14ac:dyDescent="0.25">
      <c r="A17" t="s">
        <v>304</v>
      </c>
      <c r="B17" t="s">
        <v>575</v>
      </c>
      <c r="C17" t="s">
        <v>576</v>
      </c>
      <c r="D17" s="45">
        <v>16951.349999999999</v>
      </c>
      <c r="F17" s="3"/>
      <c r="G17" s="29" t="s">
        <v>54</v>
      </c>
      <c r="H17" s="112" t="s">
        <v>304</v>
      </c>
      <c r="I17" s="9" t="s">
        <v>516</v>
      </c>
      <c r="J17" s="9" t="s">
        <v>517</v>
      </c>
      <c r="K17" s="60">
        <v>3974.59</v>
      </c>
      <c r="L17" s="60">
        <f>IFERROR(VLOOKUP($I17,'2.1 Forecast PVT'!$B$8:$D$29,3,FALSE),0)</f>
        <v>120000</v>
      </c>
      <c r="M17" s="61">
        <f t="shared" si="0"/>
        <v>120000</v>
      </c>
      <c r="N17" s="119"/>
      <c r="O17" s="126"/>
      <c r="P17" s="6" t="s">
        <v>408</v>
      </c>
      <c r="Q17" s="37">
        <v>1567523.7317087711</v>
      </c>
    </row>
    <row r="18" spans="1:18" x14ac:dyDescent="0.25">
      <c r="A18" t="s">
        <v>304</v>
      </c>
      <c r="B18" t="s">
        <v>508</v>
      </c>
      <c r="C18" t="s">
        <v>509</v>
      </c>
      <c r="D18" s="45">
        <v>5789.49</v>
      </c>
      <c r="F18" s="3"/>
      <c r="G18" s="30" t="s">
        <v>18</v>
      </c>
      <c r="H18" s="112" t="s">
        <v>304</v>
      </c>
      <c r="I18" s="9" t="s">
        <v>374</v>
      </c>
      <c r="J18" s="9" t="s">
        <v>1306</v>
      </c>
      <c r="K18" s="60"/>
      <c r="L18" s="60">
        <f>IFERROR(VLOOKUP($I18,'2.1 Forecast PVT'!$G$7:$I$127,3,FALSE),0)</f>
        <v>-24796.815618686</v>
      </c>
      <c r="M18" s="61">
        <f t="shared" si="0"/>
        <v>-24796.815618686</v>
      </c>
      <c r="N18" s="119"/>
      <c r="O18" s="126"/>
      <c r="P18" s="6" t="s">
        <v>411</v>
      </c>
      <c r="Q18" s="37">
        <v>432411.81734909496</v>
      </c>
    </row>
    <row r="19" spans="1:18" x14ac:dyDescent="0.25">
      <c r="A19" t="s">
        <v>304</v>
      </c>
      <c r="B19" t="s">
        <v>516</v>
      </c>
      <c r="C19" t="s">
        <v>517</v>
      </c>
      <c r="D19" s="45">
        <v>3974.59</v>
      </c>
      <c r="F19" s="3"/>
      <c r="G19" s="30" t="s">
        <v>18</v>
      </c>
      <c r="H19" s="112" t="s">
        <v>304</v>
      </c>
      <c r="I19" s="9" t="s">
        <v>423</v>
      </c>
      <c r="J19" s="9" t="s">
        <v>424</v>
      </c>
      <c r="K19" s="60"/>
      <c r="L19" s="60">
        <f>IFERROR(VLOOKUP($I19,'2.1 Forecast PVT'!$G$7:$I$127,3,FALSE),0)</f>
        <v>27940.968947918998</v>
      </c>
      <c r="M19" s="61">
        <f t="shared" si="0"/>
        <v>27940.968947918998</v>
      </c>
      <c r="N19" s="119"/>
      <c r="O19" s="126"/>
      <c r="P19" s="6" t="s">
        <v>414</v>
      </c>
      <c r="Q19" s="37">
        <v>97678.151999999987</v>
      </c>
    </row>
    <row r="20" spans="1:18" x14ac:dyDescent="0.25">
      <c r="A20" t="s">
        <v>888</v>
      </c>
      <c r="D20" s="45">
        <v>225832.79</v>
      </c>
      <c r="F20" s="3"/>
      <c r="G20" s="30" t="s">
        <v>18</v>
      </c>
      <c r="H20" s="113" t="s">
        <v>304</v>
      </c>
      <c r="I20" s="157" t="s">
        <v>427</v>
      </c>
      <c r="J20" s="9" t="s">
        <v>428</v>
      </c>
      <c r="K20" s="60"/>
      <c r="L20" s="60">
        <f>IFERROR(VLOOKUP($I20,'2.1 Forecast PVT'!$G$7:$I$127,3,FALSE),0)</f>
        <v>204222.647177423</v>
      </c>
      <c r="M20" s="61">
        <f t="shared" si="0"/>
        <v>204222.647177423</v>
      </c>
      <c r="N20" s="119"/>
      <c r="O20" s="126"/>
      <c r="P20" s="6" t="s">
        <v>417</v>
      </c>
      <c r="Q20" s="37">
        <v>100120.56759556099</v>
      </c>
      <c r="R20" s="44" t="s">
        <v>1618</v>
      </c>
    </row>
    <row r="21" spans="1:18" x14ac:dyDescent="0.25">
      <c r="A21" t="s">
        <v>398</v>
      </c>
      <c r="B21" t="s">
        <v>581</v>
      </c>
      <c r="C21" t="s">
        <v>1461</v>
      </c>
      <c r="D21" s="45">
        <v>114189.69</v>
      </c>
      <c r="F21" s="3"/>
      <c r="G21" s="30" t="s">
        <v>18</v>
      </c>
      <c r="H21" s="112" t="s">
        <v>304</v>
      </c>
      <c r="I21" s="9" t="s">
        <v>468</v>
      </c>
      <c r="J21" s="9" t="s">
        <v>1307</v>
      </c>
      <c r="K21" s="60"/>
      <c r="L21" s="60">
        <f>IFERROR(VLOOKUP($I21,'2.1 Forecast PVT'!$G$7:$I$127,3,FALSE),0)</f>
        <v>-16850.414395683001</v>
      </c>
      <c r="M21" s="61">
        <f t="shared" si="0"/>
        <v>-16850.414395683001</v>
      </c>
      <c r="N21" s="119"/>
      <c r="O21" s="126"/>
      <c r="P21" s="6" t="s">
        <v>420</v>
      </c>
      <c r="Q21" s="37">
        <v>127183.13325415801</v>
      </c>
    </row>
    <row r="22" spans="1:18" x14ac:dyDescent="0.25">
      <c r="A22" t="s">
        <v>398</v>
      </c>
      <c r="B22" t="s">
        <v>829</v>
      </c>
      <c r="C22" t="s">
        <v>1143</v>
      </c>
      <c r="D22" s="45">
        <v>2769.83</v>
      </c>
      <c r="F22" s="3"/>
      <c r="G22" s="30" t="s">
        <v>18</v>
      </c>
      <c r="H22" s="112" t="s">
        <v>304</v>
      </c>
      <c r="I22" s="9" t="s">
        <v>523</v>
      </c>
      <c r="J22" s="9" t="s">
        <v>524</v>
      </c>
      <c r="K22" s="60"/>
      <c r="L22" s="60">
        <f>IFERROR(VLOOKUP($I22,'2.1 Forecast PVT'!$G$7:$I$127,3,FALSE),0)</f>
        <v>24627.239638202002</v>
      </c>
      <c r="M22" s="61">
        <f t="shared" si="0"/>
        <v>24627.239638202002</v>
      </c>
      <c r="N22" s="119"/>
      <c r="O22" s="126"/>
      <c r="P22" s="6" t="s">
        <v>505</v>
      </c>
      <c r="Q22" s="37">
        <v>163319.82639808799</v>
      </c>
    </row>
    <row r="23" spans="1:18" x14ac:dyDescent="0.25">
      <c r="A23" t="s">
        <v>889</v>
      </c>
      <c r="D23" s="45">
        <v>116959.52</v>
      </c>
      <c r="F23" s="3"/>
      <c r="G23" s="30" t="s">
        <v>18</v>
      </c>
      <c r="H23" s="112" t="s">
        <v>304</v>
      </c>
      <c r="I23" s="9" t="s">
        <v>525</v>
      </c>
      <c r="J23" s="9" t="s">
        <v>526</v>
      </c>
      <c r="K23" s="60"/>
      <c r="L23" s="60">
        <f>IFERROR(VLOOKUP($I23,'2.1 Forecast PVT'!$G$7:$I$127,3,FALSE),0)</f>
        <v>24753.299575215999</v>
      </c>
      <c r="M23" s="61">
        <f t="shared" si="0"/>
        <v>24753.299575215999</v>
      </c>
      <c r="N23" s="119"/>
      <c r="O23" s="126"/>
      <c r="P23" s="6" t="s">
        <v>310</v>
      </c>
      <c r="Q23" s="37">
        <v>199801.35216650399</v>
      </c>
    </row>
    <row r="24" spans="1:18" x14ac:dyDescent="0.25">
      <c r="A24" t="s">
        <v>310</v>
      </c>
      <c r="B24" t="s">
        <v>643</v>
      </c>
      <c r="C24" t="s">
        <v>644</v>
      </c>
      <c r="D24" s="45">
        <v>90247.62</v>
      </c>
      <c r="F24" s="3"/>
      <c r="G24" s="30" t="s">
        <v>18</v>
      </c>
      <c r="H24" s="112" t="s">
        <v>304</v>
      </c>
      <c r="I24" s="9" t="s">
        <v>565</v>
      </c>
      <c r="J24" s="9" t="s">
        <v>1308</v>
      </c>
      <c r="K24" s="60"/>
      <c r="L24" s="60">
        <f>IFERROR(VLOOKUP($I24,'2.1 Forecast PVT'!$G$7:$I$127,3,FALSE),0)</f>
        <v>-58392.108906426001</v>
      </c>
      <c r="M24" s="61">
        <f t="shared" si="0"/>
        <v>-58392.108906426001</v>
      </c>
      <c r="N24" s="119"/>
      <c r="O24" s="126"/>
      <c r="P24" s="6" t="s">
        <v>315</v>
      </c>
      <c r="Q24" s="37">
        <v>141536.94036991801</v>
      </c>
    </row>
    <row r="25" spans="1:18" x14ac:dyDescent="0.25">
      <c r="A25" t="s">
        <v>310</v>
      </c>
      <c r="B25" t="s">
        <v>853</v>
      </c>
      <c r="C25" t="s">
        <v>854</v>
      </c>
      <c r="D25" s="45">
        <v>5679.17</v>
      </c>
      <c r="F25" s="271"/>
      <c r="G25" s="30" t="s">
        <v>18</v>
      </c>
      <c r="H25" s="113" t="s">
        <v>304</v>
      </c>
      <c r="I25" s="9" t="s">
        <v>609</v>
      </c>
      <c r="J25" s="9" t="s">
        <v>610</v>
      </c>
      <c r="K25" s="60"/>
      <c r="L25" s="60">
        <f>IFERROR(VLOOKUP($I25,'2.1 Forecast PVT'!$G$7:$I$127,3,FALSE),0)</f>
        <v>43305.613723470997</v>
      </c>
      <c r="M25" s="61">
        <f t="shared" si="0"/>
        <v>43305.613723470997</v>
      </c>
      <c r="N25" s="119"/>
      <c r="O25" s="126"/>
      <c r="P25" s="6" t="s">
        <v>301</v>
      </c>
      <c r="Q25" s="37">
        <v>654798.03759730794</v>
      </c>
    </row>
    <row r="26" spans="1:18" x14ac:dyDescent="0.25">
      <c r="A26" t="s">
        <v>310</v>
      </c>
      <c r="B26" t="s">
        <v>639</v>
      </c>
      <c r="C26" t="s">
        <v>640</v>
      </c>
      <c r="D26" s="45">
        <v>26549.13</v>
      </c>
      <c r="F26" s="3"/>
      <c r="G26" s="30" t="s">
        <v>18</v>
      </c>
      <c r="H26" s="113" t="s">
        <v>304</v>
      </c>
      <c r="I26" s="9" t="s">
        <v>671</v>
      </c>
      <c r="J26" s="9" t="s">
        <v>672</v>
      </c>
      <c r="K26" s="60"/>
      <c r="L26" s="60">
        <f>IFERROR(VLOOKUP($I26,'2.1 Forecast PVT'!$G$7:$I$127,3,FALSE),0)</f>
        <v>76038.992608476998</v>
      </c>
      <c r="M26" s="61">
        <f t="shared" si="0"/>
        <v>76038.992608476998</v>
      </c>
      <c r="N26" s="119"/>
      <c r="O26" s="126"/>
      <c r="P26" s="6" t="s">
        <v>353</v>
      </c>
      <c r="Q26" s="37">
        <v>144154</v>
      </c>
    </row>
    <row r="27" spans="1:18" x14ac:dyDescent="0.25">
      <c r="A27" t="s">
        <v>897</v>
      </c>
      <c r="D27" s="45">
        <v>122475.92</v>
      </c>
      <c r="F27" s="3"/>
      <c r="G27" s="30" t="s">
        <v>18</v>
      </c>
      <c r="H27" s="112" t="s">
        <v>304</v>
      </c>
      <c r="I27" s="9" t="s">
        <v>673</v>
      </c>
      <c r="J27" s="9" t="s">
        <v>1311</v>
      </c>
      <c r="K27" s="60"/>
      <c r="L27" s="60">
        <f>IFERROR(VLOOKUP($I27,'2.1 Forecast PVT'!$G$7:$I$127,3,FALSE),0)</f>
        <v>-570.85616292300006</v>
      </c>
      <c r="M27" s="61">
        <f t="shared" si="0"/>
        <v>-570.85616292300006</v>
      </c>
      <c r="N27" s="119"/>
      <c r="O27" s="126"/>
      <c r="P27" s="6" t="s">
        <v>329</v>
      </c>
      <c r="Q27" s="37">
        <v>2354854.9439476351</v>
      </c>
    </row>
    <row r="28" spans="1:18" x14ac:dyDescent="0.25">
      <c r="A28" t="s">
        <v>301</v>
      </c>
      <c r="B28" t="s">
        <v>299</v>
      </c>
      <c r="C28" t="s">
        <v>905</v>
      </c>
      <c r="D28" s="45">
        <v>534090.35000000009</v>
      </c>
      <c r="F28" s="3"/>
      <c r="G28" s="30" t="s">
        <v>18</v>
      </c>
      <c r="H28" s="113" t="s">
        <v>304</v>
      </c>
      <c r="I28" s="9" t="s">
        <v>711</v>
      </c>
      <c r="J28" s="9" t="s">
        <v>712</v>
      </c>
      <c r="K28" s="60"/>
      <c r="L28" s="60">
        <f>IFERROR(VLOOKUP($I28,'2.1 Forecast PVT'!$G$7:$I$127,3,FALSE),0)</f>
        <v>34776.873172554995</v>
      </c>
      <c r="M28" s="61">
        <f t="shared" si="0"/>
        <v>34776.873172554995</v>
      </c>
      <c r="N28" s="119"/>
      <c r="O28" s="126"/>
      <c r="P28" s="6" t="s">
        <v>6</v>
      </c>
      <c r="Q28" s="37">
        <v>10538986.485488327</v>
      </c>
    </row>
    <row r="29" spans="1:18" x14ac:dyDescent="0.25">
      <c r="A29" t="s">
        <v>899</v>
      </c>
      <c r="D29" s="45">
        <v>534090.35000000009</v>
      </c>
      <c r="F29" s="3"/>
      <c r="G29" s="30" t="s">
        <v>18</v>
      </c>
      <c r="H29" s="113" t="s">
        <v>304</v>
      </c>
      <c r="I29" s="9" t="s">
        <v>747</v>
      </c>
      <c r="J29" s="9" t="s">
        <v>748</v>
      </c>
      <c r="K29" s="60"/>
      <c r="L29" s="60">
        <f>IFERROR(VLOOKUP($I29,'2.1 Forecast PVT'!$G$7:$I$127,3,FALSE),0)</f>
        <v>185512.39437448399</v>
      </c>
      <c r="M29" s="61">
        <f t="shared" si="0"/>
        <v>185512.39437448399</v>
      </c>
      <c r="N29" s="119"/>
      <c r="O29" s="126"/>
    </row>
    <row r="30" spans="1:18" x14ac:dyDescent="0.25">
      <c r="A30" t="s">
        <v>329</v>
      </c>
      <c r="B30" t="s">
        <v>665</v>
      </c>
      <c r="C30" t="s">
        <v>666</v>
      </c>
      <c r="D30" s="45">
        <v>787.2</v>
      </c>
      <c r="F30" s="3"/>
      <c r="G30" s="30" t="s">
        <v>18</v>
      </c>
      <c r="H30" s="113" t="s">
        <v>304</v>
      </c>
      <c r="I30" s="9" t="s">
        <v>749</v>
      </c>
      <c r="J30" s="9" t="s">
        <v>750</v>
      </c>
      <c r="K30" s="60"/>
      <c r="L30" s="60">
        <f>IFERROR(VLOOKUP($I30,'2.1 Forecast PVT'!$G$7:$I$127,3,FALSE),0)</f>
        <v>30793.163766549002</v>
      </c>
      <c r="M30" s="61">
        <f t="shared" si="0"/>
        <v>30793.163766549002</v>
      </c>
      <c r="N30" s="119"/>
      <c r="O30" s="126"/>
    </row>
    <row r="31" spans="1:18" x14ac:dyDescent="0.25">
      <c r="A31" t="s">
        <v>329</v>
      </c>
      <c r="B31" t="s">
        <v>1110</v>
      </c>
      <c r="C31" t="s">
        <v>1111</v>
      </c>
      <c r="D31" s="45">
        <v>83361.509999999995</v>
      </c>
      <c r="E31" s="10"/>
      <c r="F31" s="3"/>
      <c r="G31" s="30" t="s">
        <v>18</v>
      </c>
      <c r="H31" s="112" t="s">
        <v>304</v>
      </c>
      <c r="I31" s="9" t="s">
        <v>819</v>
      </c>
      <c r="J31" s="9" t="s">
        <v>820</v>
      </c>
      <c r="K31" s="60"/>
      <c r="L31" s="60">
        <f>IFERROR(VLOOKUP($I31,'2.1 Forecast PVT'!$G$7:$I$127,3,FALSE),0)</f>
        <v>107070.582450944</v>
      </c>
      <c r="M31" s="61">
        <f t="shared" si="0"/>
        <v>107070.582450944</v>
      </c>
      <c r="N31" s="119" t="s">
        <v>1616</v>
      </c>
      <c r="O31" s="126"/>
    </row>
    <row r="32" spans="1:18" x14ac:dyDescent="0.25">
      <c r="A32" t="s">
        <v>902</v>
      </c>
      <c r="D32" s="45">
        <v>84148.709999999992</v>
      </c>
      <c r="F32" s="3"/>
      <c r="G32" s="30" t="s">
        <v>18</v>
      </c>
      <c r="H32" s="112" t="s">
        <v>304</v>
      </c>
      <c r="I32" s="9" t="s">
        <v>821</v>
      </c>
      <c r="J32" s="9" t="s">
        <v>822</v>
      </c>
      <c r="K32" s="60"/>
      <c r="L32" s="60">
        <f>IFERROR(VLOOKUP($I32,'2.1 Forecast PVT'!$G$7:$I$127,3,FALSE),0)</f>
        <v>-10069.030323273</v>
      </c>
      <c r="M32" s="61">
        <f t="shared" si="0"/>
        <v>-10069.030323273</v>
      </c>
      <c r="N32" s="119"/>
      <c r="O32" s="126"/>
    </row>
    <row r="33" spans="1:16" x14ac:dyDescent="0.25">
      <c r="A33" t="s">
        <v>6</v>
      </c>
      <c r="D33" s="254">
        <v>1292918.3400000001</v>
      </c>
      <c r="F33" s="3"/>
      <c r="G33" s="30" t="s">
        <v>18</v>
      </c>
      <c r="H33" s="112" t="s">
        <v>304</v>
      </c>
      <c r="I33" s="9" t="s">
        <v>849</v>
      </c>
      <c r="J33" s="9" t="s">
        <v>850</v>
      </c>
      <c r="K33" s="60"/>
      <c r="L33" s="60">
        <f>IFERROR(VLOOKUP($I33,'2.1 Forecast PVT'!$G$7:$I$127,3,FALSE),0)</f>
        <v>25235.686989360001</v>
      </c>
      <c r="M33" s="61">
        <f t="shared" si="0"/>
        <v>25235.686989360001</v>
      </c>
      <c r="N33" s="119"/>
      <c r="O33" s="126"/>
    </row>
    <row r="34" spans="1:16" x14ac:dyDescent="0.25">
      <c r="F34" s="3"/>
      <c r="G34" s="30" t="s">
        <v>18</v>
      </c>
      <c r="H34" s="112" t="s">
        <v>304</v>
      </c>
      <c r="I34" s="9" t="s">
        <v>851</v>
      </c>
      <c r="J34" s="9" t="s">
        <v>852</v>
      </c>
      <c r="K34" s="60"/>
      <c r="L34" s="60">
        <f>IFERROR(VLOOKUP($I34,'2.1 Forecast PVT'!$G$7:$I$127,3,FALSE),0)</f>
        <v>49114.811702883002</v>
      </c>
      <c r="M34" s="61">
        <f t="shared" si="0"/>
        <v>49114.811702883002</v>
      </c>
      <c r="N34" s="119"/>
      <c r="O34" s="126"/>
    </row>
    <row r="35" spans="1:16" x14ac:dyDescent="0.25">
      <c r="F35" s="3"/>
      <c r="G35" s="30" t="s">
        <v>18</v>
      </c>
      <c r="H35" s="112" t="s">
        <v>304</v>
      </c>
      <c r="I35" s="9" t="s">
        <v>520</v>
      </c>
      <c r="J35" s="9" t="s">
        <v>521</v>
      </c>
      <c r="K35" s="60"/>
      <c r="L35" s="60">
        <f>IFERROR(VLOOKUP($I35,'2.1 Forecast PVT'!$G$7:$I$127,3,FALSE),0)</f>
        <v>396000</v>
      </c>
      <c r="M35" s="61">
        <f t="shared" si="0"/>
        <v>396000</v>
      </c>
      <c r="N35" s="119"/>
      <c r="O35" s="126"/>
    </row>
    <row r="36" spans="1:16" x14ac:dyDescent="0.25">
      <c r="F36" s="3"/>
      <c r="G36" s="30" t="s">
        <v>18</v>
      </c>
      <c r="H36" s="112" t="s">
        <v>304</v>
      </c>
      <c r="I36" s="9" t="s">
        <v>617</v>
      </c>
      <c r="J36" s="9" t="s">
        <v>618</v>
      </c>
      <c r="K36" s="60"/>
      <c r="L36" s="60">
        <f>IFERROR(VLOOKUP($I36,'2.1 Forecast PVT'!$G$7:$I$127,3,FALSE),0)</f>
        <v>623465.00262563699</v>
      </c>
      <c r="M36" s="61">
        <f t="shared" si="0"/>
        <v>623465.00262563699</v>
      </c>
      <c r="N36" s="119"/>
      <c r="O36" s="126"/>
    </row>
    <row r="37" spans="1:16" x14ac:dyDescent="0.25">
      <c r="F37" s="3"/>
      <c r="G37" s="29" t="s">
        <v>54</v>
      </c>
      <c r="H37" s="112" t="s">
        <v>398</v>
      </c>
      <c r="I37" s="9" t="s">
        <v>581</v>
      </c>
      <c r="J37" s="9" t="s">
        <v>1461</v>
      </c>
      <c r="K37" s="60">
        <v>114189.69</v>
      </c>
      <c r="L37" s="60">
        <f>IFERROR(VLOOKUP($I37,'2.1 Forecast PVT'!$B$8:$D$29,3,FALSE),0)</f>
        <v>5798.9152104639998</v>
      </c>
      <c r="M37" s="61">
        <f>K37</f>
        <v>114189.69</v>
      </c>
      <c r="N37" s="119"/>
      <c r="O37" s="126"/>
    </row>
    <row r="38" spans="1:16" x14ac:dyDescent="0.25">
      <c r="F38" s="3"/>
      <c r="G38" s="29" t="s">
        <v>54</v>
      </c>
      <c r="H38" s="112" t="s">
        <v>398</v>
      </c>
      <c r="I38" s="9" t="s">
        <v>829</v>
      </c>
      <c r="J38" s="9" t="s">
        <v>1143</v>
      </c>
      <c r="K38" s="60">
        <v>2769.83</v>
      </c>
      <c r="L38" s="60">
        <f>IFERROR(VLOOKUP($I38,'2.1 Forecast PVT'!$B$8:$D$29,3,FALSE),0)</f>
        <v>11507.768053506999</v>
      </c>
      <c r="M38" s="61">
        <f t="shared" ref="M38:M69" si="1">L38</f>
        <v>11507.768053506999</v>
      </c>
      <c r="N38" s="119"/>
      <c r="O38" s="126"/>
    </row>
    <row r="39" spans="1:16" x14ac:dyDescent="0.25">
      <c r="F39" s="3"/>
      <c r="G39" s="30" t="s">
        <v>18</v>
      </c>
      <c r="H39" s="112" t="s">
        <v>398</v>
      </c>
      <c r="I39" s="9" t="s">
        <v>396</v>
      </c>
      <c r="J39" s="9" t="s">
        <v>1315</v>
      </c>
      <c r="K39" s="60"/>
      <c r="L39" s="60">
        <f>IFERROR(VLOOKUP($I39,'2.1 Forecast PVT'!$G$7:$I$127,3,FALSE),0)</f>
        <v>55727.998168374004</v>
      </c>
      <c r="M39" s="61">
        <f t="shared" si="1"/>
        <v>55727.998168374004</v>
      </c>
      <c r="N39" s="119"/>
      <c r="O39" s="126"/>
    </row>
    <row r="40" spans="1:16" x14ac:dyDescent="0.25">
      <c r="F40" s="3"/>
      <c r="G40" s="30" t="s">
        <v>18</v>
      </c>
      <c r="H40" s="112" t="s">
        <v>398</v>
      </c>
      <c r="I40" s="9" t="s">
        <v>481</v>
      </c>
      <c r="J40" s="9" t="s">
        <v>1318</v>
      </c>
      <c r="K40" s="60"/>
      <c r="L40" s="60">
        <f>IFERROR(VLOOKUP($I40,'2.1 Forecast PVT'!$G$7:$I$127,3,FALSE),0)</f>
        <v>97181.480166474998</v>
      </c>
      <c r="M40" s="61">
        <f t="shared" si="1"/>
        <v>97181.480166474998</v>
      </c>
      <c r="N40" s="119"/>
      <c r="O40" s="126"/>
    </row>
    <row r="41" spans="1:16" x14ac:dyDescent="0.25">
      <c r="F41" s="3"/>
      <c r="G41" s="30" t="s">
        <v>18</v>
      </c>
      <c r="H41" s="112" t="s">
        <v>398</v>
      </c>
      <c r="I41" s="9" t="s">
        <v>577</v>
      </c>
      <c r="J41" s="9" t="s">
        <v>918</v>
      </c>
      <c r="K41" s="60"/>
      <c r="L41" s="60">
        <f>IFERROR(VLOOKUP($I41,'2.1 Forecast PVT'!$G$7:$I$127,3,FALSE),0)</f>
        <v>35276.058682360002</v>
      </c>
      <c r="M41" s="61">
        <f t="shared" si="1"/>
        <v>35276.058682360002</v>
      </c>
      <c r="N41" s="119"/>
      <c r="O41" s="126"/>
      <c r="P41" s="43"/>
    </row>
    <row r="42" spans="1:16" x14ac:dyDescent="0.25">
      <c r="F42" s="3"/>
      <c r="G42" s="30" t="s">
        <v>18</v>
      </c>
      <c r="H42" s="112" t="s">
        <v>398</v>
      </c>
      <c r="I42" s="157" t="s">
        <v>687</v>
      </c>
      <c r="J42" s="9" t="s">
        <v>1324</v>
      </c>
      <c r="K42" s="60"/>
      <c r="L42" s="60">
        <f>IFERROR(VLOOKUP($I42,'2.1 Forecast PVT'!$G$7:$I$127,3,FALSE),0)</f>
        <v>8313.9714853559999</v>
      </c>
      <c r="M42" s="61">
        <f t="shared" si="1"/>
        <v>8313.9714853559999</v>
      </c>
      <c r="N42" s="119"/>
      <c r="O42" s="126"/>
    </row>
    <row r="43" spans="1:16" x14ac:dyDescent="0.25">
      <c r="F43" s="3"/>
      <c r="G43" s="30" t="s">
        <v>18</v>
      </c>
      <c r="H43" s="112" t="s">
        <v>398</v>
      </c>
      <c r="I43" s="157" t="s">
        <v>757</v>
      </c>
      <c r="J43" s="9" t="s">
        <v>1327</v>
      </c>
      <c r="K43" s="60"/>
      <c r="L43" s="60">
        <f>IFERROR(VLOOKUP($I43,'2.1 Forecast PVT'!$G$7:$I$127,3,FALSE),0)</f>
        <v>114972.11856203001</v>
      </c>
      <c r="M43" s="61">
        <f t="shared" si="1"/>
        <v>114972.11856203001</v>
      </c>
      <c r="N43" s="119"/>
      <c r="O43" s="126"/>
    </row>
    <row r="44" spans="1:16" x14ac:dyDescent="0.25">
      <c r="F44" s="3"/>
      <c r="G44" s="30" t="s">
        <v>18</v>
      </c>
      <c r="H44" s="112" t="s">
        <v>401</v>
      </c>
      <c r="I44" s="157" t="s">
        <v>759</v>
      </c>
      <c r="J44" s="9" t="s">
        <v>1328</v>
      </c>
      <c r="K44" s="60"/>
      <c r="L44" s="60">
        <f>IFERROR(VLOOKUP($I44,'2.1 Forecast PVT'!$G$7:$I$127,3,FALSE),0)</f>
        <v>2904.1225448629993</v>
      </c>
      <c r="M44" s="61">
        <f t="shared" si="1"/>
        <v>2904.1225448629993</v>
      </c>
      <c r="N44" s="119"/>
      <c r="O44" s="126"/>
    </row>
    <row r="45" spans="1:16" x14ac:dyDescent="0.25">
      <c r="F45" s="3"/>
      <c r="G45" s="30" t="s">
        <v>18</v>
      </c>
      <c r="H45" s="112" t="s">
        <v>401</v>
      </c>
      <c r="I45" s="9" t="s">
        <v>831</v>
      </c>
      <c r="J45" s="9" t="s">
        <v>1329</v>
      </c>
      <c r="K45" s="60"/>
      <c r="L45" s="60">
        <f>IFERROR(VLOOKUP($I45,'2.1 Forecast PVT'!$G$7:$I$127,3,FALSE),0)</f>
        <v>44813.163258971996</v>
      </c>
      <c r="M45" s="61">
        <f t="shared" si="1"/>
        <v>44813.163258971996</v>
      </c>
      <c r="N45" s="119"/>
      <c r="O45" s="126"/>
    </row>
    <row r="46" spans="1:16" x14ac:dyDescent="0.25">
      <c r="F46" s="3"/>
      <c r="G46" s="30" t="s">
        <v>18</v>
      </c>
      <c r="H46" s="112" t="s">
        <v>378</v>
      </c>
      <c r="I46" s="9" t="s">
        <v>404</v>
      </c>
      <c r="J46" s="9" t="s">
        <v>405</v>
      </c>
      <c r="K46" s="60"/>
      <c r="L46" s="60">
        <f>IFERROR(VLOOKUP($I46,'2.1 Forecast PVT'!$G$7:$I$127,3,FALSE),0)</f>
        <v>28627.273283275998</v>
      </c>
      <c r="M46" s="61">
        <f t="shared" si="1"/>
        <v>28627.273283275998</v>
      </c>
      <c r="N46" s="119"/>
      <c r="O46" s="126"/>
    </row>
    <row r="47" spans="1:16" x14ac:dyDescent="0.25">
      <c r="F47" s="3"/>
      <c r="G47" s="30" t="s">
        <v>18</v>
      </c>
      <c r="H47" s="112" t="s">
        <v>378</v>
      </c>
      <c r="I47" s="9" t="s">
        <v>491</v>
      </c>
      <c r="J47" s="9" t="s">
        <v>492</v>
      </c>
      <c r="K47" s="60"/>
      <c r="L47" s="60">
        <f>IFERROR(VLOOKUP($I47,'2.1 Forecast PVT'!$G$7:$I$127,3,FALSE),0)</f>
        <v>57114.164698357999</v>
      </c>
      <c r="M47" s="61">
        <f t="shared" si="1"/>
        <v>57114.164698357999</v>
      </c>
      <c r="N47" s="119"/>
      <c r="O47" s="126"/>
    </row>
    <row r="48" spans="1:16" x14ac:dyDescent="0.25">
      <c r="F48" s="3"/>
      <c r="G48" s="30" t="s">
        <v>18</v>
      </c>
      <c r="H48" s="112" t="s">
        <v>378</v>
      </c>
      <c r="I48" s="9" t="s">
        <v>512</v>
      </c>
      <c r="J48" s="9" t="s">
        <v>513</v>
      </c>
      <c r="K48" s="60"/>
      <c r="L48" s="60">
        <f>IFERROR(VLOOKUP($I48,'2.1 Forecast PVT'!$G$7:$I$127,3,FALSE),0)</f>
        <v>753232</v>
      </c>
      <c r="M48" s="61">
        <f t="shared" si="1"/>
        <v>753232</v>
      </c>
      <c r="N48" s="119" t="s">
        <v>1370</v>
      </c>
      <c r="O48" s="126"/>
    </row>
    <row r="49" spans="6:16" x14ac:dyDescent="0.25">
      <c r="F49" s="3"/>
      <c r="G49" s="30" t="s">
        <v>18</v>
      </c>
      <c r="H49" s="112" t="s">
        <v>378</v>
      </c>
      <c r="I49" s="9" t="s">
        <v>587</v>
      </c>
      <c r="J49" s="9" t="s">
        <v>588</v>
      </c>
      <c r="K49" s="60"/>
      <c r="L49" s="60">
        <f>IFERROR(VLOOKUP($I49,'2.1 Forecast PVT'!$G$7:$I$127,3,FALSE),0)</f>
        <v>6305.7631622600002</v>
      </c>
      <c r="M49" s="61">
        <f t="shared" si="1"/>
        <v>6305.7631622600002</v>
      </c>
      <c r="N49" s="119"/>
      <c r="O49" s="126"/>
    </row>
    <row r="50" spans="6:16" x14ac:dyDescent="0.25">
      <c r="F50" s="3"/>
      <c r="G50" s="30" t="s">
        <v>18</v>
      </c>
      <c r="H50" s="112" t="s">
        <v>378</v>
      </c>
      <c r="I50" s="9" t="s">
        <v>589</v>
      </c>
      <c r="J50" s="9" t="s">
        <v>1314</v>
      </c>
      <c r="K50" s="60"/>
      <c r="L50" s="60">
        <f>IFERROR(VLOOKUP($I50,'2.1 Forecast PVT'!$G$7:$I$127,3,FALSE),0)</f>
        <v>1597.6615166930001</v>
      </c>
      <c r="M50" s="61">
        <f t="shared" si="1"/>
        <v>1597.6615166930001</v>
      </c>
      <c r="N50" s="119"/>
      <c r="O50" s="126"/>
    </row>
    <row r="51" spans="6:16" x14ac:dyDescent="0.25">
      <c r="F51" s="3"/>
      <c r="G51" s="30" t="s">
        <v>18</v>
      </c>
      <c r="H51" s="112" t="s">
        <v>378</v>
      </c>
      <c r="I51" s="9" t="s">
        <v>591</v>
      </c>
      <c r="J51" s="9" t="s">
        <v>592</v>
      </c>
      <c r="K51" s="60"/>
      <c r="L51" s="60">
        <f>IFERROR(VLOOKUP($I51,'2.1 Forecast PVT'!$G$7:$I$127,3,FALSE),0)</f>
        <v>102081.37599315999</v>
      </c>
      <c r="M51" s="61">
        <f t="shared" si="1"/>
        <v>102081.37599315999</v>
      </c>
      <c r="N51" s="119"/>
      <c r="O51" s="126"/>
      <c r="P51" s="43"/>
    </row>
    <row r="52" spans="6:16" x14ac:dyDescent="0.25">
      <c r="F52" s="3"/>
      <c r="G52" s="30" t="s">
        <v>18</v>
      </c>
      <c r="H52" s="112" t="s">
        <v>378</v>
      </c>
      <c r="I52" s="157" t="s">
        <v>693</v>
      </c>
      <c r="J52" s="9" t="s">
        <v>694</v>
      </c>
      <c r="K52" s="60"/>
      <c r="L52" s="60">
        <f>IFERROR(VLOOKUP($I52,'2.1 Forecast PVT'!$G$7:$I$127,3,FALSE),0)</f>
        <v>16172.896178555999</v>
      </c>
      <c r="M52" s="61">
        <f t="shared" si="1"/>
        <v>16172.896178555999</v>
      </c>
      <c r="N52" s="119"/>
      <c r="O52" s="126"/>
    </row>
    <row r="53" spans="6:16" x14ac:dyDescent="0.25">
      <c r="F53" s="3"/>
      <c r="G53" s="30" t="s">
        <v>18</v>
      </c>
      <c r="H53" s="112" t="s">
        <v>378</v>
      </c>
      <c r="I53" s="9" t="s">
        <v>765</v>
      </c>
      <c r="J53" s="9" t="s">
        <v>766</v>
      </c>
      <c r="K53" s="60"/>
      <c r="L53" s="60">
        <f>IFERROR(VLOOKUP($I53,'2.1 Forecast PVT'!$G$7:$I$127,3,FALSE),0)</f>
        <v>26414.006509481998</v>
      </c>
      <c r="M53" s="61">
        <f t="shared" si="1"/>
        <v>26414.006509481998</v>
      </c>
      <c r="N53" s="119"/>
      <c r="O53" s="126"/>
    </row>
    <row r="54" spans="6:16" x14ac:dyDescent="0.25">
      <c r="F54" s="3"/>
      <c r="G54" s="30" t="s">
        <v>18</v>
      </c>
      <c r="H54" s="112" t="s">
        <v>378</v>
      </c>
      <c r="I54" s="9" t="s">
        <v>835</v>
      </c>
      <c r="J54" s="9" t="s">
        <v>836</v>
      </c>
      <c r="K54" s="60"/>
      <c r="L54" s="60">
        <f>IFERROR(VLOOKUP($I54,'2.1 Forecast PVT'!$G$7:$I$127,3,FALSE),0)</f>
        <v>33778.603532169996</v>
      </c>
      <c r="M54" s="61">
        <f t="shared" si="1"/>
        <v>33778.603532169996</v>
      </c>
      <c r="N54" s="119"/>
      <c r="O54" s="126"/>
    </row>
    <row r="55" spans="6:16" x14ac:dyDescent="0.25">
      <c r="F55" s="3"/>
      <c r="G55" s="30" t="s">
        <v>18</v>
      </c>
      <c r="H55" s="112" t="s">
        <v>408</v>
      </c>
      <c r="I55" s="9" t="s">
        <v>406</v>
      </c>
      <c r="J55" s="9" t="s">
        <v>407</v>
      </c>
      <c r="K55" s="60"/>
      <c r="L55" s="60">
        <f>IFERROR(VLOOKUP($I55,'2.1 Forecast PVT'!$G$7:$I$127,3,FALSE),0)</f>
        <v>21651.84</v>
      </c>
      <c r="M55" s="61">
        <f t="shared" si="1"/>
        <v>21651.84</v>
      </c>
      <c r="N55" s="119"/>
      <c r="O55" s="126"/>
    </row>
    <row r="56" spans="6:16" x14ac:dyDescent="0.25">
      <c r="F56" s="3"/>
      <c r="G56" s="30" t="s">
        <v>18</v>
      </c>
      <c r="H56" s="112" t="s">
        <v>408</v>
      </c>
      <c r="I56" s="9" t="s">
        <v>493</v>
      </c>
      <c r="J56" s="9" t="s">
        <v>1312</v>
      </c>
      <c r="K56" s="60"/>
      <c r="L56" s="60">
        <f>IFERROR(VLOOKUP($I56,'2.1 Forecast PVT'!$G$7:$I$127,3,FALSE),0)</f>
        <v>32220</v>
      </c>
      <c r="M56" s="61">
        <f t="shared" si="1"/>
        <v>32220</v>
      </c>
      <c r="N56" s="119"/>
      <c r="O56" s="126"/>
    </row>
    <row r="57" spans="6:16" x14ac:dyDescent="0.25">
      <c r="F57" s="3"/>
      <c r="G57" s="30" t="s">
        <v>18</v>
      </c>
      <c r="H57" s="112" t="s">
        <v>408</v>
      </c>
      <c r="I57" s="9" t="s">
        <v>593</v>
      </c>
      <c r="J57" s="9" t="s">
        <v>594</v>
      </c>
      <c r="K57" s="60"/>
      <c r="L57" s="60">
        <f>IFERROR(VLOOKUP($I57,'2.1 Forecast PVT'!$G$7:$I$127,3,FALSE),0)</f>
        <v>1477947.1639249951</v>
      </c>
      <c r="M57" s="61">
        <f t="shared" si="1"/>
        <v>1477947.1639249951</v>
      </c>
      <c r="N57" s="119" t="s">
        <v>1389</v>
      </c>
      <c r="O57" s="126"/>
    </row>
    <row r="58" spans="6:16" x14ac:dyDescent="0.25">
      <c r="F58" s="3"/>
      <c r="G58" s="30" t="s">
        <v>18</v>
      </c>
      <c r="H58" s="112" t="s">
        <v>408</v>
      </c>
      <c r="I58" s="9" t="s">
        <v>695</v>
      </c>
      <c r="J58" s="9" t="s">
        <v>696</v>
      </c>
      <c r="K58" s="60"/>
      <c r="L58" s="60">
        <f>IFERROR(VLOOKUP($I58,'2.1 Forecast PVT'!$G$7:$I$127,3,FALSE),0)</f>
        <v>13600.636946873999</v>
      </c>
      <c r="M58" s="61">
        <f t="shared" si="1"/>
        <v>13600.636946873999</v>
      </c>
      <c r="N58" s="119"/>
      <c r="O58" s="126"/>
    </row>
    <row r="59" spans="6:16" x14ac:dyDescent="0.25">
      <c r="F59" s="3"/>
      <c r="G59" s="30" t="s">
        <v>18</v>
      </c>
      <c r="H59" s="112" t="s">
        <v>408</v>
      </c>
      <c r="I59" s="9" t="s">
        <v>767</v>
      </c>
      <c r="J59" s="9" t="s">
        <v>768</v>
      </c>
      <c r="K59" s="60"/>
      <c r="L59" s="60">
        <f>IFERROR(VLOOKUP($I59,'2.1 Forecast PVT'!$G$7:$I$127,3,FALSE),0)</f>
        <v>7325.7268658799994</v>
      </c>
      <c r="M59" s="61">
        <f t="shared" si="1"/>
        <v>7325.7268658799994</v>
      </c>
      <c r="N59" s="119"/>
      <c r="O59" s="126"/>
      <c r="P59" s="43"/>
    </row>
    <row r="60" spans="6:16" x14ac:dyDescent="0.25">
      <c r="F60" s="3"/>
      <c r="G60" s="30" t="s">
        <v>18</v>
      </c>
      <c r="H60" s="112" t="s">
        <v>408</v>
      </c>
      <c r="I60" s="9" t="s">
        <v>837</v>
      </c>
      <c r="J60" s="9" t="s">
        <v>838</v>
      </c>
      <c r="K60" s="60"/>
      <c r="L60" s="60">
        <f>IFERROR(VLOOKUP($I60,'2.1 Forecast PVT'!$G$7:$I$127,3,FALSE),0)</f>
        <v>14778.363971022001</v>
      </c>
      <c r="M60" s="61">
        <f t="shared" si="1"/>
        <v>14778.363971022001</v>
      </c>
      <c r="N60" s="119"/>
      <c r="O60" s="126"/>
    </row>
    <row r="61" spans="6:16" x14ac:dyDescent="0.25">
      <c r="F61" s="3"/>
      <c r="G61" s="30" t="s">
        <v>18</v>
      </c>
      <c r="H61" s="112" t="s">
        <v>411</v>
      </c>
      <c r="I61" s="9" t="s">
        <v>409</v>
      </c>
      <c r="J61" s="9" t="s">
        <v>410</v>
      </c>
      <c r="K61" s="60"/>
      <c r="L61" s="60">
        <f>IFERROR(VLOOKUP($I61,'2.1 Forecast PVT'!$G$7:$I$127,3,FALSE),0)</f>
        <v>101866.60340536399</v>
      </c>
      <c r="M61" s="61">
        <f t="shared" si="1"/>
        <v>101866.60340536399</v>
      </c>
      <c r="N61" s="119"/>
      <c r="O61" s="126"/>
    </row>
    <row r="62" spans="6:16" x14ac:dyDescent="0.25">
      <c r="F62" s="3"/>
      <c r="G62" s="30" t="s">
        <v>18</v>
      </c>
      <c r="H62" s="112" t="s">
        <v>411</v>
      </c>
      <c r="I62" s="9" t="s">
        <v>495</v>
      </c>
      <c r="J62" s="9" t="s">
        <v>496</v>
      </c>
      <c r="K62" s="60"/>
      <c r="L62" s="60">
        <f>IFERROR(VLOOKUP($I62,'2.1 Forecast PVT'!$G$7:$I$127,3,FALSE),0)</f>
        <v>92392.308339983021</v>
      </c>
      <c r="M62" s="61">
        <f t="shared" si="1"/>
        <v>92392.308339983021</v>
      </c>
      <c r="N62" s="119"/>
      <c r="O62" s="126"/>
    </row>
    <row r="63" spans="6:16" x14ac:dyDescent="0.25">
      <c r="F63" s="3"/>
      <c r="G63" s="30" t="s">
        <v>18</v>
      </c>
      <c r="H63" s="112" t="s">
        <v>411</v>
      </c>
      <c r="I63" s="9" t="s">
        <v>595</v>
      </c>
      <c r="J63" s="9" t="s">
        <v>596</v>
      </c>
      <c r="K63" s="60"/>
      <c r="L63" s="60">
        <f>IFERROR(VLOOKUP($I63,'2.1 Forecast PVT'!$G$7:$I$127,3,FALSE),0)</f>
        <v>134184.41280552698</v>
      </c>
      <c r="M63" s="61">
        <f t="shared" si="1"/>
        <v>134184.41280552698</v>
      </c>
      <c r="N63" s="119"/>
      <c r="O63" s="126"/>
      <c r="P63" s="43"/>
    </row>
    <row r="64" spans="6:16" x14ac:dyDescent="0.25">
      <c r="F64" s="3"/>
      <c r="G64" s="30" t="s">
        <v>18</v>
      </c>
      <c r="H64" s="112" t="s">
        <v>411</v>
      </c>
      <c r="I64" s="9" t="s">
        <v>697</v>
      </c>
      <c r="J64" s="9" t="s">
        <v>698</v>
      </c>
      <c r="K64" s="60"/>
      <c r="L64" s="60">
        <f>IFERROR(VLOOKUP($I64,'2.1 Forecast PVT'!$G$7:$I$127,3,FALSE),0)</f>
        <v>52362.629119229001</v>
      </c>
      <c r="M64" s="61">
        <f t="shared" si="1"/>
        <v>52362.629119229001</v>
      </c>
      <c r="N64" s="119"/>
      <c r="O64" s="126"/>
    </row>
    <row r="65" spans="6:16" x14ac:dyDescent="0.25">
      <c r="F65" s="3"/>
      <c r="G65" s="30" t="s">
        <v>18</v>
      </c>
      <c r="H65" s="112" t="s">
        <v>411</v>
      </c>
      <c r="I65" s="9" t="s">
        <v>769</v>
      </c>
      <c r="J65" s="9" t="s">
        <v>770</v>
      </c>
      <c r="K65" s="60"/>
      <c r="L65" s="60">
        <f>IFERROR(VLOOKUP($I65,'2.1 Forecast PVT'!$G$7:$I$127,3,FALSE),0)</f>
        <v>16539.698452782999</v>
      </c>
      <c r="M65" s="61">
        <f t="shared" si="1"/>
        <v>16539.698452782999</v>
      </c>
      <c r="N65" s="119"/>
      <c r="O65" s="126"/>
    </row>
    <row r="66" spans="6:16" x14ac:dyDescent="0.25">
      <c r="F66" s="3"/>
      <c r="G66" s="30" t="s">
        <v>18</v>
      </c>
      <c r="H66" s="112" t="s">
        <v>411</v>
      </c>
      <c r="I66" s="9" t="s">
        <v>839</v>
      </c>
      <c r="J66" s="9" t="s">
        <v>840</v>
      </c>
      <c r="K66" s="60"/>
      <c r="L66" s="60">
        <f>IFERROR(VLOOKUP($I66,'2.1 Forecast PVT'!$G$7:$I$127,3,FALSE),0)</f>
        <v>35066.165226208999</v>
      </c>
      <c r="M66" s="61">
        <f t="shared" si="1"/>
        <v>35066.165226208999</v>
      </c>
      <c r="N66" s="119"/>
      <c r="O66" s="126"/>
    </row>
    <row r="67" spans="6:16" x14ac:dyDescent="0.25">
      <c r="F67" s="3"/>
      <c r="G67" s="30" t="s">
        <v>18</v>
      </c>
      <c r="H67" s="112" t="s">
        <v>414</v>
      </c>
      <c r="I67" s="9" t="s">
        <v>412</v>
      </c>
      <c r="J67" s="9" t="s">
        <v>413</v>
      </c>
      <c r="K67" s="60"/>
      <c r="L67" s="60">
        <f>IFERROR(VLOOKUP($I67,'2.1 Forecast PVT'!$G$7:$I$127,3,FALSE),0)</f>
        <v>18043.2</v>
      </c>
      <c r="M67" s="61">
        <f t="shared" si="1"/>
        <v>18043.2</v>
      </c>
      <c r="N67" s="119"/>
      <c r="O67" s="126"/>
    </row>
    <row r="68" spans="6:16" x14ac:dyDescent="0.25">
      <c r="F68" s="3"/>
      <c r="G68" s="30" t="s">
        <v>18</v>
      </c>
      <c r="H68" s="113" t="s">
        <v>414</v>
      </c>
      <c r="I68" s="9" t="s">
        <v>497</v>
      </c>
      <c r="J68" s="9" t="s">
        <v>498</v>
      </c>
      <c r="K68" s="60"/>
      <c r="L68" s="60">
        <f>IFERROR(VLOOKUP($I68,'2.1 Forecast PVT'!$G$7:$I$127,3,FALSE),0)</f>
        <v>25776</v>
      </c>
      <c r="M68" s="61">
        <f t="shared" si="1"/>
        <v>25776</v>
      </c>
      <c r="N68" s="119"/>
      <c r="O68" s="126"/>
      <c r="P68" s="43"/>
    </row>
    <row r="69" spans="6:16" x14ac:dyDescent="0.25">
      <c r="F69" s="3"/>
      <c r="G69" s="30" t="s">
        <v>18</v>
      </c>
      <c r="H69" s="112" t="s">
        <v>414</v>
      </c>
      <c r="I69" s="9" t="s">
        <v>597</v>
      </c>
      <c r="J69" s="9" t="s">
        <v>598</v>
      </c>
      <c r="K69" s="60"/>
      <c r="L69" s="60">
        <f>IFERROR(VLOOKUP($I69,'2.1 Forecast PVT'!$G$7:$I$127,3,FALSE),0)</f>
        <v>35615.987999999998</v>
      </c>
      <c r="M69" s="61">
        <f t="shared" si="1"/>
        <v>35615.987999999998</v>
      </c>
      <c r="N69" s="119"/>
      <c r="O69" s="126"/>
      <c r="P69" s="43"/>
    </row>
    <row r="70" spans="6:16" x14ac:dyDescent="0.25">
      <c r="F70" s="3"/>
      <c r="G70" s="30" t="s">
        <v>18</v>
      </c>
      <c r="H70" s="112" t="s">
        <v>414</v>
      </c>
      <c r="I70" s="9" t="s">
        <v>699</v>
      </c>
      <c r="J70" s="9" t="s">
        <v>700</v>
      </c>
      <c r="K70" s="60"/>
      <c r="L70" s="60">
        <f>IFERROR(VLOOKUP($I70,'2.1 Forecast PVT'!$G$7:$I$127,3,FALSE),0)</f>
        <v>9666</v>
      </c>
      <c r="M70" s="61">
        <f t="shared" ref="M70:M89" si="2">L70</f>
        <v>9666</v>
      </c>
      <c r="N70" s="119"/>
      <c r="O70" s="126"/>
    </row>
    <row r="71" spans="6:16" x14ac:dyDescent="0.25">
      <c r="F71" s="3"/>
      <c r="G71" s="30" t="s">
        <v>18</v>
      </c>
      <c r="H71" s="112" t="s">
        <v>414</v>
      </c>
      <c r="I71" s="9" t="s">
        <v>771</v>
      </c>
      <c r="J71" s="9" t="s">
        <v>772</v>
      </c>
      <c r="K71" s="60"/>
      <c r="L71" s="60">
        <f>IFERROR(VLOOKUP($I71,'2.1 Forecast PVT'!$G$7:$I$127,3,FALSE),0)</f>
        <v>2236.0679999999998</v>
      </c>
      <c r="M71" s="61">
        <f t="shared" si="2"/>
        <v>2236.0679999999998</v>
      </c>
      <c r="N71" s="119"/>
      <c r="O71" s="126"/>
      <c r="P71" s="43"/>
    </row>
    <row r="72" spans="6:16" x14ac:dyDescent="0.25">
      <c r="F72" s="3"/>
      <c r="G72" s="30" t="s">
        <v>18</v>
      </c>
      <c r="H72" s="112" t="s">
        <v>414</v>
      </c>
      <c r="I72" s="9" t="s">
        <v>841</v>
      </c>
      <c r="J72" s="9" t="s">
        <v>842</v>
      </c>
      <c r="K72" s="60"/>
      <c r="L72" s="60">
        <f>IFERROR(VLOOKUP($I72,'2.1 Forecast PVT'!$G$7:$I$127,3,FALSE),0)</f>
        <v>6340.8959999999997</v>
      </c>
      <c r="M72" s="61">
        <f t="shared" si="2"/>
        <v>6340.8959999999997</v>
      </c>
      <c r="N72" s="119"/>
      <c r="O72" s="126"/>
    </row>
    <row r="73" spans="6:16" x14ac:dyDescent="0.25">
      <c r="F73" s="3"/>
      <c r="G73" s="30" t="s">
        <v>18</v>
      </c>
      <c r="H73" s="112" t="s">
        <v>417</v>
      </c>
      <c r="I73" s="9" t="s">
        <v>415</v>
      </c>
      <c r="J73" s="9" t="s">
        <v>416</v>
      </c>
      <c r="K73" s="60"/>
      <c r="L73" s="60">
        <f>IFERROR(VLOOKUP($I73,'2.1 Forecast PVT'!$G$7:$I$127,3,FALSE),0)</f>
        <v>13775.855680206001</v>
      </c>
      <c r="M73" s="61">
        <f t="shared" si="2"/>
        <v>13775.855680206001</v>
      </c>
      <c r="N73" s="119"/>
      <c r="O73" s="126"/>
    </row>
    <row r="74" spans="6:16" x14ac:dyDescent="0.25">
      <c r="F74" s="3"/>
      <c r="G74" s="30" t="s">
        <v>18</v>
      </c>
      <c r="H74" s="112" t="s">
        <v>417</v>
      </c>
      <c r="I74" s="9" t="s">
        <v>499</v>
      </c>
      <c r="J74" s="9" t="s">
        <v>500</v>
      </c>
      <c r="K74" s="60"/>
      <c r="L74" s="60">
        <f>IFERROR(VLOOKUP($I74,'2.1 Forecast PVT'!$G$7:$I$127,3,FALSE),0)</f>
        <v>19524.834851530002</v>
      </c>
      <c r="M74" s="61">
        <f t="shared" si="2"/>
        <v>19524.834851530002</v>
      </c>
      <c r="N74" s="119"/>
      <c r="O74" s="126"/>
    </row>
    <row r="75" spans="6:16" x14ac:dyDescent="0.25">
      <c r="F75" s="3"/>
      <c r="G75" s="30" t="s">
        <v>18</v>
      </c>
      <c r="H75" s="112" t="s">
        <v>417</v>
      </c>
      <c r="I75" s="9" t="s">
        <v>599</v>
      </c>
      <c r="J75" s="9" t="s">
        <v>600</v>
      </c>
      <c r="K75" s="60"/>
      <c r="L75" s="60">
        <f>IFERROR(VLOOKUP($I75,'2.1 Forecast PVT'!$G$7:$I$127,3,FALSE),0)</f>
        <v>38835.463234325995</v>
      </c>
      <c r="M75" s="61">
        <f t="shared" si="2"/>
        <v>38835.463234325995</v>
      </c>
      <c r="N75" s="119"/>
      <c r="O75" s="126"/>
    </row>
    <row r="76" spans="6:16" x14ac:dyDescent="0.25">
      <c r="F76" s="3"/>
      <c r="G76" s="30" t="s">
        <v>18</v>
      </c>
      <c r="H76" s="112" t="s">
        <v>417</v>
      </c>
      <c r="I76" s="9" t="s">
        <v>701</v>
      </c>
      <c r="J76" s="9" t="s">
        <v>702</v>
      </c>
      <c r="K76" s="60"/>
      <c r="L76" s="60">
        <f>IFERROR(VLOOKUP($I76,'2.1 Forecast PVT'!$G$7:$I$127,3,FALSE),0)</f>
        <v>17980.757001945</v>
      </c>
      <c r="M76" s="61">
        <f t="shared" si="2"/>
        <v>17980.757001945</v>
      </c>
      <c r="N76" s="119"/>
      <c r="O76" s="126"/>
    </row>
    <row r="77" spans="6:16" x14ac:dyDescent="0.25">
      <c r="F77" s="3"/>
      <c r="G77" s="30" t="s">
        <v>18</v>
      </c>
      <c r="H77" s="112" t="s">
        <v>417</v>
      </c>
      <c r="I77" s="9" t="s">
        <v>773</v>
      </c>
      <c r="J77" s="9" t="s">
        <v>774</v>
      </c>
      <c r="K77" s="60"/>
      <c r="L77" s="60">
        <f>IFERROR(VLOOKUP($I77,'2.1 Forecast PVT'!$G$7:$I$127,3,FALSE),0)</f>
        <v>475.56063288199999</v>
      </c>
      <c r="M77" s="61">
        <f t="shared" si="2"/>
        <v>475.56063288199999</v>
      </c>
      <c r="N77" s="119" t="s">
        <v>1616</v>
      </c>
      <c r="O77" s="126"/>
    </row>
    <row r="78" spans="6:16" x14ac:dyDescent="0.25">
      <c r="F78" s="3"/>
      <c r="G78" s="30" t="s">
        <v>18</v>
      </c>
      <c r="H78" s="112" t="s">
        <v>417</v>
      </c>
      <c r="I78" s="9" t="s">
        <v>843</v>
      </c>
      <c r="J78" s="9" t="s">
        <v>844</v>
      </c>
      <c r="K78" s="60"/>
      <c r="L78" s="60">
        <f>IFERROR(VLOOKUP($I78,'2.1 Forecast PVT'!$G$7:$I$127,3,FALSE),0)</f>
        <v>9528.0961946720017</v>
      </c>
      <c r="M78" s="61">
        <f t="shared" si="2"/>
        <v>9528.0961946720017</v>
      </c>
      <c r="N78" s="119"/>
      <c r="O78" s="126"/>
    </row>
    <row r="79" spans="6:16" x14ac:dyDescent="0.25">
      <c r="F79" s="3"/>
      <c r="G79" s="30" t="s">
        <v>18</v>
      </c>
      <c r="H79" s="112" t="s">
        <v>420</v>
      </c>
      <c r="I79" s="9" t="s">
        <v>418</v>
      </c>
      <c r="J79" s="9" t="s">
        <v>1317</v>
      </c>
      <c r="K79" s="60"/>
      <c r="L79" s="60">
        <f>IFERROR(VLOOKUP($I79,'2.1 Forecast PVT'!$G$7:$I$127,3,FALSE),0)</f>
        <v>32520.324903422999</v>
      </c>
      <c r="M79" s="61">
        <f t="shared" si="2"/>
        <v>32520.324903422999</v>
      </c>
      <c r="N79" s="119"/>
      <c r="O79" s="126"/>
    </row>
    <row r="80" spans="6:16" x14ac:dyDescent="0.25">
      <c r="F80" s="3"/>
      <c r="G80" s="30" t="s">
        <v>18</v>
      </c>
      <c r="H80" s="112" t="s">
        <v>420</v>
      </c>
      <c r="I80" s="9" t="s">
        <v>501</v>
      </c>
      <c r="J80" s="9" t="s">
        <v>1319</v>
      </c>
      <c r="K80" s="60"/>
      <c r="L80" s="60">
        <f>IFERROR(VLOOKUP($I80,'2.1 Forecast PVT'!$G$7:$I$127,3,FALSE),0)</f>
        <v>14642.312263202</v>
      </c>
      <c r="M80" s="61">
        <f t="shared" si="2"/>
        <v>14642.312263202</v>
      </c>
      <c r="N80" s="119"/>
      <c r="O80" s="126"/>
    </row>
    <row r="81" spans="6:16" x14ac:dyDescent="0.25">
      <c r="F81" s="3"/>
      <c r="G81" s="30" t="s">
        <v>18</v>
      </c>
      <c r="H81" s="112" t="s">
        <v>420</v>
      </c>
      <c r="I81" s="9" t="s">
        <v>601</v>
      </c>
      <c r="J81" s="9" t="s">
        <v>1322</v>
      </c>
      <c r="K81" s="60"/>
      <c r="L81" s="60">
        <f>IFERROR(VLOOKUP($I81,'2.1 Forecast PVT'!$G$7:$I$127,3,FALSE),0)</f>
        <v>46323.770943130003</v>
      </c>
      <c r="M81" s="61">
        <f t="shared" si="2"/>
        <v>46323.770943130003</v>
      </c>
      <c r="N81" s="119"/>
      <c r="O81" s="126"/>
    </row>
    <row r="82" spans="6:16" x14ac:dyDescent="0.25">
      <c r="F82" s="3"/>
      <c r="G82" s="30" t="s">
        <v>18</v>
      </c>
      <c r="H82" s="112" t="s">
        <v>420</v>
      </c>
      <c r="I82" s="9" t="s">
        <v>703</v>
      </c>
      <c r="J82" s="9" t="s">
        <v>1326</v>
      </c>
      <c r="K82" s="60"/>
      <c r="L82" s="60">
        <f>IFERROR(VLOOKUP($I82,'2.1 Forecast PVT'!$G$7:$I$127,3,FALSE),0)</f>
        <v>16368.458663594</v>
      </c>
      <c r="M82" s="61">
        <f t="shared" si="2"/>
        <v>16368.458663594</v>
      </c>
      <c r="N82" s="119" t="s">
        <v>1617</v>
      </c>
      <c r="O82" s="126"/>
    </row>
    <row r="83" spans="6:16" x14ac:dyDescent="0.25">
      <c r="F83" s="3"/>
      <c r="G83" s="30" t="s">
        <v>18</v>
      </c>
      <c r="H83" s="112" t="s">
        <v>420</v>
      </c>
      <c r="I83" s="9" t="s">
        <v>845</v>
      </c>
      <c r="J83" s="9" t="s">
        <v>1330</v>
      </c>
      <c r="K83" s="60"/>
      <c r="L83" s="60">
        <f>IFERROR(VLOOKUP($I83,'2.1 Forecast PVT'!$G$7:$I$127,3,FALSE),0)</f>
        <v>17328.266480809001</v>
      </c>
      <c r="M83" s="61">
        <f t="shared" si="2"/>
        <v>17328.266480809001</v>
      </c>
      <c r="N83" s="119"/>
      <c r="O83" s="126"/>
    </row>
    <row r="84" spans="6:16" x14ac:dyDescent="0.25">
      <c r="F84" s="3"/>
      <c r="G84" s="30" t="s">
        <v>18</v>
      </c>
      <c r="H84" s="113" t="s">
        <v>505</v>
      </c>
      <c r="I84" s="9" t="s">
        <v>421</v>
      </c>
      <c r="J84" s="9" t="s">
        <v>422</v>
      </c>
      <c r="K84" s="60"/>
      <c r="L84" s="60">
        <f>IFERROR(VLOOKUP($I84,'2.1 Forecast PVT'!$G$7:$I$127,3,FALSE),0)</f>
        <v>10196.798526234001</v>
      </c>
      <c r="M84" s="61">
        <f t="shared" si="2"/>
        <v>10196.798526234001</v>
      </c>
      <c r="N84" s="119"/>
      <c r="O84" s="126"/>
    </row>
    <row r="85" spans="6:16" x14ac:dyDescent="0.25">
      <c r="F85" s="3"/>
      <c r="G85" s="30" t="s">
        <v>18</v>
      </c>
      <c r="H85" s="112" t="s">
        <v>505</v>
      </c>
      <c r="I85" s="9" t="s">
        <v>503</v>
      </c>
      <c r="J85" s="9" t="s">
        <v>1320</v>
      </c>
      <c r="K85" s="60"/>
      <c r="L85" s="60">
        <f>IFERROR(VLOOKUP($I85,'2.1 Forecast PVT'!$G$7:$I$127,3,FALSE),0)</f>
        <v>61351.125863755995</v>
      </c>
      <c r="M85" s="61">
        <f t="shared" si="2"/>
        <v>61351.125863755995</v>
      </c>
      <c r="N85" s="119"/>
      <c r="O85" s="126"/>
    </row>
    <row r="86" spans="6:16" x14ac:dyDescent="0.25">
      <c r="F86" s="3"/>
      <c r="G86" s="30" t="s">
        <v>18</v>
      </c>
      <c r="H86" s="112" t="s">
        <v>505</v>
      </c>
      <c r="I86" s="9" t="s">
        <v>605</v>
      </c>
      <c r="J86" s="9" t="s">
        <v>1323</v>
      </c>
      <c r="K86" s="60"/>
      <c r="L86" s="60">
        <f>IFERROR(VLOOKUP($I86,'2.1 Forecast PVT'!$G$7:$I$127,3,FALSE),0)</f>
        <v>16082.125947062999</v>
      </c>
      <c r="M86" s="61">
        <f t="shared" si="2"/>
        <v>16082.125947062999</v>
      </c>
      <c r="N86" s="119"/>
      <c r="O86" s="126"/>
      <c r="P86" s="43"/>
    </row>
    <row r="87" spans="6:16" x14ac:dyDescent="0.25">
      <c r="F87" s="3"/>
      <c r="G87" s="30" t="s">
        <v>18</v>
      </c>
      <c r="H87" s="112" t="s">
        <v>505</v>
      </c>
      <c r="I87" s="9" t="s">
        <v>705</v>
      </c>
      <c r="J87" s="9" t="s">
        <v>706</v>
      </c>
      <c r="K87" s="60"/>
      <c r="L87" s="60">
        <f>IFERROR(VLOOKUP($I87,'2.1 Forecast PVT'!$G$7:$I$127,3,FALSE),0)</f>
        <v>3473.6747728750001</v>
      </c>
      <c r="M87" s="61">
        <f t="shared" si="2"/>
        <v>3473.6747728750001</v>
      </c>
      <c r="N87" s="119"/>
      <c r="O87" s="126"/>
    </row>
    <row r="88" spans="6:16" x14ac:dyDescent="0.25">
      <c r="F88" s="3"/>
      <c r="G88" s="30" t="s">
        <v>18</v>
      </c>
      <c r="H88" s="112" t="s">
        <v>505</v>
      </c>
      <c r="I88" s="9" t="s">
        <v>777</v>
      </c>
      <c r="J88" s="9" t="s">
        <v>778</v>
      </c>
      <c r="K88" s="60"/>
      <c r="L88" s="60">
        <f>IFERROR(VLOOKUP($I88,'2.1 Forecast PVT'!$G$7:$I$127,3,FALSE),0)</f>
        <v>24843.669385656001</v>
      </c>
      <c r="M88" s="61">
        <f t="shared" si="2"/>
        <v>24843.669385656001</v>
      </c>
      <c r="N88" s="119"/>
      <c r="O88" s="126"/>
    </row>
    <row r="89" spans="6:16" x14ac:dyDescent="0.25">
      <c r="F89" s="3"/>
      <c r="G89" s="30" t="s">
        <v>18</v>
      </c>
      <c r="H89" s="112" t="s">
        <v>505</v>
      </c>
      <c r="I89" s="9" t="s">
        <v>847</v>
      </c>
      <c r="J89" s="9" t="s">
        <v>848</v>
      </c>
      <c r="K89" s="60"/>
      <c r="L89" s="60">
        <f>IFERROR(VLOOKUP($I89,'2.1 Forecast PVT'!$G$7:$I$127,3,FALSE),0)</f>
        <v>47372.431902503995</v>
      </c>
      <c r="M89" s="61">
        <f t="shared" si="2"/>
        <v>47372.431902503995</v>
      </c>
      <c r="N89" s="119"/>
      <c r="O89" s="126"/>
    </row>
    <row r="90" spans="6:16" x14ac:dyDescent="0.25">
      <c r="F90" s="3"/>
      <c r="G90" s="29" t="s">
        <v>54</v>
      </c>
      <c r="H90" s="112" t="s">
        <v>310</v>
      </c>
      <c r="I90" s="9" t="s">
        <v>643</v>
      </c>
      <c r="J90" s="9" t="s">
        <v>644</v>
      </c>
      <c r="K90" s="60">
        <v>90247.62</v>
      </c>
      <c r="L90" s="60">
        <f>IFERROR(VLOOKUP($I90,'2.1 Forecast PVT'!$B$8:$D$29,3,FALSE),0)</f>
        <v>0</v>
      </c>
      <c r="M90" s="61">
        <f>K90</f>
        <v>90247.62</v>
      </c>
      <c r="N90" s="119"/>
      <c r="O90"/>
    </row>
    <row r="91" spans="6:16" x14ac:dyDescent="0.25">
      <c r="F91" s="3"/>
      <c r="G91" s="29" t="s">
        <v>54</v>
      </c>
      <c r="H91" s="113" t="s">
        <v>310</v>
      </c>
      <c r="I91" s="157" t="s">
        <v>853</v>
      </c>
      <c r="J91" s="157" t="s">
        <v>854</v>
      </c>
      <c r="K91" s="62">
        <v>5679.17</v>
      </c>
      <c r="L91" s="60">
        <f>IFERROR(VLOOKUP($I91,'2.1 Forecast PVT'!$B$8:$D$29,3,FALSE),0)</f>
        <v>4000</v>
      </c>
      <c r="M91" s="61">
        <f>K91</f>
        <v>5679.17</v>
      </c>
      <c r="N91" s="119"/>
      <c r="O91" s="126"/>
    </row>
    <row r="92" spans="6:16" x14ac:dyDescent="0.25">
      <c r="F92" s="3"/>
      <c r="G92" s="29" t="s">
        <v>54</v>
      </c>
      <c r="H92" s="112" t="s">
        <v>310</v>
      </c>
      <c r="I92" s="9" t="s">
        <v>639</v>
      </c>
      <c r="J92" s="9" t="s">
        <v>640</v>
      </c>
      <c r="K92" s="60">
        <v>26549.13</v>
      </c>
      <c r="L92" s="60">
        <f>IFERROR(VLOOKUP($I92,'2.1 Forecast PVT'!$B$8:$D$29,3,FALSE),0)</f>
        <v>77460</v>
      </c>
      <c r="M92" s="61">
        <f t="shared" ref="M92:M99" si="3">L92</f>
        <v>77460</v>
      </c>
      <c r="N92" s="119"/>
      <c r="O92" s="126"/>
      <c r="P92" s="43"/>
    </row>
    <row r="93" spans="6:16" x14ac:dyDescent="0.25">
      <c r="F93" s="3"/>
      <c r="G93" s="30" t="s">
        <v>18</v>
      </c>
      <c r="H93" s="112" t="s">
        <v>310</v>
      </c>
      <c r="I93" s="9" t="s">
        <v>715</v>
      </c>
      <c r="J93" s="9" t="s">
        <v>716</v>
      </c>
      <c r="K93" s="60"/>
      <c r="L93" s="60">
        <f>IFERROR(VLOOKUP($I93,'2.1 Forecast PVT'!$G$7:$I$127,3,FALSE),0)</f>
        <v>26414.562166504002</v>
      </c>
      <c r="M93" s="61">
        <f t="shared" si="3"/>
        <v>26414.562166504002</v>
      </c>
      <c r="N93" s="119" t="s">
        <v>1616</v>
      </c>
      <c r="O93" s="126"/>
    </row>
    <row r="94" spans="6:16" x14ac:dyDescent="0.25">
      <c r="F94" s="3"/>
      <c r="G94" s="30" t="s">
        <v>18</v>
      </c>
      <c r="H94" s="112" t="s">
        <v>315</v>
      </c>
      <c r="I94" s="9" t="s">
        <v>318</v>
      </c>
      <c r="J94" s="9" t="s">
        <v>1338</v>
      </c>
      <c r="K94" s="60"/>
      <c r="L94" s="60">
        <f>IFERROR(VLOOKUP($I94,'2.1 Forecast PVT'!$G$7:$I$127,3,FALSE),0)</f>
        <v>49717.666840865997</v>
      </c>
      <c r="M94" s="61">
        <f t="shared" si="3"/>
        <v>49717.666840865997</v>
      </c>
      <c r="N94" s="119"/>
      <c r="O94" s="126"/>
    </row>
    <row r="95" spans="6:16" x14ac:dyDescent="0.25">
      <c r="F95" s="3"/>
      <c r="G95" s="30" t="s">
        <v>18</v>
      </c>
      <c r="H95" s="112" t="s">
        <v>315</v>
      </c>
      <c r="I95" s="9" t="s">
        <v>332</v>
      </c>
      <c r="J95" s="9" t="s">
        <v>333</v>
      </c>
      <c r="K95" s="60"/>
      <c r="L95" s="60">
        <f>IFERROR(VLOOKUP($I95,'2.1 Forecast PVT'!$G$7:$I$127,3,FALSE),0)</f>
        <v>32000</v>
      </c>
      <c r="M95" s="61">
        <f t="shared" si="3"/>
        <v>32000</v>
      </c>
      <c r="N95" s="119"/>
      <c r="O95" s="126"/>
    </row>
    <row r="96" spans="6:16" x14ac:dyDescent="0.25">
      <c r="F96" s="3"/>
      <c r="G96" s="30" t="s">
        <v>18</v>
      </c>
      <c r="H96" s="112" t="s">
        <v>315</v>
      </c>
      <c r="I96" s="9" t="s">
        <v>334</v>
      </c>
      <c r="J96" s="9" t="s">
        <v>335</v>
      </c>
      <c r="K96" s="60"/>
      <c r="L96" s="60">
        <f>IFERROR(VLOOKUP($I96,'2.1 Forecast PVT'!$G$7:$I$127,3,FALSE),0)</f>
        <v>26009.273529052</v>
      </c>
      <c r="M96" s="61">
        <f t="shared" si="3"/>
        <v>26009.273529052</v>
      </c>
      <c r="N96" s="119"/>
      <c r="O96" s="126"/>
    </row>
    <row r="97" spans="6:15" x14ac:dyDescent="0.25">
      <c r="F97" s="3"/>
      <c r="G97" s="30" t="s">
        <v>18</v>
      </c>
      <c r="H97" s="113" t="s">
        <v>315</v>
      </c>
      <c r="I97" s="9" t="s">
        <v>535</v>
      </c>
      <c r="J97" s="9" t="s">
        <v>536</v>
      </c>
      <c r="K97" s="60"/>
      <c r="L97" s="60">
        <f>IFERROR(VLOOKUP($I97,'2.1 Forecast PVT'!$G$7:$I$127,3,FALSE),0)</f>
        <v>30060</v>
      </c>
      <c r="M97" s="61">
        <f t="shared" si="3"/>
        <v>30060</v>
      </c>
      <c r="N97" s="119"/>
      <c r="O97" s="126"/>
    </row>
    <row r="98" spans="6:15" x14ac:dyDescent="0.25">
      <c r="F98" s="3"/>
      <c r="G98" s="30" t="s">
        <v>18</v>
      </c>
      <c r="H98" s="113" t="s">
        <v>315</v>
      </c>
      <c r="I98" s="9" t="s">
        <v>645</v>
      </c>
      <c r="J98" s="9" t="s">
        <v>646</v>
      </c>
      <c r="K98" s="60"/>
      <c r="L98" s="60">
        <f>IFERROR(VLOOKUP($I98,'2.1 Forecast PVT'!$G$7:$I$127,3,FALSE),0)</f>
        <v>3750</v>
      </c>
      <c r="M98" s="61">
        <f t="shared" si="3"/>
        <v>3750</v>
      </c>
      <c r="N98" s="119"/>
      <c r="O98" s="126"/>
    </row>
    <row r="99" spans="6:15" x14ac:dyDescent="0.25">
      <c r="F99" s="3"/>
      <c r="G99" s="29" t="s">
        <v>54</v>
      </c>
      <c r="H99" s="112" t="s">
        <v>301</v>
      </c>
      <c r="I99" s="9" t="s">
        <v>299</v>
      </c>
      <c r="J99" s="9" t="s">
        <v>905</v>
      </c>
      <c r="K99" s="60">
        <v>534090.35000000009</v>
      </c>
      <c r="L99" s="60">
        <f>IFERROR(VLOOKUP($I99,'2.1 Forecast PVT'!$B$8:$D$29,3,FALSE),0)</f>
        <v>654798.03759730794</v>
      </c>
      <c r="M99" s="61">
        <f t="shared" si="3"/>
        <v>654798.03759730794</v>
      </c>
      <c r="N99" s="119" t="s">
        <v>1607</v>
      </c>
      <c r="O99" s="126"/>
    </row>
    <row r="100" spans="6:15" x14ac:dyDescent="0.25">
      <c r="F100" s="3"/>
      <c r="G100" s="243" t="s">
        <v>18</v>
      </c>
      <c r="H100" s="244" t="s">
        <v>301</v>
      </c>
      <c r="I100" s="243" t="s">
        <v>1048</v>
      </c>
      <c r="J100" s="243" t="s">
        <v>1049</v>
      </c>
      <c r="K100" s="245"/>
      <c r="L100" s="245">
        <f>IFERROR(VLOOKUP($I100,'2.1 Forecast PVT'!$G$7:$I$127,3,FALSE),0)</f>
        <v>-99079</v>
      </c>
      <c r="M100" s="246"/>
      <c r="N100" s="247" t="s">
        <v>1358</v>
      </c>
      <c r="O100" s="126"/>
    </row>
    <row r="101" spans="6:15" x14ac:dyDescent="0.25">
      <c r="F101" s="3"/>
      <c r="G101" s="30" t="s">
        <v>18</v>
      </c>
      <c r="H101" s="113" t="s">
        <v>353</v>
      </c>
      <c r="I101" s="9" t="s">
        <v>351</v>
      </c>
      <c r="J101" s="9" t="s">
        <v>1346</v>
      </c>
      <c r="K101" s="60"/>
      <c r="L101" s="60">
        <f>IFERROR(VLOOKUP($I101,'2.1 Forecast PVT'!$G$7:$I$127,3,FALSE),0)</f>
        <v>17750</v>
      </c>
      <c r="M101" s="61">
        <f t="shared" ref="M101:M112" si="4">L101</f>
        <v>17750</v>
      </c>
      <c r="N101" s="119"/>
      <c r="O101" s="126"/>
    </row>
    <row r="102" spans="6:15" x14ac:dyDescent="0.25">
      <c r="F102" s="3"/>
      <c r="G102" s="30" t="s">
        <v>18</v>
      </c>
      <c r="H102" s="113" t="s">
        <v>353</v>
      </c>
      <c r="I102" s="9" t="s">
        <v>448</v>
      </c>
      <c r="J102" s="9" t="s">
        <v>1347</v>
      </c>
      <c r="K102" s="60"/>
      <c r="L102" s="60">
        <f>IFERROR(VLOOKUP($I102,'2.1 Forecast PVT'!$G$7:$I$127,3,FALSE),0)</f>
        <v>7000</v>
      </c>
      <c r="M102" s="61">
        <f t="shared" si="4"/>
        <v>7000</v>
      </c>
      <c r="N102" s="119"/>
      <c r="O102" s="126"/>
    </row>
    <row r="103" spans="6:15" x14ac:dyDescent="0.25">
      <c r="F103" s="3"/>
      <c r="G103" s="30" t="s">
        <v>18</v>
      </c>
      <c r="H103" s="112" t="s">
        <v>353</v>
      </c>
      <c r="I103" s="9" t="s">
        <v>549</v>
      </c>
      <c r="J103" s="9" t="s">
        <v>1348</v>
      </c>
      <c r="K103" s="60"/>
      <c r="L103" s="60">
        <f>IFERROR(VLOOKUP($I103,'2.1 Forecast PVT'!$G$7:$I$127,3,FALSE),0)</f>
        <v>28800</v>
      </c>
      <c r="M103" s="61">
        <f t="shared" si="4"/>
        <v>28800</v>
      </c>
      <c r="N103" s="119"/>
      <c r="O103" s="126"/>
    </row>
    <row r="104" spans="6:15" x14ac:dyDescent="0.25">
      <c r="F104" s="3"/>
      <c r="G104" s="30" t="s">
        <v>18</v>
      </c>
      <c r="H104" s="112" t="s">
        <v>353</v>
      </c>
      <c r="I104" s="9" t="s">
        <v>657</v>
      </c>
      <c r="J104" s="9" t="s">
        <v>1349</v>
      </c>
      <c r="K104" s="60"/>
      <c r="L104" s="60">
        <f>IFERROR(VLOOKUP($I104,'2.1 Forecast PVT'!$G$7:$I$127,3,FALSE),0)</f>
        <v>35604</v>
      </c>
      <c r="M104" s="61">
        <f t="shared" si="4"/>
        <v>35604</v>
      </c>
      <c r="N104" s="120"/>
      <c r="O104" s="126"/>
    </row>
    <row r="105" spans="6:15" x14ac:dyDescent="0.25">
      <c r="G105" s="30" t="s">
        <v>18</v>
      </c>
      <c r="H105" s="112" t="s">
        <v>353</v>
      </c>
      <c r="I105" s="9" t="s">
        <v>803</v>
      </c>
      <c r="J105" s="9" t="s">
        <v>1351</v>
      </c>
      <c r="K105" s="60"/>
      <c r="L105" s="60">
        <f>IFERROR(VLOOKUP($I105,'2.1 Forecast PVT'!$G$7:$I$127,3,FALSE),0)</f>
        <v>15000</v>
      </c>
      <c r="M105" s="61">
        <f t="shared" si="4"/>
        <v>15000</v>
      </c>
      <c r="N105" s="121"/>
      <c r="O105" s="126"/>
    </row>
    <row r="106" spans="6:15" x14ac:dyDescent="0.25">
      <c r="G106" s="30" t="s">
        <v>18</v>
      </c>
      <c r="H106" s="112" t="s">
        <v>353</v>
      </c>
      <c r="I106" s="9" t="s">
        <v>869</v>
      </c>
      <c r="J106" s="9" t="s">
        <v>1352</v>
      </c>
      <c r="K106" s="62"/>
      <c r="L106" s="60">
        <f>IFERROR(VLOOKUP($I106,'2.1 Forecast PVT'!$G$7:$I$127,3,FALSE),0)</f>
        <v>40000</v>
      </c>
      <c r="M106" s="61">
        <f t="shared" si="4"/>
        <v>40000</v>
      </c>
      <c r="N106" s="119"/>
      <c r="O106" s="126"/>
    </row>
    <row r="107" spans="6:15" x14ac:dyDescent="0.25">
      <c r="G107" s="29" t="s">
        <v>54</v>
      </c>
      <c r="H107" s="112" t="s">
        <v>329</v>
      </c>
      <c r="I107" s="9" t="s">
        <v>665</v>
      </c>
      <c r="J107" s="9" t="s">
        <v>666</v>
      </c>
      <c r="K107" s="60">
        <v>787.2</v>
      </c>
      <c r="L107" s="60">
        <f>IFERROR(VLOOKUP($I107,'2.1 Forecast PVT'!$B$8:$D$29,3,FALSE),0)</f>
        <v>3067.8346374970001</v>
      </c>
      <c r="M107" s="61">
        <f t="shared" si="4"/>
        <v>3067.8346374970001</v>
      </c>
      <c r="N107" s="119"/>
      <c r="O107" s="126"/>
    </row>
    <row r="108" spans="6:15" x14ac:dyDescent="0.25">
      <c r="G108" s="29" t="s">
        <v>54</v>
      </c>
      <c r="H108" s="112" t="s">
        <v>329</v>
      </c>
      <c r="I108" s="9" t="s">
        <v>1110</v>
      </c>
      <c r="J108" s="9" t="s">
        <v>1111</v>
      </c>
      <c r="K108" s="60">
        <v>83361.509999999995</v>
      </c>
      <c r="L108" s="60">
        <f>IFERROR(VLOOKUP($I108,'2.1 Forecast PVT'!$B$8:$D$29,3,FALSE),0)</f>
        <v>1871475.2756569451</v>
      </c>
      <c r="M108" s="61">
        <f t="shared" si="4"/>
        <v>1871475.2756569451</v>
      </c>
      <c r="N108" s="119" t="s">
        <v>1394</v>
      </c>
      <c r="O108" s="126"/>
    </row>
    <row r="109" spans="6:15" x14ac:dyDescent="0.25">
      <c r="G109" s="30" t="s">
        <v>18</v>
      </c>
      <c r="H109" s="112" t="s">
        <v>329</v>
      </c>
      <c r="I109" s="9" t="s">
        <v>366</v>
      </c>
      <c r="J109" s="9" t="s">
        <v>1342</v>
      </c>
      <c r="K109" s="62"/>
      <c r="L109" s="60">
        <f>IFERROR(VLOOKUP($I109,'2.1 Forecast PVT'!$G$7:$I$127,3,FALSE),0)</f>
        <v>466434.05868038</v>
      </c>
      <c r="M109" s="61">
        <f t="shared" si="4"/>
        <v>466434.05868038</v>
      </c>
      <c r="N109" s="119"/>
      <c r="O109" s="126"/>
    </row>
    <row r="110" spans="6:15" x14ac:dyDescent="0.25">
      <c r="G110" s="30" t="s">
        <v>18</v>
      </c>
      <c r="H110" s="112" t="s">
        <v>329</v>
      </c>
      <c r="I110" s="9" t="s">
        <v>460</v>
      </c>
      <c r="J110" s="9" t="s">
        <v>461</v>
      </c>
      <c r="K110" s="62"/>
      <c r="L110" s="60">
        <f>IFERROR(VLOOKUP($I110,'2.1 Forecast PVT'!$G$7:$I$127,3,FALSE),0)</f>
        <v>3036.6718644170001</v>
      </c>
      <c r="M110" s="61">
        <f t="shared" si="4"/>
        <v>3036.6718644170001</v>
      </c>
      <c r="N110" s="119"/>
      <c r="O110"/>
    </row>
    <row r="111" spans="6:15" x14ac:dyDescent="0.25">
      <c r="G111" s="30" t="s">
        <v>18</v>
      </c>
      <c r="H111" s="112" t="s">
        <v>329</v>
      </c>
      <c r="I111" s="9" t="s">
        <v>743</v>
      </c>
      <c r="J111" s="9" t="s">
        <v>744</v>
      </c>
      <c r="K111" s="62"/>
      <c r="L111" s="60">
        <f>IFERROR(VLOOKUP($I111,'2.1 Forecast PVT'!$G$7:$I$127,3,FALSE),0)</f>
        <v>1381.1031083959999</v>
      </c>
      <c r="M111" s="61">
        <f t="shared" si="4"/>
        <v>1381.1031083959999</v>
      </c>
      <c r="N111" s="119"/>
      <c r="O111"/>
    </row>
    <row r="112" spans="6:15" x14ac:dyDescent="0.25">
      <c r="G112" s="30" t="s">
        <v>18</v>
      </c>
      <c r="H112" s="112" t="s">
        <v>329</v>
      </c>
      <c r="I112" s="9" t="s">
        <v>881</v>
      </c>
      <c r="J112" s="9" t="s">
        <v>882</v>
      </c>
      <c r="K112" s="62"/>
      <c r="L112" s="60">
        <f>IFERROR(VLOOKUP($I112,'2.1 Forecast PVT'!$G$7:$I$127,3,FALSE),0)</f>
        <v>9460</v>
      </c>
      <c r="M112" s="61">
        <f t="shared" si="4"/>
        <v>9460</v>
      </c>
      <c r="N112" s="119"/>
      <c r="O112"/>
    </row>
    <row r="113" spans="6:15" x14ac:dyDescent="0.25">
      <c r="G113" s="9"/>
      <c r="H113" s="113"/>
      <c r="I113" s="9"/>
      <c r="J113" s="9"/>
      <c r="K113" s="59"/>
      <c r="L113" s="60"/>
      <c r="M113" s="59"/>
      <c r="N113" s="119"/>
      <c r="O113"/>
    </row>
    <row r="114" spans="6:15" ht="15.75" thickBot="1" x14ac:dyDescent="0.3">
      <c r="L114" s="38" t="s">
        <v>16</v>
      </c>
      <c r="M114" s="130">
        <f>SUBTOTAL(9,M9:M112)</f>
        <v>10538986.485488325</v>
      </c>
      <c r="N114" s="122"/>
      <c r="O114"/>
    </row>
    <row r="115" spans="6:15" ht="15.75" thickTop="1" x14ac:dyDescent="0.25">
      <c r="K115" s="63"/>
      <c r="O115"/>
    </row>
    <row r="116" spans="6:15" ht="15.75" thickBot="1" x14ac:dyDescent="0.3">
      <c r="J116" s="133"/>
      <c r="K116" s="292">
        <f>SUM(K10:K113)</f>
        <v>1292918.3400000001</v>
      </c>
      <c r="L116" s="160">
        <f>SUBTOTAL(9,L9:L113)</f>
        <v>13502701.992497303</v>
      </c>
      <c r="M116" s="158" t="s">
        <v>1384</v>
      </c>
      <c r="O116"/>
    </row>
    <row r="117" spans="6:15" ht="15.75" thickTop="1" x14ac:dyDescent="0.25">
      <c r="K117" s="293" t="s">
        <v>1068</v>
      </c>
      <c r="L117" s="134" t="s">
        <v>106</v>
      </c>
      <c r="M117"/>
      <c r="N117"/>
      <c r="O117"/>
    </row>
    <row r="118" spans="6:15" x14ac:dyDescent="0.25">
      <c r="F118" s="3"/>
      <c r="K118" s="293"/>
      <c r="L118" s="134"/>
      <c r="M118"/>
      <c r="N118"/>
      <c r="O118"/>
    </row>
    <row r="119" spans="6:15" x14ac:dyDescent="0.25">
      <c r="K119" s="37">
        <f>GETPIVOTDATA("amount",$A$9)</f>
        <v>1292918.3400000001</v>
      </c>
      <c r="L119" s="37">
        <f>'2.1 Forecast PVT'!I130</f>
        <v>13502701.992497297</v>
      </c>
      <c r="M119" s="45"/>
      <c r="N119"/>
      <c r="O119" s="126"/>
    </row>
    <row r="120" spans="6:15" x14ac:dyDescent="0.25">
      <c r="K120" s="37"/>
      <c r="L120" s="37"/>
      <c r="M120" s="45"/>
      <c r="N120"/>
      <c r="O120" s="126"/>
    </row>
    <row r="121" spans="6:15" x14ac:dyDescent="0.25">
      <c r="J121" s="285" t="s">
        <v>1508</v>
      </c>
      <c r="K121" s="37">
        <f>K116-K119</f>
        <v>0</v>
      </c>
      <c r="L121" s="37">
        <f>L116-L119</f>
        <v>0</v>
      </c>
      <c r="M121"/>
      <c r="N121"/>
      <c r="O121" s="126"/>
    </row>
    <row r="122" spans="6:15" x14ac:dyDescent="0.25">
      <c r="K122" s="294"/>
      <c r="L122" s="37"/>
      <c r="M122"/>
      <c r="N122"/>
      <c r="O122" s="126"/>
    </row>
    <row r="123" spans="6:15" x14ac:dyDescent="0.25">
      <c r="K123" s="126"/>
      <c r="L123" s="295">
        <f>L116+K11+K37+K90-L10-L100-L11-L37+K91-L91</f>
        <v>10538986.485488333</v>
      </c>
      <c r="M123" s="296" t="s">
        <v>1611</v>
      </c>
      <c r="N123"/>
      <c r="O123" s="126"/>
    </row>
    <row r="124" spans="6:15" x14ac:dyDescent="0.25">
      <c r="K124" s="126"/>
      <c r="L124" s="126">
        <f>L123-M114</f>
        <v>0</v>
      </c>
      <c r="M124" s="126"/>
      <c r="N124"/>
      <c r="O124" s="126"/>
    </row>
    <row r="125" spans="6:15" x14ac:dyDescent="0.25">
      <c r="O125" s="126"/>
    </row>
    <row r="126" spans="6:15" x14ac:dyDescent="0.25">
      <c r="O126" s="126"/>
    </row>
    <row r="127" spans="6:15" x14ac:dyDescent="0.25">
      <c r="O127" s="126"/>
    </row>
    <row r="128" spans="6:15" x14ac:dyDescent="0.25">
      <c r="O128" s="126"/>
    </row>
    <row r="129" spans="15:15" x14ac:dyDescent="0.25">
      <c r="O129" s="126"/>
    </row>
    <row r="130" spans="15:15" x14ac:dyDescent="0.25">
      <c r="O130" s="126"/>
    </row>
    <row r="131" spans="15:15" x14ac:dyDescent="0.25">
      <c r="O131" s="126"/>
    </row>
    <row r="132" spans="15:15" x14ac:dyDescent="0.25">
      <c r="O132" s="126"/>
    </row>
    <row r="133" spans="15:15" x14ac:dyDescent="0.25">
      <c r="O133" s="126"/>
    </row>
    <row r="134" spans="15:15" x14ac:dyDescent="0.25">
      <c r="O134" s="126"/>
    </row>
    <row r="135" spans="15:15" x14ac:dyDescent="0.25">
      <c r="O135" s="126"/>
    </row>
    <row r="136" spans="15:15" x14ac:dyDescent="0.25">
      <c r="O136" s="126"/>
    </row>
    <row r="137" spans="15:15" x14ac:dyDescent="0.25">
      <c r="O137" s="126"/>
    </row>
    <row r="138" spans="15:15" x14ac:dyDescent="0.25">
      <c r="O138" s="126"/>
    </row>
    <row r="139" spans="15:15" x14ac:dyDescent="0.25">
      <c r="O139" s="126"/>
    </row>
    <row r="140" spans="15:15" x14ac:dyDescent="0.25">
      <c r="O140" s="126"/>
    </row>
    <row r="141" spans="15:15" x14ac:dyDescent="0.25">
      <c r="O141" s="126"/>
    </row>
    <row r="142" spans="15:15" x14ac:dyDescent="0.25">
      <c r="O142" s="126"/>
    </row>
    <row r="143" spans="15:15" x14ac:dyDescent="0.25">
      <c r="O143" s="126"/>
    </row>
    <row r="144" spans="15:15" x14ac:dyDescent="0.25">
      <c r="O144" s="126"/>
    </row>
    <row r="145" spans="15:15" x14ac:dyDescent="0.25">
      <c r="O145" s="126"/>
    </row>
    <row r="146" spans="15:15" x14ac:dyDescent="0.25">
      <c r="O146" s="126"/>
    </row>
    <row r="147" spans="15:15" x14ac:dyDescent="0.25">
      <c r="O147" s="126"/>
    </row>
    <row r="148" spans="15:15" x14ac:dyDescent="0.25">
      <c r="O148" s="126"/>
    </row>
    <row r="149" spans="15:15" x14ac:dyDescent="0.25">
      <c r="O149" s="126"/>
    </row>
    <row r="150" spans="15:15" x14ac:dyDescent="0.25">
      <c r="O150" s="126"/>
    </row>
    <row r="151" spans="15:15" x14ac:dyDescent="0.25">
      <c r="O151" s="126"/>
    </row>
    <row r="152" spans="15:15" x14ac:dyDescent="0.25">
      <c r="O152" s="126"/>
    </row>
    <row r="153" spans="15:15" x14ac:dyDescent="0.25">
      <c r="O153" s="126"/>
    </row>
    <row r="154" spans="15:15" x14ac:dyDescent="0.25">
      <c r="O154" s="126"/>
    </row>
    <row r="155" spans="15:15" x14ac:dyDescent="0.25">
      <c r="O155" s="126"/>
    </row>
    <row r="156" spans="15:15" x14ac:dyDescent="0.25">
      <c r="O156" s="126"/>
    </row>
    <row r="157" spans="15:15" x14ac:dyDescent="0.25">
      <c r="O157" s="126"/>
    </row>
  </sheetData>
  <autoFilter ref="G9:O106" xr:uid="{00000000-0001-0000-0700-000000000000}">
    <sortState xmlns:xlrd2="http://schemas.microsoft.com/office/spreadsheetml/2017/richdata2" ref="G10:O112">
      <sortCondition ref="H9:H106"/>
    </sortState>
  </autoFilter>
  <mergeCells count="2">
    <mergeCell ref="A7:D7"/>
    <mergeCell ref="A8:D8"/>
  </mergeCells>
  <phoneticPr fontId="41" type="noConversion"/>
  <pageMargins left="0.25" right="0.25" top="0.75" bottom="0.75" header="0.3" footer="0.3"/>
  <pageSetup scale="34" orientation="portrait" r:id="rId3"/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205AB-55B7-4934-A73C-0BA4E137859C}">
  <sheetPr>
    <pageSetUpPr fitToPage="1"/>
  </sheetPr>
  <dimension ref="A1:O150"/>
  <sheetViews>
    <sheetView topLeftCell="C1" workbookViewId="0">
      <selection activeCell="D82" sqref="D82"/>
    </sheetView>
  </sheetViews>
  <sheetFormatPr defaultRowHeight="15" x14ac:dyDescent="0.25"/>
  <cols>
    <col min="1" max="1" width="14" bestFit="1" customWidth="1"/>
    <col min="2" max="2" width="17.85546875" style="7" bestFit="1" customWidth="1"/>
    <col min="3" max="3" width="36.5703125" style="7" bestFit="1" customWidth="1"/>
    <col min="4" max="4" width="17.42578125" style="37" bestFit="1" customWidth="1"/>
    <col min="6" max="6" width="14" bestFit="1" customWidth="1"/>
    <col min="7" max="7" width="11" bestFit="1" customWidth="1"/>
    <col min="8" max="8" width="35" customWidth="1"/>
    <col min="9" max="9" width="14.5703125" style="7" bestFit="1" customWidth="1"/>
    <col min="10" max="10" width="22" style="44" customWidth="1"/>
    <col min="11" max="11" width="13.140625" bestFit="1" customWidth="1"/>
    <col min="12" max="12" width="12.140625" bestFit="1" customWidth="1"/>
    <col min="13" max="13" width="26.42578125" bestFit="1" customWidth="1"/>
    <col min="14" max="14" width="17.42578125" style="37" bestFit="1" customWidth="1"/>
    <col min="15" max="15" width="10.140625" style="27" bestFit="1" customWidth="1"/>
  </cols>
  <sheetData>
    <row r="1" spans="1:15" s="267" customFormat="1" ht="11.25" x14ac:dyDescent="0.2">
      <c r="A1" s="268" t="s">
        <v>1378</v>
      </c>
      <c r="B1" s="269"/>
      <c r="C1" s="269"/>
      <c r="D1" s="241"/>
      <c r="F1" s="267" t="s">
        <v>1381</v>
      </c>
      <c r="I1" s="269"/>
      <c r="K1" s="267" t="s">
        <v>1383</v>
      </c>
      <c r="N1" s="241"/>
    </row>
    <row r="2" spans="1:15" s="267" customFormat="1" ht="11.25" x14ac:dyDescent="0.2">
      <c r="A2" s="268" t="s">
        <v>1379</v>
      </c>
      <c r="B2" s="269"/>
      <c r="C2" s="269"/>
      <c r="D2" s="241"/>
      <c r="F2" s="267" t="s">
        <v>1382</v>
      </c>
      <c r="I2" s="269"/>
      <c r="N2" s="241"/>
    </row>
    <row r="3" spans="1:15" x14ac:dyDescent="0.25">
      <c r="A3" s="268"/>
    </row>
    <row r="4" spans="1:15" x14ac:dyDescent="0.25">
      <c r="A4" s="8" t="s">
        <v>1368</v>
      </c>
      <c r="D4" s="241"/>
      <c r="E4" s="135"/>
      <c r="F4" s="8" t="s">
        <v>1368</v>
      </c>
      <c r="K4" s="8" t="s">
        <v>1368</v>
      </c>
    </row>
    <row r="5" spans="1:15" x14ac:dyDescent="0.25">
      <c r="A5" s="5" t="s">
        <v>1355</v>
      </c>
      <c r="B5" t="s">
        <v>14</v>
      </c>
      <c r="C5" s="107" t="s">
        <v>1361</v>
      </c>
      <c r="F5" s="5" t="s">
        <v>1355</v>
      </c>
      <c r="G5" s="6">
        <v>0</v>
      </c>
      <c r="H5" s="267" t="s">
        <v>1380</v>
      </c>
      <c r="K5" s="334"/>
      <c r="L5" s="334"/>
      <c r="M5" s="334"/>
      <c r="N5" s="334"/>
    </row>
    <row r="6" spans="1:15" s="2" customFormat="1" ht="24" customHeight="1" x14ac:dyDescent="0.25">
      <c r="A6" s="333" t="s">
        <v>1357</v>
      </c>
      <c r="B6" s="333"/>
      <c r="C6" s="333"/>
      <c r="D6" s="333"/>
      <c r="F6" s="333" t="s">
        <v>1357</v>
      </c>
      <c r="G6" s="333"/>
      <c r="H6" s="333"/>
      <c r="I6" s="333"/>
      <c r="J6" s="312"/>
      <c r="K6" s="333" t="s">
        <v>1357</v>
      </c>
      <c r="L6" s="333"/>
      <c r="M6" s="333"/>
      <c r="N6" s="333"/>
      <c r="O6" s="270"/>
    </row>
    <row r="7" spans="1:15" s="3" customFormat="1" ht="30" x14ac:dyDescent="0.25">
      <c r="A7" s="108" t="s">
        <v>13</v>
      </c>
      <c r="B7" s="108" t="s">
        <v>1290</v>
      </c>
      <c r="C7" s="108" t="s">
        <v>1291</v>
      </c>
      <c r="D7" s="271" t="s">
        <v>1398</v>
      </c>
      <c r="F7" s="108" t="s">
        <v>13</v>
      </c>
      <c r="G7" s="108" t="s">
        <v>1290</v>
      </c>
      <c r="H7" s="108" t="s">
        <v>1291</v>
      </c>
      <c r="I7" s="315" t="s">
        <v>1398</v>
      </c>
      <c r="J7" s="313"/>
      <c r="K7" s="108" t="s">
        <v>13</v>
      </c>
      <c r="L7" s="108" t="s">
        <v>1290</v>
      </c>
      <c r="M7" s="108" t="s">
        <v>1291</v>
      </c>
      <c r="N7" s="271" t="s">
        <v>1398</v>
      </c>
      <c r="O7" s="272"/>
    </row>
    <row r="8" spans="1:15" x14ac:dyDescent="0.25">
      <c r="A8" s="6" t="s">
        <v>324</v>
      </c>
      <c r="B8" s="6" t="s">
        <v>1114</v>
      </c>
      <c r="C8" s="6" t="s">
        <v>1115</v>
      </c>
      <c r="D8" s="45">
        <v>3323524.7917985064</v>
      </c>
      <c r="F8" s="6" t="s">
        <v>304</v>
      </c>
      <c r="G8" s="6" t="s">
        <v>374</v>
      </c>
      <c r="H8" s="6" t="s">
        <v>1306</v>
      </c>
      <c r="I8" s="7">
        <v>-24796.815618686</v>
      </c>
      <c r="K8" s="6" t="s">
        <v>304</v>
      </c>
      <c r="L8" s="6" t="s">
        <v>619</v>
      </c>
      <c r="M8" s="6" t="s">
        <v>1310</v>
      </c>
      <c r="N8" s="45">
        <v>243741.360427587</v>
      </c>
    </row>
    <row r="9" spans="1:15" x14ac:dyDescent="0.25">
      <c r="A9" s="6" t="s">
        <v>1198</v>
      </c>
      <c r="B9"/>
      <c r="C9"/>
      <c r="D9" s="45">
        <v>3323524.7917985064</v>
      </c>
      <c r="F9" s="6" t="s">
        <v>304</v>
      </c>
      <c r="G9" s="6" t="s">
        <v>423</v>
      </c>
      <c r="H9" s="6" t="s">
        <v>424</v>
      </c>
      <c r="I9" s="7">
        <v>27940.968947918998</v>
      </c>
      <c r="K9" s="6" t="s">
        <v>888</v>
      </c>
      <c r="N9" s="45">
        <v>243741.360427587</v>
      </c>
    </row>
    <row r="10" spans="1:15" x14ac:dyDescent="0.25">
      <c r="A10" s="6" t="s">
        <v>307</v>
      </c>
      <c r="B10" s="6" t="s">
        <v>305</v>
      </c>
      <c r="C10" s="6" t="s">
        <v>1305</v>
      </c>
      <c r="D10" s="45">
        <v>68911.199999999997</v>
      </c>
      <c r="F10" s="6" t="s">
        <v>304</v>
      </c>
      <c r="G10" s="6" t="s">
        <v>427</v>
      </c>
      <c r="H10" s="6" t="s">
        <v>428</v>
      </c>
      <c r="I10" s="7">
        <v>204222.647177423</v>
      </c>
      <c r="K10" s="6" t="s">
        <v>378</v>
      </c>
      <c r="L10" s="6" t="s">
        <v>402</v>
      </c>
      <c r="M10" s="6" t="s">
        <v>403</v>
      </c>
      <c r="N10" s="45">
        <v>700068.99128425401</v>
      </c>
    </row>
    <row r="11" spans="1:15" x14ac:dyDescent="0.25">
      <c r="A11" s="6" t="s">
        <v>1059</v>
      </c>
      <c r="B11"/>
      <c r="C11"/>
      <c r="D11" s="45">
        <v>68911.199999999997</v>
      </c>
      <c r="F11" s="6" t="s">
        <v>304</v>
      </c>
      <c r="G11" s="6" t="s">
        <v>468</v>
      </c>
      <c r="H11" s="6" t="s">
        <v>1307</v>
      </c>
      <c r="I11" s="7">
        <v>-16850.414395683001</v>
      </c>
      <c r="L11" s="6" t="s">
        <v>485</v>
      </c>
      <c r="M11" s="6" t="s">
        <v>1313</v>
      </c>
      <c r="N11" s="45">
        <v>490530.99753119494</v>
      </c>
    </row>
    <row r="12" spans="1:15" x14ac:dyDescent="0.25">
      <c r="A12" s="6" t="s">
        <v>304</v>
      </c>
      <c r="B12" s="6" t="s">
        <v>372</v>
      </c>
      <c r="C12" s="6" t="s">
        <v>373</v>
      </c>
      <c r="D12" s="45">
        <v>248768.06101245998</v>
      </c>
      <c r="F12" s="6" t="s">
        <v>304</v>
      </c>
      <c r="G12" s="6" t="s">
        <v>510</v>
      </c>
      <c r="H12" s="6" t="s">
        <v>511</v>
      </c>
      <c r="I12" s="7">
        <v>0</v>
      </c>
      <c r="L12" s="6" t="s">
        <v>585</v>
      </c>
      <c r="M12" s="6" t="s">
        <v>586</v>
      </c>
      <c r="N12" s="45">
        <v>942780.32820153085</v>
      </c>
    </row>
    <row r="13" spans="1:15" x14ac:dyDescent="0.25">
      <c r="B13" s="6" t="s">
        <v>466</v>
      </c>
      <c r="C13" s="6" t="s">
        <v>467</v>
      </c>
      <c r="D13" s="45">
        <v>252472.70116971698</v>
      </c>
      <c r="F13" s="6" t="s">
        <v>304</v>
      </c>
      <c r="G13" s="6" t="s">
        <v>514</v>
      </c>
      <c r="H13" s="6" t="s">
        <v>515</v>
      </c>
      <c r="I13" s="7">
        <v>0</v>
      </c>
      <c r="L13" s="6" t="s">
        <v>691</v>
      </c>
      <c r="M13" s="6" t="s">
        <v>692</v>
      </c>
      <c r="N13" s="45">
        <v>468214.786932508</v>
      </c>
    </row>
    <row r="14" spans="1:15" x14ac:dyDescent="0.25">
      <c r="B14" s="6" t="s">
        <v>508</v>
      </c>
      <c r="C14" s="6" t="s">
        <v>509</v>
      </c>
      <c r="D14" s="45">
        <v>100000</v>
      </c>
      <c r="F14" s="6" t="s">
        <v>304</v>
      </c>
      <c r="G14" s="6" t="s">
        <v>520</v>
      </c>
      <c r="H14" s="6" t="s">
        <v>521</v>
      </c>
      <c r="I14" s="7">
        <v>396000</v>
      </c>
      <c r="L14" s="6" t="s">
        <v>763</v>
      </c>
      <c r="M14" s="6" t="s">
        <v>764</v>
      </c>
      <c r="N14" s="45">
        <v>55509.754042004999</v>
      </c>
    </row>
    <row r="15" spans="1:15" x14ac:dyDescent="0.25">
      <c r="B15" s="6" t="s">
        <v>516</v>
      </c>
      <c r="C15" s="6" t="s">
        <v>517</v>
      </c>
      <c r="D15" s="45">
        <v>120000</v>
      </c>
      <c r="F15" s="6" t="s">
        <v>304</v>
      </c>
      <c r="G15" s="6" t="s">
        <v>523</v>
      </c>
      <c r="H15" s="6" t="s">
        <v>524</v>
      </c>
      <c r="I15" s="7">
        <v>24627.239638202002</v>
      </c>
      <c r="L15" s="6" t="s">
        <v>833</v>
      </c>
      <c r="M15" s="6" t="s">
        <v>834</v>
      </c>
      <c r="N15" s="45">
        <v>321596.45524899598</v>
      </c>
    </row>
    <row r="16" spans="1:15" x14ac:dyDescent="0.25">
      <c r="B16" s="6" t="s">
        <v>563</v>
      </c>
      <c r="C16" s="6" t="s">
        <v>564</v>
      </c>
      <c r="D16" s="45">
        <v>414544.41457080806</v>
      </c>
      <c r="F16" s="6" t="s">
        <v>304</v>
      </c>
      <c r="G16" s="6" t="s">
        <v>525</v>
      </c>
      <c r="H16" s="6" t="s">
        <v>526</v>
      </c>
      <c r="I16" s="7">
        <v>24753.299575215999</v>
      </c>
      <c r="L16" s="6" t="s">
        <v>1122</v>
      </c>
      <c r="M16" s="6" t="s">
        <v>1123</v>
      </c>
      <c r="N16" s="45">
        <v>35508.993068844</v>
      </c>
    </row>
    <row r="17" spans="1:15" x14ac:dyDescent="0.25">
      <c r="B17" s="6" t="s">
        <v>575</v>
      </c>
      <c r="C17" s="6" t="s">
        <v>576</v>
      </c>
      <c r="D17" s="45">
        <v>38106.719206283997</v>
      </c>
      <c r="F17" s="6" t="s">
        <v>304</v>
      </c>
      <c r="G17" s="6" t="s">
        <v>565</v>
      </c>
      <c r="H17" s="6" t="s">
        <v>1308</v>
      </c>
      <c r="I17" s="7">
        <v>-58392.108906426001</v>
      </c>
      <c r="K17" s="6" t="s">
        <v>890</v>
      </c>
      <c r="N17" s="45">
        <v>3014210.3063093331</v>
      </c>
    </row>
    <row r="18" spans="1:15" x14ac:dyDescent="0.25">
      <c r="A18" s="6" t="s">
        <v>888</v>
      </c>
      <c r="B18"/>
      <c r="C18"/>
      <c r="D18" s="45">
        <v>1173891.895959269</v>
      </c>
      <c r="F18" s="6" t="s">
        <v>304</v>
      </c>
      <c r="G18" s="6" t="s">
        <v>609</v>
      </c>
      <c r="H18" s="6" t="s">
        <v>610</v>
      </c>
      <c r="I18" s="7">
        <v>43305.613723470997</v>
      </c>
      <c r="J18" s="314"/>
      <c r="K18" s="6" t="s">
        <v>6</v>
      </c>
      <c r="N18" s="45">
        <v>3257951.6667369204</v>
      </c>
      <c r="O18" s="44" t="s">
        <v>1356</v>
      </c>
    </row>
    <row r="19" spans="1:15" x14ac:dyDescent="0.25">
      <c r="A19" s="6" t="s">
        <v>398</v>
      </c>
      <c r="B19" s="6" t="s">
        <v>581</v>
      </c>
      <c r="C19" s="6" t="s">
        <v>1321</v>
      </c>
      <c r="D19" s="45">
        <v>5798.9152104639998</v>
      </c>
      <c r="F19" s="6" t="s">
        <v>304</v>
      </c>
      <c r="G19" s="6" t="s">
        <v>611</v>
      </c>
      <c r="H19" s="6" t="s">
        <v>1309</v>
      </c>
      <c r="I19" s="7">
        <v>0</v>
      </c>
    </row>
    <row r="20" spans="1:15" x14ac:dyDescent="0.25">
      <c r="B20" s="6" t="s">
        <v>829</v>
      </c>
      <c r="C20" s="6" t="s">
        <v>1143</v>
      </c>
      <c r="D20" s="45">
        <v>11507.768053506999</v>
      </c>
      <c r="F20" s="6" t="s">
        <v>304</v>
      </c>
      <c r="G20" s="6" t="s">
        <v>617</v>
      </c>
      <c r="H20" s="6" t="s">
        <v>618</v>
      </c>
      <c r="I20" s="7">
        <v>623465.00262563699</v>
      </c>
      <c r="N20" s="238">
        <f>GETPIVOTDATA("JUL to DEC",$F$7)</f>
        <v>6308266.2735838005</v>
      </c>
    </row>
    <row r="21" spans="1:15" ht="15.75" thickBot="1" x14ac:dyDescent="0.3">
      <c r="A21" s="6" t="s">
        <v>889</v>
      </c>
      <c r="B21"/>
      <c r="C21"/>
      <c r="D21" s="45">
        <v>17306.683263970997</v>
      </c>
      <c r="F21" s="6" t="s">
        <v>304</v>
      </c>
      <c r="G21" s="6" t="s">
        <v>671</v>
      </c>
      <c r="H21" s="6" t="s">
        <v>672</v>
      </c>
      <c r="I21" s="7">
        <v>76038.992608476998</v>
      </c>
      <c r="N21" s="239">
        <f>GETPIVOTDATA("JUL to DEC",$A$7)</f>
        <v>7194435.7189134965</v>
      </c>
    </row>
    <row r="22" spans="1:15" ht="15.75" thickBot="1" x14ac:dyDescent="0.3">
      <c r="A22" s="6" t="s">
        <v>310</v>
      </c>
      <c r="B22" s="6" t="s">
        <v>639</v>
      </c>
      <c r="C22" s="6" t="s">
        <v>640</v>
      </c>
      <c r="D22" s="45">
        <v>77460</v>
      </c>
      <c r="F22" s="6" t="s">
        <v>304</v>
      </c>
      <c r="G22" s="6" t="s">
        <v>673</v>
      </c>
      <c r="H22" s="6" t="s">
        <v>1311</v>
      </c>
      <c r="I22" s="7">
        <v>-570.85616292300006</v>
      </c>
      <c r="N22" s="240">
        <f>GETPIVOTDATA("JUL to DEC",$K$7)+N20+N21</f>
        <v>16760653.659234218</v>
      </c>
      <c r="O22" s="267" t="s">
        <v>106</v>
      </c>
    </row>
    <row r="23" spans="1:15" x14ac:dyDescent="0.25">
      <c r="B23" s="6" t="s">
        <v>853</v>
      </c>
      <c r="C23" s="6" t="s">
        <v>854</v>
      </c>
      <c r="D23" s="45">
        <v>4000</v>
      </c>
      <c r="F23" s="6" t="s">
        <v>304</v>
      </c>
      <c r="G23" s="6" t="s">
        <v>711</v>
      </c>
      <c r="H23" s="6" t="s">
        <v>712</v>
      </c>
      <c r="I23" s="7">
        <v>34776.873172554995</v>
      </c>
    </row>
    <row r="24" spans="1:15" x14ac:dyDescent="0.25">
      <c r="A24" s="6" t="s">
        <v>897</v>
      </c>
      <c r="B24"/>
      <c r="C24"/>
      <c r="D24" s="45">
        <v>81460</v>
      </c>
      <c r="F24" s="6" t="s">
        <v>304</v>
      </c>
      <c r="G24" s="6" t="s">
        <v>747</v>
      </c>
      <c r="H24" s="6" t="s">
        <v>748</v>
      </c>
      <c r="I24" s="7">
        <v>185512.39437448399</v>
      </c>
    </row>
    <row r="25" spans="1:15" x14ac:dyDescent="0.25">
      <c r="A25" s="6" t="s">
        <v>301</v>
      </c>
      <c r="B25" s="6" t="s">
        <v>299</v>
      </c>
      <c r="C25" s="6" t="s">
        <v>300</v>
      </c>
      <c r="D25" s="45">
        <v>654798.03759730794</v>
      </c>
      <c r="F25" s="6" t="s">
        <v>304</v>
      </c>
      <c r="G25" s="6" t="s">
        <v>749</v>
      </c>
      <c r="H25" s="6" t="s">
        <v>750</v>
      </c>
      <c r="I25" s="7">
        <v>30793.163766549002</v>
      </c>
    </row>
    <row r="26" spans="1:15" x14ac:dyDescent="0.25">
      <c r="A26" s="6" t="s">
        <v>899</v>
      </c>
      <c r="B26"/>
      <c r="C26"/>
      <c r="D26" s="45">
        <v>654798.03759730794</v>
      </c>
      <c r="F26" s="6" t="s">
        <v>304</v>
      </c>
      <c r="G26" s="6" t="s">
        <v>781</v>
      </c>
      <c r="H26" s="6" t="s">
        <v>782</v>
      </c>
      <c r="I26" s="7">
        <v>0</v>
      </c>
    </row>
    <row r="27" spans="1:15" x14ac:dyDescent="0.25">
      <c r="A27" s="6" t="s">
        <v>329</v>
      </c>
      <c r="B27" s="6" t="s">
        <v>1110</v>
      </c>
      <c r="C27" s="6" t="s">
        <v>1111</v>
      </c>
      <c r="D27" s="45">
        <v>1871475.2756569451</v>
      </c>
      <c r="F27" s="6" t="s">
        <v>304</v>
      </c>
      <c r="G27" s="6" t="s">
        <v>819</v>
      </c>
      <c r="H27" s="6" t="s">
        <v>820</v>
      </c>
      <c r="I27" s="7">
        <v>107070.582450944</v>
      </c>
      <c r="J27" s="314" t="s">
        <v>1612</v>
      </c>
    </row>
    <row r="28" spans="1:15" x14ac:dyDescent="0.25">
      <c r="B28" s="6" t="s">
        <v>665</v>
      </c>
      <c r="C28" s="6" t="s">
        <v>666</v>
      </c>
      <c r="D28" s="45">
        <v>3067.8346374970001</v>
      </c>
      <c r="F28" s="6" t="s">
        <v>304</v>
      </c>
      <c r="G28" s="6" t="s">
        <v>821</v>
      </c>
      <c r="H28" s="6" t="s">
        <v>822</v>
      </c>
      <c r="I28" s="7">
        <v>-10069.030323273</v>
      </c>
    </row>
    <row r="29" spans="1:15" x14ac:dyDescent="0.25">
      <c r="A29" s="6" t="s">
        <v>902</v>
      </c>
      <c r="B29"/>
      <c r="C29"/>
      <c r="D29" s="45">
        <v>1874543.1102944422</v>
      </c>
      <c r="F29" s="6" t="s">
        <v>304</v>
      </c>
      <c r="G29" s="6" t="s">
        <v>849</v>
      </c>
      <c r="H29" s="6" t="s">
        <v>850</v>
      </c>
      <c r="I29" s="7">
        <v>25235.686989360001</v>
      </c>
    </row>
    <row r="30" spans="1:15" x14ac:dyDescent="0.25">
      <c r="A30" s="6" t="s">
        <v>6</v>
      </c>
      <c r="B30"/>
      <c r="C30"/>
      <c r="D30" s="242">
        <v>7194435.7189134965</v>
      </c>
      <c r="F30" s="6" t="s">
        <v>304</v>
      </c>
      <c r="G30" s="6" t="s">
        <v>851</v>
      </c>
      <c r="H30" s="6" t="s">
        <v>852</v>
      </c>
      <c r="I30" s="7">
        <v>49114.811702883002</v>
      </c>
    </row>
    <row r="31" spans="1:15" x14ac:dyDescent="0.25">
      <c r="B31"/>
      <c r="C31"/>
      <c r="D31" s="7">
        <f>GETPIVOTDATA("JUL to DEC",$A$7)-D30</f>
        <v>0</v>
      </c>
      <c r="F31" s="6" t="s">
        <v>888</v>
      </c>
      <c r="I31" s="7">
        <v>1742178.0513461288</v>
      </c>
    </row>
    <row r="32" spans="1:15" x14ac:dyDescent="0.25">
      <c r="B32"/>
      <c r="C32"/>
      <c r="D32"/>
      <c r="F32" s="6" t="s">
        <v>398</v>
      </c>
      <c r="G32" s="6" t="s">
        <v>396</v>
      </c>
      <c r="H32" s="6" t="s">
        <v>1315</v>
      </c>
      <c r="I32" s="7">
        <v>55727.998168374004</v>
      </c>
    </row>
    <row r="33" spans="2:9" x14ac:dyDescent="0.25">
      <c r="B33"/>
      <c r="C33"/>
      <c r="D33"/>
      <c r="F33" s="6" t="s">
        <v>398</v>
      </c>
      <c r="G33" s="6" t="s">
        <v>481</v>
      </c>
      <c r="H33" s="6" t="s">
        <v>1318</v>
      </c>
      <c r="I33" s="7">
        <v>97181.480166474998</v>
      </c>
    </row>
    <row r="34" spans="2:9" x14ac:dyDescent="0.25">
      <c r="B34"/>
      <c r="C34"/>
      <c r="D34"/>
      <c r="F34" s="6" t="s">
        <v>398</v>
      </c>
      <c r="G34" s="6" t="s">
        <v>577</v>
      </c>
      <c r="H34" s="6" t="s">
        <v>918</v>
      </c>
      <c r="I34" s="7">
        <v>35276.058682360002</v>
      </c>
    </row>
    <row r="35" spans="2:9" x14ac:dyDescent="0.25">
      <c r="B35"/>
      <c r="C35"/>
      <c r="D35"/>
      <c r="F35" s="6" t="s">
        <v>398</v>
      </c>
      <c r="G35" s="6" t="s">
        <v>687</v>
      </c>
      <c r="H35" s="6" t="s">
        <v>1324</v>
      </c>
      <c r="I35" s="7">
        <v>8313.9714853559999</v>
      </c>
    </row>
    <row r="36" spans="2:9" x14ac:dyDescent="0.25">
      <c r="B36"/>
      <c r="C36"/>
      <c r="D36"/>
      <c r="F36" s="6" t="s">
        <v>398</v>
      </c>
      <c r="G36" s="6" t="s">
        <v>757</v>
      </c>
      <c r="H36" s="6" t="s">
        <v>1327</v>
      </c>
      <c r="I36" s="7">
        <v>114972.11856203001</v>
      </c>
    </row>
    <row r="37" spans="2:9" x14ac:dyDescent="0.25">
      <c r="B37"/>
      <c r="C37"/>
      <c r="D37"/>
      <c r="F37" s="6" t="s">
        <v>889</v>
      </c>
      <c r="I37" s="7">
        <v>311471.627064595</v>
      </c>
    </row>
    <row r="38" spans="2:9" x14ac:dyDescent="0.25">
      <c r="B38"/>
      <c r="C38"/>
      <c r="D38"/>
      <c r="F38" s="6" t="s">
        <v>401</v>
      </c>
      <c r="G38" s="6" t="s">
        <v>399</v>
      </c>
      <c r="H38" s="6" t="s">
        <v>1316</v>
      </c>
      <c r="I38" s="7">
        <v>0</v>
      </c>
    </row>
    <row r="39" spans="2:9" x14ac:dyDescent="0.25">
      <c r="B39"/>
      <c r="C39"/>
      <c r="D39"/>
      <c r="F39" s="6" t="s">
        <v>401</v>
      </c>
      <c r="G39" s="6" t="s">
        <v>689</v>
      </c>
      <c r="H39" s="6" t="s">
        <v>1325</v>
      </c>
      <c r="I39" s="7">
        <v>0</v>
      </c>
    </row>
    <row r="40" spans="2:9" x14ac:dyDescent="0.25">
      <c r="B40"/>
      <c r="C40"/>
      <c r="D40"/>
      <c r="F40" s="6" t="s">
        <v>401</v>
      </c>
      <c r="G40" s="6" t="s">
        <v>759</v>
      </c>
      <c r="H40" s="6" t="s">
        <v>1328</v>
      </c>
      <c r="I40" s="7">
        <v>2904.1225448629993</v>
      </c>
    </row>
    <row r="41" spans="2:9" x14ac:dyDescent="0.25">
      <c r="B41"/>
      <c r="C41"/>
      <c r="D41"/>
      <c r="F41" s="6" t="s">
        <v>401</v>
      </c>
      <c r="G41" s="6" t="s">
        <v>831</v>
      </c>
      <c r="H41" s="6" t="s">
        <v>1329</v>
      </c>
      <c r="I41" s="7">
        <v>44813.163258971996</v>
      </c>
    </row>
    <row r="42" spans="2:9" x14ac:dyDescent="0.25">
      <c r="B42"/>
      <c r="C42"/>
      <c r="D42"/>
      <c r="F42" s="6" t="s">
        <v>1060</v>
      </c>
      <c r="I42" s="7">
        <v>47717.285803834995</v>
      </c>
    </row>
    <row r="43" spans="2:9" x14ac:dyDescent="0.25">
      <c r="B43"/>
      <c r="C43"/>
      <c r="D43"/>
      <c r="F43" s="6" t="s">
        <v>378</v>
      </c>
      <c r="G43" s="6" t="s">
        <v>404</v>
      </c>
      <c r="H43" s="6" t="s">
        <v>405</v>
      </c>
      <c r="I43" s="7">
        <v>28627.273283275998</v>
      </c>
    </row>
    <row r="44" spans="2:9" x14ac:dyDescent="0.25">
      <c r="B44"/>
      <c r="C44"/>
      <c r="D44"/>
      <c r="F44" s="6" t="s">
        <v>378</v>
      </c>
      <c r="G44" s="6" t="s">
        <v>491</v>
      </c>
      <c r="H44" s="6" t="s">
        <v>492</v>
      </c>
      <c r="I44" s="7">
        <v>57114.164698357999</v>
      </c>
    </row>
    <row r="45" spans="2:9" x14ac:dyDescent="0.25">
      <c r="B45"/>
      <c r="C45"/>
      <c r="D45"/>
      <c r="F45" s="6" t="s">
        <v>378</v>
      </c>
      <c r="G45" s="6" t="s">
        <v>512</v>
      </c>
      <c r="H45" s="6" t="s">
        <v>513</v>
      </c>
      <c r="I45" s="7">
        <v>753232</v>
      </c>
    </row>
    <row r="46" spans="2:9" x14ac:dyDescent="0.25">
      <c r="B46"/>
      <c r="C46"/>
      <c r="D46"/>
      <c r="F46" s="6" t="s">
        <v>378</v>
      </c>
      <c r="G46" s="6" t="s">
        <v>518</v>
      </c>
      <c r="H46" s="6" t="s">
        <v>519</v>
      </c>
      <c r="I46" s="7">
        <v>0</v>
      </c>
    </row>
    <row r="47" spans="2:9" x14ac:dyDescent="0.25">
      <c r="B47"/>
      <c r="C47"/>
      <c r="D47"/>
      <c r="F47" s="6" t="s">
        <v>378</v>
      </c>
      <c r="G47" s="6" t="s">
        <v>587</v>
      </c>
      <c r="H47" s="6" t="s">
        <v>588</v>
      </c>
      <c r="I47" s="7">
        <v>6305.7631622600002</v>
      </c>
    </row>
    <row r="48" spans="2:9" x14ac:dyDescent="0.25">
      <c r="B48"/>
      <c r="C48"/>
      <c r="D48"/>
      <c r="F48" s="6" t="s">
        <v>378</v>
      </c>
      <c r="G48" s="6" t="s">
        <v>589</v>
      </c>
      <c r="H48" s="6" t="s">
        <v>1314</v>
      </c>
      <c r="I48" s="7">
        <v>1597.6615166930001</v>
      </c>
    </row>
    <row r="49" spans="2:9" x14ac:dyDescent="0.25">
      <c r="B49"/>
      <c r="C49"/>
      <c r="D49"/>
      <c r="F49" s="6" t="s">
        <v>378</v>
      </c>
      <c r="G49" s="6" t="s">
        <v>591</v>
      </c>
      <c r="H49" s="6" t="s">
        <v>592</v>
      </c>
      <c r="I49" s="7">
        <v>102081.37599315999</v>
      </c>
    </row>
    <row r="50" spans="2:9" x14ac:dyDescent="0.25">
      <c r="B50"/>
      <c r="C50"/>
      <c r="D50"/>
      <c r="F50" s="6" t="s">
        <v>378</v>
      </c>
      <c r="G50" s="6" t="s">
        <v>693</v>
      </c>
      <c r="H50" s="6" t="s">
        <v>694</v>
      </c>
      <c r="I50" s="7">
        <v>16172.896178555999</v>
      </c>
    </row>
    <row r="51" spans="2:9" x14ac:dyDescent="0.25">
      <c r="B51"/>
      <c r="C51"/>
      <c r="D51"/>
      <c r="F51" s="6" t="s">
        <v>378</v>
      </c>
      <c r="G51" s="6" t="s">
        <v>765</v>
      </c>
      <c r="H51" s="6" t="s">
        <v>766</v>
      </c>
      <c r="I51" s="7">
        <v>26414.006509481998</v>
      </c>
    </row>
    <row r="52" spans="2:9" x14ac:dyDescent="0.25">
      <c r="B52"/>
      <c r="C52"/>
      <c r="D52"/>
      <c r="F52" s="6" t="s">
        <v>378</v>
      </c>
      <c r="G52" s="6" t="s">
        <v>835</v>
      </c>
      <c r="H52" s="6" t="s">
        <v>836</v>
      </c>
      <c r="I52" s="7">
        <v>33778.603532169996</v>
      </c>
    </row>
    <row r="53" spans="2:9" x14ac:dyDescent="0.25">
      <c r="B53"/>
      <c r="C53"/>
      <c r="D53"/>
      <c r="F53" s="6" t="s">
        <v>890</v>
      </c>
      <c r="I53" s="7">
        <v>1025323.7448739548</v>
      </c>
    </row>
    <row r="54" spans="2:9" x14ac:dyDescent="0.25">
      <c r="B54"/>
      <c r="C54"/>
      <c r="D54"/>
      <c r="F54" s="6" t="s">
        <v>408</v>
      </c>
      <c r="G54" s="6" t="s">
        <v>406</v>
      </c>
      <c r="H54" s="6" t="s">
        <v>407</v>
      </c>
      <c r="I54" s="7">
        <v>21651.84</v>
      </c>
    </row>
    <row r="55" spans="2:9" x14ac:dyDescent="0.25">
      <c r="B55"/>
      <c r="C55"/>
      <c r="D55"/>
      <c r="F55" s="6" t="s">
        <v>408</v>
      </c>
      <c r="G55" s="6" t="s">
        <v>493</v>
      </c>
      <c r="H55" s="6" t="s">
        <v>1312</v>
      </c>
      <c r="I55" s="7">
        <v>32220</v>
      </c>
    </row>
    <row r="56" spans="2:9" x14ac:dyDescent="0.25">
      <c r="B56"/>
      <c r="C56"/>
      <c r="D56"/>
      <c r="F56" s="6" t="s">
        <v>408</v>
      </c>
      <c r="G56" s="6" t="s">
        <v>593</v>
      </c>
      <c r="H56" s="6" t="s">
        <v>594</v>
      </c>
      <c r="I56" s="7">
        <v>1477947.1639249951</v>
      </c>
    </row>
    <row r="57" spans="2:9" x14ac:dyDescent="0.25">
      <c r="B57"/>
      <c r="C57"/>
      <c r="D57"/>
      <c r="F57" s="6" t="s">
        <v>408</v>
      </c>
      <c r="G57" s="6" t="s">
        <v>695</v>
      </c>
      <c r="H57" s="6" t="s">
        <v>696</v>
      </c>
      <c r="I57" s="7">
        <v>13600.636946873999</v>
      </c>
    </row>
    <row r="58" spans="2:9" x14ac:dyDescent="0.25">
      <c r="B58"/>
      <c r="C58"/>
      <c r="D58"/>
      <c r="F58" s="6" t="s">
        <v>408</v>
      </c>
      <c r="G58" s="6" t="s">
        <v>767</v>
      </c>
      <c r="H58" s="6" t="s">
        <v>768</v>
      </c>
      <c r="I58" s="7">
        <v>7325.7268658799994</v>
      </c>
    </row>
    <row r="59" spans="2:9" x14ac:dyDescent="0.25">
      <c r="B59"/>
      <c r="C59"/>
      <c r="D59"/>
      <c r="F59" s="6" t="s">
        <v>408</v>
      </c>
      <c r="G59" s="6" t="s">
        <v>837</v>
      </c>
      <c r="H59" s="6" t="s">
        <v>838</v>
      </c>
      <c r="I59" s="7">
        <v>14778.363971022001</v>
      </c>
    </row>
    <row r="60" spans="2:9" x14ac:dyDescent="0.25">
      <c r="B60"/>
      <c r="C60"/>
      <c r="D60"/>
      <c r="F60" s="6" t="s">
        <v>891</v>
      </c>
      <c r="I60" s="7">
        <v>1567523.7317087711</v>
      </c>
    </row>
    <row r="61" spans="2:9" x14ac:dyDescent="0.25">
      <c r="B61"/>
      <c r="C61"/>
      <c r="D61"/>
      <c r="F61" s="6" t="s">
        <v>411</v>
      </c>
      <c r="G61" s="6" t="s">
        <v>409</v>
      </c>
      <c r="H61" s="6" t="s">
        <v>410</v>
      </c>
      <c r="I61" s="7">
        <v>101866.60340536399</v>
      </c>
    </row>
    <row r="62" spans="2:9" x14ac:dyDescent="0.25">
      <c r="B62"/>
      <c r="C62"/>
      <c r="D62"/>
      <c r="F62" s="6" t="s">
        <v>411</v>
      </c>
      <c r="G62" s="6" t="s">
        <v>495</v>
      </c>
      <c r="H62" s="6" t="s">
        <v>496</v>
      </c>
      <c r="I62" s="7">
        <v>92392.308339983021</v>
      </c>
    </row>
    <row r="63" spans="2:9" x14ac:dyDescent="0.25">
      <c r="B63"/>
      <c r="C63"/>
      <c r="D63"/>
      <c r="F63" s="6" t="s">
        <v>411</v>
      </c>
      <c r="G63" s="6" t="s">
        <v>595</v>
      </c>
      <c r="H63" s="6" t="s">
        <v>596</v>
      </c>
      <c r="I63" s="7">
        <v>134184.41280552698</v>
      </c>
    </row>
    <row r="64" spans="2:9" x14ac:dyDescent="0.25">
      <c r="B64"/>
      <c r="C64"/>
      <c r="D64"/>
      <c r="F64" s="6" t="s">
        <v>411</v>
      </c>
      <c r="G64" s="6" t="s">
        <v>697</v>
      </c>
      <c r="H64" s="6" t="s">
        <v>698</v>
      </c>
      <c r="I64" s="7">
        <v>52362.629119229001</v>
      </c>
    </row>
    <row r="65" spans="2:10" x14ac:dyDescent="0.25">
      <c r="B65"/>
      <c r="C65"/>
      <c r="D65"/>
      <c r="F65" s="6" t="s">
        <v>411</v>
      </c>
      <c r="G65" s="6" t="s">
        <v>769</v>
      </c>
      <c r="H65" s="6" t="s">
        <v>770</v>
      </c>
      <c r="I65" s="7">
        <v>16539.698452782999</v>
      </c>
    </row>
    <row r="66" spans="2:10" x14ac:dyDescent="0.25">
      <c r="B66"/>
      <c r="C66"/>
      <c r="D66"/>
      <c r="F66" s="6" t="s">
        <v>411</v>
      </c>
      <c r="G66" s="6" t="s">
        <v>839</v>
      </c>
      <c r="H66" s="6" t="s">
        <v>840</v>
      </c>
      <c r="I66" s="7">
        <v>35066.165226208999</v>
      </c>
    </row>
    <row r="67" spans="2:10" x14ac:dyDescent="0.25">
      <c r="B67"/>
      <c r="C67"/>
      <c r="D67"/>
      <c r="F67" s="6" t="s">
        <v>892</v>
      </c>
      <c r="I67" s="7">
        <v>432411.81734909496</v>
      </c>
    </row>
    <row r="68" spans="2:10" x14ac:dyDescent="0.25">
      <c r="B68"/>
      <c r="C68"/>
      <c r="D68"/>
      <c r="F68" s="6" t="s">
        <v>414</v>
      </c>
      <c r="G68" s="6" t="s">
        <v>412</v>
      </c>
      <c r="H68" s="6" t="s">
        <v>413</v>
      </c>
      <c r="I68" s="7">
        <v>18043.2</v>
      </c>
    </row>
    <row r="69" spans="2:10" x14ac:dyDescent="0.25">
      <c r="B69"/>
      <c r="C69"/>
      <c r="D69"/>
      <c r="F69" s="6" t="s">
        <v>414</v>
      </c>
      <c r="G69" s="6" t="s">
        <v>497</v>
      </c>
      <c r="H69" s="6" t="s">
        <v>498</v>
      </c>
      <c r="I69" s="7">
        <v>25776</v>
      </c>
    </row>
    <row r="70" spans="2:10" x14ac:dyDescent="0.25">
      <c r="B70"/>
      <c r="C70"/>
      <c r="D70"/>
      <c r="F70" s="6" t="s">
        <v>414</v>
      </c>
      <c r="G70" s="6" t="s">
        <v>597</v>
      </c>
      <c r="H70" s="6" t="s">
        <v>598</v>
      </c>
      <c r="I70" s="7">
        <v>35615.987999999998</v>
      </c>
    </row>
    <row r="71" spans="2:10" x14ac:dyDescent="0.25">
      <c r="B71"/>
      <c r="C71"/>
      <c r="D71"/>
      <c r="F71" s="6" t="s">
        <v>414</v>
      </c>
      <c r="G71" s="6" t="s">
        <v>699</v>
      </c>
      <c r="H71" s="6" t="s">
        <v>700</v>
      </c>
      <c r="I71" s="7">
        <v>9666</v>
      </c>
    </row>
    <row r="72" spans="2:10" x14ac:dyDescent="0.25">
      <c r="B72"/>
      <c r="C72"/>
      <c r="D72"/>
      <c r="F72" s="6" t="s">
        <v>414</v>
      </c>
      <c r="G72" s="6" t="s">
        <v>771</v>
      </c>
      <c r="H72" s="6" t="s">
        <v>772</v>
      </c>
      <c r="I72" s="7">
        <v>2236.0679999999998</v>
      </c>
    </row>
    <row r="73" spans="2:10" x14ac:dyDescent="0.25">
      <c r="B73"/>
      <c r="C73"/>
      <c r="D73"/>
      <c r="F73" s="6" t="s">
        <v>414</v>
      </c>
      <c r="G73" s="6" t="s">
        <v>841</v>
      </c>
      <c r="H73" s="6" t="s">
        <v>842</v>
      </c>
      <c r="I73" s="7">
        <v>6340.8959999999997</v>
      </c>
    </row>
    <row r="74" spans="2:10" x14ac:dyDescent="0.25">
      <c r="B74"/>
      <c r="C74"/>
      <c r="D74"/>
      <c r="F74" s="6" t="s">
        <v>893</v>
      </c>
      <c r="I74" s="7">
        <v>97678.151999999987</v>
      </c>
    </row>
    <row r="75" spans="2:10" x14ac:dyDescent="0.25">
      <c r="B75"/>
      <c r="C75"/>
      <c r="D75"/>
      <c r="F75" s="6" t="s">
        <v>417</v>
      </c>
      <c r="G75" s="6" t="s">
        <v>415</v>
      </c>
      <c r="H75" s="6" t="s">
        <v>416</v>
      </c>
      <c r="I75" s="7">
        <v>13775.855680206001</v>
      </c>
    </row>
    <row r="76" spans="2:10" x14ac:dyDescent="0.25">
      <c r="B76"/>
      <c r="C76"/>
      <c r="D76"/>
      <c r="F76" s="6" t="s">
        <v>417</v>
      </c>
      <c r="G76" s="6" t="s">
        <v>499</v>
      </c>
      <c r="H76" s="6" t="s">
        <v>500</v>
      </c>
      <c r="I76" s="7">
        <v>19524.834851530002</v>
      </c>
    </row>
    <row r="77" spans="2:10" x14ac:dyDescent="0.25">
      <c r="B77"/>
      <c r="C77"/>
      <c r="D77"/>
      <c r="F77" s="6" t="s">
        <v>417</v>
      </c>
      <c r="G77" s="6" t="s">
        <v>599</v>
      </c>
      <c r="H77" s="6" t="s">
        <v>600</v>
      </c>
      <c r="I77" s="7">
        <v>38835.463234325995</v>
      </c>
    </row>
    <row r="78" spans="2:10" x14ac:dyDescent="0.25">
      <c r="B78"/>
      <c r="C78"/>
      <c r="D78"/>
      <c r="F78" s="6" t="s">
        <v>417</v>
      </c>
      <c r="G78" s="6" t="s">
        <v>701</v>
      </c>
      <c r="H78" s="6" t="s">
        <v>702</v>
      </c>
      <c r="I78" s="7">
        <v>17980.757001945</v>
      </c>
    </row>
    <row r="79" spans="2:10" x14ac:dyDescent="0.25">
      <c r="B79"/>
      <c r="C79"/>
      <c r="D79"/>
      <c r="F79" s="6" t="s">
        <v>417</v>
      </c>
      <c r="G79" s="6" t="s">
        <v>773</v>
      </c>
      <c r="H79" s="6" t="s">
        <v>774</v>
      </c>
      <c r="I79" s="7">
        <v>475.56063288199999</v>
      </c>
      <c r="J79" s="44" t="s">
        <v>1612</v>
      </c>
    </row>
    <row r="80" spans="2:10" x14ac:dyDescent="0.25">
      <c r="B80"/>
      <c r="C80"/>
      <c r="D80"/>
      <c r="F80" s="6" t="s">
        <v>417</v>
      </c>
      <c r="G80" s="6" t="s">
        <v>843</v>
      </c>
      <c r="H80" s="6" t="s">
        <v>844</v>
      </c>
      <c r="I80" s="7">
        <v>9528.0961946720017</v>
      </c>
    </row>
    <row r="81" spans="2:10" x14ac:dyDescent="0.25">
      <c r="B81"/>
      <c r="C81"/>
      <c r="D81"/>
      <c r="F81" s="6" t="s">
        <v>894</v>
      </c>
      <c r="I81" s="7">
        <v>100120.56759556099</v>
      </c>
    </row>
    <row r="82" spans="2:10" x14ac:dyDescent="0.25">
      <c r="B82"/>
      <c r="C82"/>
      <c r="D82"/>
      <c r="F82" s="6" t="s">
        <v>420</v>
      </c>
      <c r="G82" s="6" t="s">
        <v>418</v>
      </c>
      <c r="H82" s="6" t="s">
        <v>1317</v>
      </c>
      <c r="I82" s="7">
        <v>32520.324903422999</v>
      </c>
    </row>
    <row r="83" spans="2:10" x14ac:dyDescent="0.25">
      <c r="B83"/>
      <c r="C83"/>
      <c r="D83"/>
      <c r="F83" s="6" t="s">
        <v>420</v>
      </c>
      <c r="G83" s="6" t="s">
        <v>501</v>
      </c>
      <c r="H83" s="6" t="s">
        <v>1319</v>
      </c>
      <c r="I83" s="7">
        <v>14642.312263202</v>
      </c>
    </row>
    <row r="84" spans="2:10" x14ac:dyDescent="0.25">
      <c r="B84"/>
      <c r="C84"/>
      <c r="D84"/>
      <c r="F84" s="6" t="s">
        <v>420</v>
      </c>
      <c r="G84" s="6" t="s">
        <v>601</v>
      </c>
      <c r="H84" s="6" t="s">
        <v>1322</v>
      </c>
      <c r="I84" s="7">
        <v>46323.770943130003</v>
      </c>
    </row>
    <row r="85" spans="2:10" x14ac:dyDescent="0.25">
      <c r="B85"/>
      <c r="C85"/>
      <c r="D85"/>
      <c r="F85" s="6" t="s">
        <v>420</v>
      </c>
      <c r="G85" s="6" t="s">
        <v>703</v>
      </c>
      <c r="H85" s="6" t="s">
        <v>1326</v>
      </c>
      <c r="I85" s="7">
        <v>16368.458663594</v>
      </c>
      <c r="J85" s="44" t="s">
        <v>1613</v>
      </c>
    </row>
    <row r="86" spans="2:10" x14ac:dyDescent="0.25">
      <c r="B86"/>
      <c r="C86"/>
      <c r="D86"/>
      <c r="F86" s="6" t="s">
        <v>420</v>
      </c>
      <c r="G86" s="6" t="s">
        <v>845</v>
      </c>
      <c r="H86" s="6" t="s">
        <v>1330</v>
      </c>
      <c r="I86" s="7">
        <v>17328.266480809001</v>
      </c>
    </row>
    <row r="87" spans="2:10" x14ac:dyDescent="0.25">
      <c r="B87"/>
      <c r="C87"/>
      <c r="D87"/>
      <c r="F87" s="6" t="s">
        <v>895</v>
      </c>
      <c r="I87" s="7">
        <v>127183.13325415801</v>
      </c>
    </row>
    <row r="88" spans="2:10" x14ac:dyDescent="0.25">
      <c r="B88"/>
      <c r="C88"/>
      <c r="D88"/>
      <c r="F88" s="6" t="s">
        <v>505</v>
      </c>
      <c r="G88" s="6" t="s">
        <v>421</v>
      </c>
      <c r="H88" s="6" t="s">
        <v>422</v>
      </c>
      <c r="I88" s="7">
        <v>10196.798526234001</v>
      </c>
    </row>
    <row r="89" spans="2:10" x14ac:dyDescent="0.25">
      <c r="B89"/>
      <c r="C89"/>
      <c r="D89"/>
      <c r="F89" s="6" t="s">
        <v>505</v>
      </c>
      <c r="G89" s="6" t="s">
        <v>503</v>
      </c>
      <c r="H89" s="6" t="s">
        <v>1320</v>
      </c>
      <c r="I89" s="7">
        <v>61351.125863755995</v>
      </c>
    </row>
    <row r="90" spans="2:10" x14ac:dyDescent="0.25">
      <c r="B90"/>
      <c r="C90"/>
      <c r="D90"/>
      <c r="F90" s="6" t="s">
        <v>505</v>
      </c>
      <c r="G90" s="6" t="s">
        <v>605</v>
      </c>
      <c r="H90" s="6" t="s">
        <v>1323</v>
      </c>
      <c r="I90" s="7">
        <v>16082.125947062999</v>
      </c>
    </row>
    <row r="91" spans="2:10" x14ac:dyDescent="0.25">
      <c r="B91"/>
      <c r="C91"/>
      <c r="D91"/>
      <c r="F91" s="6" t="s">
        <v>505</v>
      </c>
      <c r="G91" s="6" t="s">
        <v>705</v>
      </c>
      <c r="H91" s="6" t="s">
        <v>706</v>
      </c>
      <c r="I91" s="7">
        <v>3473.6747728750001</v>
      </c>
    </row>
    <row r="92" spans="2:10" x14ac:dyDescent="0.25">
      <c r="B92"/>
      <c r="C92"/>
      <c r="D92"/>
      <c r="F92" s="6" t="s">
        <v>505</v>
      </c>
      <c r="G92" s="6" t="s">
        <v>777</v>
      </c>
      <c r="H92" s="6" t="s">
        <v>778</v>
      </c>
      <c r="I92" s="7">
        <v>24843.669385656001</v>
      </c>
    </row>
    <row r="93" spans="2:10" x14ac:dyDescent="0.25">
      <c r="B93"/>
      <c r="C93"/>
      <c r="D93"/>
      <c r="F93" s="6" t="s">
        <v>505</v>
      </c>
      <c r="G93" s="6" t="s">
        <v>847</v>
      </c>
      <c r="H93" s="6" t="s">
        <v>848</v>
      </c>
      <c r="I93" s="7">
        <v>47372.431902503995</v>
      </c>
    </row>
    <row r="94" spans="2:10" x14ac:dyDescent="0.25">
      <c r="B94"/>
      <c r="C94"/>
      <c r="D94"/>
      <c r="F94" s="6" t="s">
        <v>896</v>
      </c>
      <c r="I94" s="7">
        <v>163319.82639808799</v>
      </c>
    </row>
    <row r="95" spans="2:10" x14ac:dyDescent="0.25">
      <c r="B95"/>
      <c r="C95"/>
      <c r="D95"/>
      <c r="F95" s="6" t="s">
        <v>310</v>
      </c>
      <c r="G95" s="6" t="s">
        <v>431</v>
      </c>
      <c r="H95" s="6" t="s">
        <v>1335</v>
      </c>
      <c r="I95" s="7">
        <v>0</v>
      </c>
    </row>
    <row r="96" spans="2:10" x14ac:dyDescent="0.25">
      <c r="B96"/>
      <c r="C96"/>
      <c r="D96"/>
      <c r="F96" s="6" t="s">
        <v>310</v>
      </c>
      <c r="G96" s="6" t="s">
        <v>533</v>
      </c>
      <c r="H96" s="6" t="s">
        <v>1336</v>
      </c>
      <c r="I96" s="7">
        <v>0</v>
      </c>
    </row>
    <row r="97" spans="2:10" x14ac:dyDescent="0.25">
      <c r="B97"/>
      <c r="C97"/>
      <c r="D97"/>
      <c r="F97" s="6" t="s">
        <v>310</v>
      </c>
      <c r="G97" s="6" t="s">
        <v>715</v>
      </c>
      <c r="H97" s="6" t="s">
        <v>716</v>
      </c>
      <c r="I97" s="7">
        <v>26414.562166504002</v>
      </c>
      <c r="J97" s="314" t="s">
        <v>1612</v>
      </c>
    </row>
    <row r="98" spans="2:10" x14ac:dyDescent="0.25">
      <c r="B98"/>
      <c r="C98"/>
      <c r="D98"/>
      <c r="F98" s="6" t="s">
        <v>897</v>
      </c>
      <c r="I98" s="7">
        <v>26414.562166504002</v>
      </c>
    </row>
    <row r="99" spans="2:10" x14ac:dyDescent="0.25">
      <c r="B99"/>
      <c r="C99"/>
      <c r="D99"/>
      <c r="F99" s="6" t="s">
        <v>315</v>
      </c>
      <c r="G99" s="6" t="s">
        <v>318</v>
      </c>
      <c r="H99" s="6" t="s">
        <v>1338</v>
      </c>
      <c r="I99" s="7">
        <v>49717.666840865997</v>
      </c>
    </row>
    <row r="100" spans="2:10" x14ac:dyDescent="0.25">
      <c r="B100"/>
      <c r="C100"/>
      <c r="D100"/>
      <c r="F100" s="6" t="s">
        <v>315</v>
      </c>
      <c r="G100" s="6" t="s">
        <v>332</v>
      </c>
      <c r="H100" s="6" t="s">
        <v>333</v>
      </c>
      <c r="I100" s="7">
        <v>32000</v>
      </c>
    </row>
    <row r="101" spans="2:10" x14ac:dyDescent="0.25">
      <c r="B101"/>
      <c r="C101"/>
      <c r="D101"/>
      <c r="F101" s="6" t="s">
        <v>315</v>
      </c>
      <c r="G101" s="6" t="s">
        <v>334</v>
      </c>
      <c r="H101" s="6" t="s">
        <v>335</v>
      </c>
      <c r="I101" s="7">
        <v>26009.273529052</v>
      </c>
    </row>
    <row r="102" spans="2:10" x14ac:dyDescent="0.25">
      <c r="B102"/>
      <c r="C102"/>
      <c r="D102"/>
      <c r="F102" s="6" t="s">
        <v>315</v>
      </c>
      <c r="G102" s="6" t="s">
        <v>433</v>
      </c>
      <c r="H102" s="6" t="s">
        <v>1333</v>
      </c>
      <c r="I102" s="7">
        <v>0</v>
      </c>
    </row>
    <row r="103" spans="2:10" x14ac:dyDescent="0.25">
      <c r="B103"/>
      <c r="C103"/>
      <c r="D103"/>
      <c r="F103" s="6" t="s">
        <v>315</v>
      </c>
      <c r="G103" s="6" t="s">
        <v>535</v>
      </c>
      <c r="H103" s="6" t="s">
        <v>536</v>
      </c>
      <c r="I103" s="7">
        <v>30060</v>
      </c>
    </row>
    <row r="104" spans="2:10" x14ac:dyDescent="0.25">
      <c r="B104"/>
      <c r="C104"/>
      <c r="D104"/>
      <c r="F104" s="6" t="s">
        <v>315</v>
      </c>
      <c r="G104" s="6" t="s">
        <v>645</v>
      </c>
      <c r="H104" s="6" t="s">
        <v>646</v>
      </c>
      <c r="I104" s="7">
        <v>3750</v>
      </c>
    </row>
    <row r="105" spans="2:10" x14ac:dyDescent="0.25">
      <c r="B105"/>
      <c r="C105"/>
      <c r="D105"/>
      <c r="F105" s="6" t="s">
        <v>315</v>
      </c>
      <c r="G105" s="6" t="s">
        <v>719</v>
      </c>
      <c r="H105" s="6" t="s">
        <v>1332</v>
      </c>
      <c r="I105" s="7">
        <v>0</v>
      </c>
    </row>
    <row r="106" spans="2:10" x14ac:dyDescent="0.25">
      <c r="B106"/>
      <c r="C106"/>
      <c r="D106"/>
      <c r="F106" s="6" t="s">
        <v>315</v>
      </c>
      <c r="G106" s="6" t="s">
        <v>859</v>
      </c>
      <c r="H106" s="6" t="s">
        <v>860</v>
      </c>
      <c r="I106" s="7">
        <v>0</v>
      </c>
    </row>
    <row r="107" spans="2:10" x14ac:dyDescent="0.25">
      <c r="B107"/>
      <c r="C107"/>
      <c r="D107"/>
      <c r="F107" s="6" t="s">
        <v>898</v>
      </c>
      <c r="I107" s="7">
        <v>141536.94036991801</v>
      </c>
    </row>
    <row r="108" spans="2:10" x14ac:dyDescent="0.25">
      <c r="B108"/>
      <c r="C108"/>
      <c r="D108"/>
      <c r="F108" s="6" t="s">
        <v>301</v>
      </c>
      <c r="G108" s="6" t="s">
        <v>1048</v>
      </c>
      <c r="H108" s="6" t="s">
        <v>1049</v>
      </c>
      <c r="I108" s="7">
        <v>-99079</v>
      </c>
    </row>
    <row r="109" spans="2:10" x14ac:dyDescent="0.25">
      <c r="B109"/>
      <c r="C109"/>
      <c r="D109"/>
      <c r="F109" s="6" t="s">
        <v>899</v>
      </c>
      <c r="I109" s="7">
        <v>-99079</v>
      </c>
    </row>
    <row r="110" spans="2:10" x14ac:dyDescent="0.25">
      <c r="B110"/>
      <c r="C110"/>
      <c r="D110"/>
      <c r="F110" s="6" t="s">
        <v>353</v>
      </c>
      <c r="G110" s="6" t="s">
        <v>351</v>
      </c>
      <c r="H110" s="6" t="s">
        <v>1346</v>
      </c>
      <c r="I110" s="7">
        <v>17750</v>
      </c>
    </row>
    <row r="111" spans="2:10" x14ac:dyDescent="0.25">
      <c r="B111"/>
      <c r="C111"/>
      <c r="D111"/>
      <c r="F111" s="6" t="s">
        <v>353</v>
      </c>
      <c r="G111" s="6" t="s">
        <v>1112</v>
      </c>
      <c r="H111" s="6" t="s">
        <v>1113</v>
      </c>
      <c r="I111" s="7">
        <v>0</v>
      </c>
    </row>
    <row r="112" spans="2:10" x14ac:dyDescent="0.25">
      <c r="B112"/>
      <c r="C112"/>
      <c r="D112"/>
      <c r="F112" s="6" t="s">
        <v>353</v>
      </c>
      <c r="G112" s="6" t="s">
        <v>448</v>
      </c>
      <c r="H112" s="6" t="s">
        <v>1347</v>
      </c>
      <c r="I112" s="7">
        <v>7000</v>
      </c>
    </row>
    <row r="113" spans="2:9" x14ac:dyDescent="0.25">
      <c r="B113"/>
      <c r="C113"/>
      <c r="D113"/>
      <c r="F113" s="6" t="s">
        <v>353</v>
      </c>
      <c r="G113" s="6" t="s">
        <v>549</v>
      </c>
      <c r="H113" s="6" t="s">
        <v>1348</v>
      </c>
      <c r="I113" s="7">
        <v>28800</v>
      </c>
    </row>
    <row r="114" spans="2:9" x14ac:dyDescent="0.25">
      <c r="B114"/>
      <c r="C114"/>
      <c r="D114"/>
      <c r="F114" s="6" t="s">
        <v>353</v>
      </c>
      <c r="G114" s="6" t="s">
        <v>657</v>
      </c>
      <c r="H114" s="6" t="s">
        <v>1349</v>
      </c>
      <c r="I114" s="7">
        <v>35604</v>
      </c>
    </row>
    <row r="115" spans="2:9" x14ac:dyDescent="0.25">
      <c r="B115"/>
      <c r="C115"/>
      <c r="D115"/>
      <c r="F115" s="6" t="s">
        <v>353</v>
      </c>
      <c r="G115" s="6" t="s">
        <v>733</v>
      </c>
      <c r="H115" s="6" t="s">
        <v>1350</v>
      </c>
      <c r="I115" s="7">
        <v>0</v>
      </c>
    </row>
    <row r="116" spans="2:9" x14ac:dyDescent="0.25">
      <c r="B116"/>
      <c r="C116"/>
      <c r="D116"/>
      <c r="F116" s="6" t="s">
        <v>353</v>
      </c>
      <c r="G116" s="6" t="s">
        <v>803</v>
      </c>
      <c r="H116" s="6" t="s">
        <v>1351</v>
      </c>
      <c r="I116" s="7">
        <v>15000</v>
      </c>
    </row>
    <row r="117" spans="2:9" x14ac:dyDescent="0.25">
      <c r="B117"/>
      <c r="C117"/>
      <c r="D117"/>
      <c r="F117" s="6" t="s">
        <v>353</v>
      </c>
      <c r="G117" s="6" t="s">
        <v>869</v>
      </c>
      <c r="H117" s="6" t="s">
        <v>1352</v>
      </c>
      <c r="I117" s="7">
        <v>40000</v>
      </c>
    </row>
    <row r="118" spans="2:9" x14ac:dyDescent="0.25">
      <c r="B118"/>
      <c r="C118"/>
      <c r="D118"/>
      <c r="F118" s="6" t="s">
        <v>900</v>
      </c>
      <c r="I118" s="7">
        <v>144154</v>
      </c>
    </row>
    <row r="119" spans="2:9" x14ac:dyDescent="0.25">
      <c r="B119"/>
      <c r="C119"/>
      <c r="D119"/>
      <c r="F119" s="6" t="s">
        <v>363</v>
      </c>
      <c r="G119" s="6" t="s">
        <v>361</v>
      </c>
      <c r="H119" s="6" t="s">
        <v>1344</v>
      </c>
      <c r="I119" s="7">
        <v>0</v>
      </c>
    </row>
    <row r="120" spans="2:9" x14ac:dyDescent="0.25">
      <c r="B120"/>
      <c r="C120"/>
      <c r="D120"/>
      <c r="F120" s="6" t="s">
        <v>901</v>
      </c>
      <c r="I120" s="7">
        <v>0</v>
      </c>
    </row>
    <row r="121" spans="2:9" x14ac:dyDescent="0.25">
      <c r="B121"/>
      <c r="C121"/>
      <c r="D121"/>
      <c r="F121" s="6" t="s">
        <v>329</v>
      </c>
      <c r="G121" s="6" t="s">
        <v>366</v>
      </c>
      <c r="H121" s="6" t="s">
        <v>1342</v>
      </c>
      <c r="I121" s="7">
        <v>466434.05868038</v>
      </c>
    </row>
    <row r="122" spans="2:9" x14ac:dyDescent="0.25">
      <c r="B122"/>
      <c r="C122"/>
      <c r="D122"/>
      <c r="F122" s="6" t="s">
        <v>329</v>
      </c>
      <c r="G122" s="6" t="s">
        <v>460</v>
      </c>
      <c r="H122" s="6" t="s">
        <v>461</v>
      </c>
      <c r="I122" s="7">
        <v>3036.6718644170001</v>
      </c>
    </row>
    <row r="123" spans="2:9" x14ac:dyDescent="0.25">
      <c r="B123"/>
      <c r="C123"/>
      <c r="D123"/>
      <c r="F123" s="6" t="s">
        <v>329</v>
      </c>
      <c r="G123" s="6" t="s">
        <v>743</v>
      </c>
      <c r="H123" s="6" t="s">
        <v>744</v>
      </c>
      <c r="I123" s="7">
        <v>1381.1031083959999</v>
      </c>
    </row>
    <row r="124" spans="2:9" x14ac:dyDescent="0.25">
      <c r="B124"/>
      <c r="C124"/>
      <c r="D124"/>
      <c r="F124" s="6" t="s">
        <v>329</v>
      </c>
      <c r="G124" s="6" t="s">
        <v>815</v>
      </c>
      <c r="H124" s="6" t="s">
        <v>816</v>
      </c>
      <c r="I124" s="7">
        <v>0</v>
      </c>
    </row>
    <row r="125" spans="2:9" x14ac:dyDescent="0.25">
      <c r="B125"/>
      <c r="C125"/>
      <c r="D125"/>
      <c r="F125" s="6" t="s">
        <v>329</v>
      </c>
      <c r="G125" s="6" t="s">
        <v>881</v>
      </c>
      <c r="H125" s="6" t="s">
        <v>882</v>
      </c>
      <c r="I125" s="7">
        <v>9460</v>
      </c>
    </row>
    <row r="126" spans="2:9" x14ac:dyDescent="0.25">
      <c r="B126"/>
      <c r="C126"/>
      <c r="D126"/>
      <c r="F126" s="6" t="s">
        <v>902</v>
      </c>
      <c r="I126" s="7">
        <v>480311.83365319297</v>
      </c>
    </row>
    <row r="127" spans="2:9" x14ac:dyDescent="0.25">
      <c r="B127"/>
      <c r="C127"/>
      <c r="D127"/>
      <c r="F127" s="6" t="s">
        <v>6</v>
      </c>
      <c r="I127" s="316">
        <v>6308266.2735838005</v>
      </c>
    </row>
    <row r="128" spans="2:9" x14ac:dyDescent="0.25">
      <c r="B128"/>
      <c r="C128"/>
      <c r="D128"/>
    </row>
    <row r="129" spans="2:10" ht="15.75" thickBot="1" x14ac:dyDescent="0.3">
      <c r="B129"/>
      <c r="C129"/>
      <c r="D129"/>
      <c r="I129" s="317">
        <f>GETPIVOTDATA("JUL to DEC",$A$7)</f>
        <v>7194435.7189134965</v>
      </c>
    </row>
    <row r="130" spans="2:10" ht="15.75" thickBot="1" x14ac:dyDescent="0.3">
      <c r="B130"/>
      <c r="C130"/>
      <c r="D130"/>
      <c r="I130" s="318">
        <f>I129+GETPIVOTDATA("JUL to DEC",$F$7)</f>
        <v>13502701.992497297</v>
      </c>
      <c r="J130" s="267" t="s">
        <v>15</v>
      </c>
    </row>
    <row r="131" spans="2:10" x14ac:dyDescent="0.25">
      <c r="B131"/>
      <c r="C131"/>
      <c r="D131"/>
    </row>
    <row r="132" spans="2:10" x14ac:dyDescent="0.25">
      <c r="B132"/>
      <c r="C132"/>
      <c r="D132"/>
    </row>
    <row r="133" spans="2:10" x14ac:dyDescent="0.25">
      <c r="B133"/>
      <c r="C133"/>
      <c r="D133"/>
    </row>
    <row r="134" spans="2:10" x14ac:dyDescent="0.25">
      <c r="B134"/>
      <c r="C134"/>
      <c r="D134"/>
    </row>
    <row r="135" spans="2:10" x14ac:dyDescent="0.25">
      <c r="B135"/>
      <c r="C135"/>
      <c r="D135"/>
    </row>
    <row r="136" spans="2:10" x14ac:dyDescent="0.25">
      <c r="B136"/>
      <c r="C136"/>
      <c r="D136"/>
    </row>
    <row r="137" spans="2:10" x14ac:dyDescent="0.25">
      <c r="B137"/>
      <c r="C137"/>
      <c r="D137"/>
    </row>
    <row r="138" spans="2:10" x14ac:dyDescent="0.25">
      <c r="B138"/>
      <c r="C138"/>
      <c r="D138"/>
    </row>
    <row r="139" spans="2:10" x14ac:dyDescent="0.25">
      <c r="B139"/>
      <c r="C139"/>
      <c r="D139"/>
    </row>
    <row r="140" spans="2:10" x14ac:dyDescent="0.25">
      <c r="B140"/>
      <c r="C140"/>
      <c r="D140"/>
    </row>
    <row r="141" spans="2:10" x14ac:dyDescent="0.25">
      <c r="B141"/>
      <c r="C141"/>
      <c r="D141"/>
    </row>
    <row r="142" spans="2:10" x14ac:dyDescent="0.25">
      <c r="B142"/>
      <c r="C142"/>
      <c r="D142"/>
    </row>
    <row r="143" spans="2:10" x14ac:dyDescent="0.25">
      <c r="B143"/>
      <c r="C143"/>
      <c r="D143"/>
    </row>
    <row r="144" spans="2:10" x14ac:dyDescent="0.25">
      <c r="B144"/>
      <c r="C144"/>
      <c r="D144"/>
    </row>
    <row r="145" spans="2:4" x14ac:dyDescent="0.25">
      <c r="B145"/>
      <c r="C145"/>
      <c r="D145"/>
    </row>
    <row r="146" spans="2:4" x14ac:dyDescent="0.25">
      <c r="B146"/>
      <c r="C146"/>
      <c r="D146"/>
    </row>
    <row r="147" spans="2:4" x14ac:dyDescent="0.25">
      <c r="B147"/>
      <c r="C147"/>
      <c r="D147"/>
    </row>
    <row r="148" spans="2:4" x14ac:dyDescent="0.25">
      <c r="B148"/>
      <c r="C148"/>
      <c r="D148"/>
    </row>
    <row r="149" spans="2:4" x14ac:dyDescent="0.25">
      <c r="B149"/>
      <c r="C149"/>
      <c r="D149"/>
    </row>
    <row r="150" spans="2:4" x14ac:dyDescent="0.25">
      <c r="B150"/>
      <c r="C150"/>
      <c r="D150"/>
    </row>
  </sheetData>
  <mergeCells count="4">
    <mergeCell ref="A6:D6"/>
    <mergeCell ref="F6:I6"/>
    <mergeCell ref="K5:N5"/>
    <mergeCell ref="K6:N6"/>
  </mergeCells>
  <pageMargins left="0.7" right="0.7" top="0.75" bottom="0.75" header="0.3" footer="0.3"/>
  <pageSetup scale="34" orientation="portrait" horizontalDpi="1200" verticalDpi="1200"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>
    <tabColor rgb="FFFFFF00"/>
    <pageSetUpPr fitToPage="1"/>
  </sheetPr>
  <dimension ref="A1:J224"/>
  <sheetViews>
    <sheetView zoomScaleNormal="100" workbookViewId="0">
      <pane ySplit="6" topLeftCell="A7" activePane="bottomLeft" state="frozen"/>
      <selection pane="bottomLeft" activeCell="I23" sqref="I23"/>
    </sheetView>
  </sheetViews>
  <sheetFormatPr defaultColWidth="9.140625" defaultRowHeight="15" x14ac:dyDescent="0.25"/>
  <cols>
    <col min="1" max="1" width="11.140625" style="40" customWidth="1"/>
    <col min="2" max="2" width="16.42578125" style="40" hidden="1" customWidth="1"/>
    <col min="3" max="3" width="11.42578125" style="40" bestFit="1" customWidth="1"/>
    <col min="4" max="4" width="34.42578125" style="41" hidden="1" customWidth="1"/>
    <col min="5" max="5" width="33.5703125" style="41" customWidth="1"/>
    <col min="6" max="6" width="14" style="41" bestFit="1" customWidth="1"/>
    <col min="7" max="7" width="11.42578125" style="40" customWidth="1"/>
    <col min="8" max="8" width="9.5703125" style="40" customWidth="1"/>
    <col min="9" max="9" width="13" style="40" customWidth="1"/>
    <col min="10" max="10" width="57" style="161" bestFit="1" customWidth="1"/>
    <col min="11" max="16384" width="9.140625" style="40"/>
  </cols>
  <sheetData>
    <row r="1" spans="1:10" x14ac:dyDescent="0.25">
      <c r="A1" s="73" t="s">
        <v>1199</v>
      </c>
      <c r="B1" s="64"/>
      <c r="C1" s="64"/>
      <c r="D1" s="207"/>
      <c r="E1" s="207"/>
      <c r="F1" s="207"/>
      <c r="G1" s="64"/>
      <c r="H1" s="64"/>
      <c r="I1" s="64"/>
      <c r="J1" s="64"/>
    </row>
    <row r="2" spans="1:10" x14ac:dyDescent="0.25">
      <c r="A2" s="73" t="s">
        <v>117</v>
      </c>
      <c r="B2" s="64"/>
      <c r="C2" s="64"/>
      <c r="D2" s="207"/>
      <c r="E2" s="207"/>
      <c r="F2" s="207"/>
      <c r="G2" s="64"/>
      <c r="H2" s="64"/>
      <c r="I2" s="64"/>
      <c r="J2" s="64"/>
    </row>
    <row r="3" spans="1:10" x14ac:dyDescent="0.25">
      <c r="A3" s="73"/>
      <c r="B3" s="64"/>
      <c r="C3" s="64"/>
      <c r="D3" s="207"/>
      <c r="E3" s="207"/>
      <c r="F3" s="207"/>
      <c r="G3" s="64"/>
      <c r="H3" s="64"/>
      <c r="I3" s="64"/>
      <c r="J3" s="64"/>
    </row>
    <row r="4" spans="1:10" x14ac:dyDescent="0.25">
      <c r="A4" s="73"/>
      <c r="B4" s="64"/>
      <c r="C4" s="64"/>
      <c r="D4" s="207"/>
      <c r="E4" s="207"/>
      <c r="F4" s="207"/>
      <c r="G4" s="64"/>
      <c r="H4" s="64"/>
      <c r="I4" s="64"/>
      <c r="J4" s="64"/>
    </row>
    <row r="5" spans="1:10" x14ac:dyDescent="0.25">
      <c r="A5" s="64"/>
      <c r="B5" s="64"/>
      <c r="C5" s="64"/>
      <c r="D5" s="207"/>
      <c r="E5" s="207"/>
      <c r="F5" s="50" t="s">
        <v>66</v>
      </c>
      <c r="G5" s="64"/>
      <c r="H5" s="64"/>
      <c r="I5" s="64"/>
      <c r="J5" s="64"/>
    </row>
    <row r="6" spans="1:10" s="42" customFormat="1" ht="24.75" x14ac:dyDescent="0.25">
      <c r="A6" s="203" t="s">
        <v>65</v>
      </c>
      <c r="B6" s="203" t="s">
        <v>64</v>
      </c>
      <c r="C6" s="203" t="s">
        <v>63</v>
      </c>
      <c r="D6" s="210" t="s">
        <v>62</v>
      </c>
      <c r="E6" s="210" t="s">
        <v>61</v>
      </c>
      <c r="F6" s="204" t="s">
        <v>60</v>
      </c>
      <c r="G6" s="203" t="s">
        <v>59</v>
      </c>
      <c r="H6" s="203" t="s">
        <v>58</v>
      </c>
      <c r="I6" s="203" t="s">
        <v>57</v>
      </c>
      <c r="J6" s="209"/>
    </row>
    <row r="7" spans="1:10" x14ac:dyDescent="0.25">
      <c r="A7" s="206">
        <v>202606</v>
      </c>
      <c r="B7" s="206">
        <v>202606</v>
      </c>
      <c r="C7" s="206">
        <v>32</v>
      </c>
      <c r="D7" s="205" t="s">
        <v>118</v>
      </c>
      <c r="E7" s="205" t="s">
        <v>119</v>
      </c>
      <c r="F7" s="206" t="str">
        <f>MID(E7,3,10)</f>
        <v>302XX00000</v>
      </c>
      <c r="G7" s="206">
        <v>0.04</v>
      </c>
      <c r="H7" s="206">
        <v>0</v>
      </c>
      <c r="I7" s="206">
        <v>0.04</v>
      </c>
      <c r="J7" s="64"/>
    </row>
    <row r="8" spans="1:10" x14ac:dyDescent="0.25">
      <c r="A8" s="206">
        <v>202606</v>
      </c>
      <c r="B8" s="206">
        <v>202606</v>
      </c>
      <c r="C8" s="206">
        <v>32</v>
      </c>
      <c r="D8" s="205" t="s">
        <v>118</v>
      </c>
      <c r="E8" s="205" t="s">
        <v>120</v>
      </c>
      <c r="F8" s="206" t="str">
        <f t="shared" ref="F8:F46" si="0">MID(E8,3,10)</f>
        <v>303PCFLAGA</v>
      </c>
      <c r="G8" s="206">
        <v>0.33329999999999999</v>
      </c>
      <c r="H8" s="206">
        <v>0</v>
      </c>
      <c r="I8" s="206">
        <v>0.33329999999999999</v>
      </c>
      <c r="J8" s="64"/>
    </row>
    <row r="9" spans="1:10" x14ac:dyDescent="0.25">
      <c r="A9" s="206">
        <v>202606</v>
      </c>
      <c r="B9" s="206">
        <v>202606</v>
      </c>
      <c r="C9" s="206">
        <v>32</v>
      </c>
      <c r="D9" s="205" t="s">
        <v>118</v>
      </c>
      <c r="E9" s="205" t="s">
        <v>121</v>
      </c>
      <c r="F9" s="206" t="str">
        <f t="shared" si="0"/>
        <v>303S100000</v>
      </c>
      <c r="G9" s="206">
        <v>0</v>
      </c>
      <c r="H9" s="206">
        <v>0</v>
      </c>
      <c r="I9" s="206">
        <v>0</v>
      </c>
      <c r="J9" s="64"/>
    </row>
    <row r="10" spans="1:10" x14ac:dyDescent="0.25">
      <c r="A10" s="206">
        <v>202606</v>
      </c>
      <c r="B10" s="206">
        <v>202606</v>
      </c>
      <c r="C10" s="206">
        <v>32</v>
      </c>
      <c r="D10" s="205" t="s">
        <v>118</v>
      </c>
      <c r="E10" s="205" t="s">
        <v>122</v>
      </c>
      <c r="F10" s="206" t="str">
        <f t="shared" si="0"/>
        <v>303S200000</v>
      </c>
      <c r="G10" s="206">
        <v>0</v>
      </c>
      <c r="H10" s="206">
        <v>0</v>
      </c>
      <c r="I10" s="206">
        <v>0</v>
      </c>
      <c r="J10" s="64"/>
    </row>
    <row r="11" spans="1:10" x14ac:dyDescent="0.25">
      <c r="A11" s="206">
        <v>202606</v>
      </c>
      <c r="B11" s="206">
        <v>202606</v>
      </c>
      <c r="C11" s="206">
        <v>32</v>
      </c>
      <c r="D11" s="205" t="s">
        <v>118</v>
      </c>
      <c r="E11" s="205" t="s">
        <v>123</v>
      </c>
      <c r="F11" s="206" t="str">
        <f t="shared" si="0"/>
        <v>303XX00000</v>
      </c>
      <c r="G11" s="206">
        <v>6.6699999999999995E-2</v>
      </c>
      <c r="H11" s="206">
        <v>0</v>
      </c>
      <c r="I11" s="206">
        <v>6.6699999999999995E-2</v>
      </c>
      <c r="J11" s="64"/>
    </row>
    <row r="12" spans="1:10" x14ac:dyDescent="0.25">
      <c r="A12" s="206">
        <v>202606</v>
      </c>
      <c r="B12" s="206">
        <v>202606</v>
      </c>
      <c r="C12" s="206">
        <v>32</v>
      </c>
      <c r="D12" s="205" t="s">
        <v>118</v>
      </c>
      <c r="E12" s="205" t="s">
        <v>124</v>
      </c>
      <c r="F12" s="206" t="str">
        <f t="shared" si="0"/>
        <v>303XXFLAGA</v>
      </c>
      <c r="G12" s="206">
        <v>6.6699999999999995E-2</v>
      </c>
      <c r="H12" s="206">
        <v>0</v>
      </c>
      <c r="I12" s="206">
        <v>6.6699999999999995E-2</v>
      </c>
      <c r="J12" s="64"/>
    </row>
    <row r="13" spans="1:10" x14ac:dyDescent="0.25">
      <c r="A13" s="206">
        <v>202606</v>
      </c>
      <c r="B13" s="206">
        <v>202606</v>
      </c>
      <c r="C13" s="206">
        <v>32</v>
      </c>
      <c r="D13" s="205" t="s">
        <v>118</v>
      </c>
      <c r="E13" s="205" t="s">
        <v>125</v>
      </c>
      <c r="F13" s="206" t="str">
        <f t="shared" si="0"/>
        <v>365RW00000</v>
      </c>
      <c r="G13" s="206">
        <v>1.0999999999999999E-2</v>
      </c>
      <c r="H13" s="206">
        <v>0</v>
      </c>
      <c r="I13" s="206">
        <v>1.0999999999999999E-2</v>
      </c>
      <c r="J13" s="64"/>
    </row>
    <row r="14" spans="1:10" x14ac:dyDescent="0.25">
      <c r="A14" s="206">
        <v>202606</v>
      </c>
      <c r="B14" s="206">
        <v>202606</v>
      </c>
      <c r="C14" s="206">
        <v>32</v>
      </c>
      <c r="D14" s="205" t="s">
        <v>118</v>
      </c>
      <c r="E14" s="205" t="s">
        <v>126</v>
      </c>
      <c r="F14" s="206" t="str">
        <f t="shared" si="0"/>
        <v>365RWGRFTH</v>
      </c>
      <c r="G14" s="206">
        <v>1.0999999999999999E-2</v>
      </c>
      <c r="H14" s="206">
        <v>0</v>
      </c>
      <c r="I14" s="206">
        <v>1.0999999999999999E-2</v>
      </c>
      <c r="J14" s="64"/>
    </row>
    <row r="15" spans="1:10" x14ac:dyDescent="0.25">
      <c r="A15" s="206">
        <v>202606</v>
      </c>
      <c r="B15" s="206">
        <v>202606</v>
      </c>
      <c r="C15" s="206">
        <v>32</v>
      </c>
      <c r="D15" s="205" t="s">
        <v>118</v>
      </c>
      <c r="E15" s="205" t="s">
        <v>127</v>
      </c>
      <c r="F15" s="206" t="str">
        <f t="shared" si="0"/>
        <v>366XX00000</v>
      </c>
      <c r="G15" s="206">
        <v>1.26E-2</v>
      </c>
      <c r="H15" s="206">
        <v>0</v>
      </c>
      <c r="I15" s="206">
        <v>1.26E-2</v>
      </c>
      <c r="J15" s="64"/>
    </row>
    <row r="16" spans="1:10" x14ac:dyDescent="0.25">
      <c r="A16" s="206">
        <v>202606</v>
      </c>
      <c r="B16" s="206">
        <v>202606</v>
      </c>
      <c r="C16" s="206">
        <v>32</v>
      </c>
      <c r="D16" s="205" t="s">
        <v>118</v>
      </c>
      <c r="E16" s="205" t="s">
        <v>128</v>
      </c>
      <c r="F16" s="206" t="str">
        <f t="shared" si="0"/>
        <v>367XX00000</v>
      </c>
      <c r="G16" s="206">
        <v>1.12E-2</v>
      </c>
      <c r="H16" s="206">
        <v>1.1999999999999999E-3</v>
      </c>
      <c r="I16" s="206">
        <v>1.24E-2</v>
      </c>
      <c r="J16" s="64"/>
    </row>
    <row r="17" spans="1:10" x14ac:dyDescent="0.25">
      <c r="A17" s="206">
        <v>202606</v>
      </c>
      <c r="B17" s="206">
        <v>202606</v>
      </c>
      <c r="C17" s="206">
        <v>32</v>
      </c>
      <c r="D17" s="205" t="s">
        <v>118</v>
      </c>
      <c r="E17" s="205" t="s">
        <v>129</v>
      </c>
      <c r="F17" s="206" t="str">
        <f t="shared" si="0"/>
        <v>367XXGRFTH</v>
      </c>
      <c r="G17" s="206">
        <v>1.12E-2</v>
      </c>
      <c r="H17" s="206">
        <v>1.1999999999999999E-3</v>
      </c>
      <c r="I17" s="206">
        <v>1.24E-2</v>
      </c>
      <c r="J17" s="64"/>
    </row>
    <row r="18" spans="1:10" x14ac:dyDescent="0.25">
      <c r="A18" s="206">
        <v>202606</v>
      </c>
      <c r="B18" s="206">
        <v>202606</v>
      </c>
      <c r="C18" s="206">
        <v>32</v>
      </c>
      <c r="D18" s="205" t="s">
        <v>118</v>
      </c>
      <c r="E18" s="205" t="s">
        <v>130</v>
      </c>
      <c r="F18" s="206" t="str">
        <f t="shared" si="0"/>
        <v>369XX00000</v>
      </c>
      <c r="G18" s="206">
        <v>1.12E-2</v>
      </c>
      <c r="H18" s="206">
        <v>6.9999999999999999E-4</v>
      </c>
      <c r="I18" s="206">
        <v>1.1900000000000001E-2</v>
      </c>
      <c r="J18" s="64"/>
    </row>
    <row r="19" spans="1:10" x14ac:dyDescent="0.25">
      <c r="A19" s="206">
        <v>202606</v>
      </c>
      <c r="B19" s="206">
        <v>202606</v>
      </c>
      <c r="C19" s="206">
        <v>32</v>
      </c>
      <c r="D19" s="205" t="s">
        <v>118</v>
      </c>
      <c r="E19" s="205" t="s">
        <v>131</v>
      </c>
      <c r="F19" s="206" t="str">
        <f t="shared" si="0"/>
        <v>369XXGRFTH</v>
      </c>
      <c r="G19" s="206">
        <v>1.12E-2</v>
      </c>
      <c r="H19" s="206">
        <v>6.9999999999999999E-4</v>
      </c>
      <c r="I19" s="206">
        <v>1.1900000000000001E-2</v>
      </c>
      <c r="J19" s="64"/>
    </row>
    <row r="20" spans="1:10" x14ac:dyDescent="0.25">
      <c r="A20" s="206">
        <v>202606</v>
      </c>
      <c r="B20" s="206">
        <v>202606</v>
      </c>
      <c r="C20" s="206">
        <v>32</v>
      </c>
      <c r="D20" s="205" t="s">
        <v>118</v>
      </c>
      <c r="E20" s="205" t="s">
        <v>132</v>
      </c>
      <c r="F20" s="206" t="str">
        <f t="shared" si="0"/>
        <v>371XXGRFTH</v>
      </c>
      <c r="G20" s="206">
        <v>-3.1E-2</v>
      </c>
      <c r="H20" s="206">
        <v>0</v>
      </c>
      <c r="I20" s="206">
        <v>-3.1E-2</v>
      </c>
      <c r="J20" s="64"/>
    </row>
    <row r="21" spans="1:10" x14ac:dyDescent="0.25">
      <c r="A21" s="206">
        <v>202606</v>
      </c>
      <c r="B21" s="206">
        <v>202606</v>
      </c>
      <c r="C21" s="206">
        <v>32</v>
      </c>
      <c r="D21" s="205" t="s">
        <v>118</v>
      </c>
      <c r="E21" s="205" t="s">
        <v>1206</v>
      </c>
      <c r="F21" s="206" t="str">
        <f t="shared" si="0"/>
        <v>374ES00000</v>
      </c>
      <c r="G21" s="206">
        <v>0</v>
      </c>
      <c r="H21" s="206">
        <v>0</v>
      </c>
      <c r="I21" s="206">
        <v>0</v>
      </c>
      <c r="J21" s="64"/>
    </row>
    <row r="22" spans="1:10" x14ac:dyDescent="0.25">
      <c r="A22" s="206">
        <v>202606</v>
      </c>
      <c r="B22" s="206">
        <v>202606</v>
      </c>
      <c r="C22" s="206">
        <v>32</v>
      </c>
      <c r="D22" s="205" t="s">
        <v>118</v>
      </c>
      <c r="E22" s="205" t="s">
        <v>133</v>
      </c>
      <c r="F22" s="206" t="str">
        <f t="shared" si="0"/>
        <v>374LD00000</v>
      </c>
      <c r="G22" s="206">
        <v>0</v>
      </c>
      <c r="H22" s="206">
        <v>0</v>
      </c>
      <c r="I22" s="206">
        <v>0</v>
      </c>
      <c r="J22" s="64"/>
    </row>
    <row r="23" spans="1:10" x14ac:dyDescent="0.25">
      <c r="A23" s="206">
        <v>202606</v>
      </c>
      <c r="B23" s="206">
        <v>202606</v>
      </c>
      <c r="C23" s="206">
        <v>32</v>
      </c>
      <c r="D23" s="205" t="s">
        <v>118</v>
      </c>
      <c r="E23" s="205" t="s">
        <v>134</v>
      </c>
      <c r="F23" s="206" t="str">
        <f t="shared" si="0"/>
        <v>374RA00000</v>
      </c>
      <c r="G23" s="206">
        <v>1.7399999999999999E-2</v>
      </c>
      <c r="H23" s="206">
        <v>0</v>
      </c>
      <c r="I23" s="206">
        <v>1.7399999999999999E-2</v>
      </c>
      <c r="J23" s="64"/>
    </row>
    <row r="24" spans="1:10" x14ac:dyDescent="0.25">
      <c r="A24" s="206">
        <v>202606</v>
      </c>
      <c r="B24" s="206">
        <v>202606</v>
      </c>
      <c r="C24" s="206">
        <v>32</v>
      </c>
      <c r="D24" s="205" t="s">
        <v>118</v>
      </c>
      <c r="E24" s="205" t="s">
        <v>135</v>
      </c>
      <c r="F24" s="206" t="str">
        <f t="shared" si="0"/>
        <v>374RW00000</v>
      </c>
      <c r="G24" s="206">
        <v>1.7399999999999999E-2</v>
      </c>
      <c r="H24" s="206">
        <v>0</v>
      </c>
      <c r="I24" s="206">
        <v>1.7399999999999999E-2</v>
      </c>
      <c r="J24" s="64"/>
    </row>
    <row r="25" spans="1:10" x14ac:dyDescent="0.25">
      <c r="A25" s="206">
        <v>202606</v>
      </c>
      <c r="B25" s="206">
        <v>202606</v>
      </c>
      <c r="C25" s="206">
        <v>32</v>
      </c>
      <c r="D25" s="205" t="s">
        <v>118</v>
      </c>
      <c r="E25" s="205" t="s">
        <v>136</v>
      </c>
      <c r="F25" s="206" t="str">
        <f t="shared" si="0"/>
        <v>374XX00000</v>
      </c>
      <c r="G25" s="206">
        <v>0</v>
      </c>
      <c r="H25" s="206">
        <v>0</v>
      </c>
      <c r="I25" s="206">
        <v>0</v>
      </c>
      <c r="J25" s="64"/>
    </row>
    <row r="26" spans="1:10" x14ac:dyDescent="0.25">
      <c r="A26" s="206">
        <v>202606</v>
      </c>
      <c r="B26" s="206">
        <v>202606</v>
      </c>
      <c r="C26" s="206">
        <v>32</v>
      </c>
      <c r="D26" s="205" t="s">
        <v>118</v>
      </c>
      <c r="E26" s="205" t="s">
        <v>137</v>
      </c>
      <c r="F26" s="206" t="str">
        <f t="shared" si="0"/>
        <v>375XX00000</v>
      </c>
      <c r="G26" s="206">
        <v>2.3699999999999999E-2</v>
      </c>
      <c r="H26" s="206">
        <v>0</v>
      </c>
      <c r="I26" s="206">
        <v>2.3699999999999999E-2</v>
      </c>
      <c r="J26" s="64"/>
    </row>
    <row r="27" spans="1:10" x14ac:dyDescent="0.25">
      <c r="A27" s="206">
        <v>202606</v>
      </c>
      <c r="B27" s="206">
        <v>202606</v>
      </c>
      <c r="C27" s="206">
        <v>32</v>
      </c>
      <c r="D27" s="205" t="s">
        <v>118</v>
      </c>
      <c r="E27" s="205" t="s">
        <v>138</v>
      </c>
      <c r="F27" s="206" t="str">
        <f t="shared" si="0"/>
        <v>376XX00000</v>
      </c>
      <c r="G27" s="206">
        <v>1.52E-2</v>
      </c>
      <c r="H27" s="206">
        <v>6.0000000000000001E-3</v>
      </c>
      <c r="I27" s="206">
        <v>2.12E-2</v>
      </c>
      <c r="J27" s="64"/>
    </row>
    <row r="28" spans="1:10" x14ac:dyDescent="0.25">
      <c r="A28" s="206">
        <v>202606</v>
      </c>
      <c r="B28" s="206">
        <v>202606</v>
      </c>
      <c r="C28" s="206">
        <v>32</v>
      </c>
      <c r="D28" s="205" t="s">
        <v>118</v>
      </c>
      <c r="E28" s="205" t="s">
        <v>140</v>
      </c>
      <c r="F28" s="206" t="str">
        <f t="shared" si="0"/>
        <v>378XX00000</v>
      </c>
      <c r="G28" s="206">
        <v>1.7899999999999999E-2</v>
      </c>
      <c r="H28" s="206">
        <v>7.1000000000000004E-3</v>
      </c>
      <c r="I28" s="206">
        <v>2.5000000000000001E-2</v>
      </c>
      <c r="J28" s="64"/>
    </row>
    <row r="29" spans="1:10" x14ac:dyDescent="0.25">
      <c r="A29" s="206">
        <v>202606</v>
      </c>
      <c r="B29" s="206">
        <v>202606</v>
      </c>
      <c r="C29" s="206">
        <v>32</v>
      </c>
      <c r="D29" s="205" t="s">
        <v>118</v>
      </c>
      <c r="E29" s="205" t="s">
        <v>142</v>
      </c>
      <c r="F29" s="206" t="str">
        <f t="shared" si="0"/>
        <v>379XX00000</v>
      </c>
      <c r="G29" s="206">
        <v>1.8200000000000001E-2</v>
      </c>
      <c r="H29" s="206">
        <v>2.8E-3</v>
      </c>
      <c r="I29" s="206">
        <v>2.1000000000000001E-2</v>
      </c>
      <c r="J29" s="64"/>
    </row>
    <row r="30" spans="1:10" x14ac:dyDescent="0.25">
      <c r="A30" s="206">
        <v>202606</v>
      </c>
      <c r="B30" s="206">
        <v>202606</v>
      </c>
      <c r="C30" s="206">
        <v>32</v>
      </c>
      <c r="D30" s="205" t="s">
        <v>118</v>
      </c>
      <c r="E30" s="205" t="s">
        <v>143</v>
      </c>
      <c r="F30" s="206" t="str">
        <f t="shared" si="0"/>
        <v>380XX00000</v>
      </c>
      <c r="G30" s="206">
        <v>1.8499999999999999E-2</v>
      </c>
      <c r="H30" s="206">
        <v>4.4999999999999997E-3</v>
      </c>
      <c r="I30" s="206">
        <v>2.3E-2</v>
      </c>
      <c r="J30" s="64"/>
    </row>
    <row r="31" spans="1:10" x14ac:dyDescent="0.25">
      <c r="A31" s="206">
        <v>202606</v>
      </c>
      <c r="B31" s="206">
        <v>202606</v>
      </c>
      <c r="C31" s="206">
        <v>32</v>
      </c>
      <c r="D31" s="205" t="s">
        <v>118</v>
      </c>
      <c r="E31" s="205" t="s">
        <v>145</v>
      </c>
      <c r="F31" s="206" t="str">
        <f t="shared" si="0"/>
        <v>381XX00000</v>
      </c>
      <c r="G31" s="206">
        <v>3.3799999999999997E-2</v>
      </c>
      <c r="H31" s="206">
        <v>1.6000000000000001E-3</v>
      </c>
      <c r="I31" s="206">
        <v>3.5400000000000001E-2</v>
      </c>
      <c r="J31" s="64"/>
    </row>
    <row r="32" spans="1:10" x14ac:dyDescent="0.25">
      <c r="A32" s="206">
        <v>202606</v>
      </c>
      <c r="B32" s="206">
        <v>202606</v>
      </c>
      <c r="C32" s="206">
        <v>32</v>
      </c>
      <c r="D32" s="205" t="s">
        <v>118</v>
      </c>
      <c r="E32" s="205" t="s">
        <v>147</v>
      </c>
      <c r="F32" s="206" t="str">
        <f t="shared" si="0"/>
        <v>382XX00000</v>
      </c>
      <c r="G32" s="206">
        <v>3.3799999999999997E-2</v>
      </c>
      <c r="H32" s="206">
        <v>1.6000000000000001E-3</v>
      </c>
      <c r="I32" s="206">
        <v>3.5400000000000001E-2</v>
      </c>
      <c r="J32" s="64"/>
    </row>
    <row r="33" spans="1:10" x14ac:dyDescent="0.25">
      <c r="A33" s="206">
        <v>202606</v>
      </c>
      <c r="B33" s="206">
        <v>202606</v>
      </c>
      <c r="C33" s="206">
        <v>32</v>
      </c>
      <c r="D33" s="205" t="s">
        <v>118</v>
      </c>
      <c r="E33" s="205" t="s">
        <v>149</v>
      </c>
      <c r="F33" s="206" t="str">
        <f t="shared" si="0"/>
        <v>383XX00000</v>
      </c>
      <c r="G33" s="206">
        <v>2.23E-2</v>
      </c>
      <c r="H33" s="206">
        <v>0</v>
      </c>
      <c r="I33" s="206">
        <v>2.23E-2</v>
      </c>
      <c r="J33" s="64"/>
    </row>
    <row r="34" spans="1:10" x14ac:dyDescent="0.25">
      <c r="A34" s="206">
        <v>202606</v>
      </c>
      <c r="B34" s="206">
        <v>202606</v>
      </c>
      <c r="C34" s="206">
        <v>32</v>
      </c>
      <c r="D34" s="205" t="s">
        <v>118</v>
      </c>
      <c r="E34" s="205" t="s">
        <v>151</v>
      </c>
      <c r="F34" s="206" t="str">
        <f t="shared" si="0"/>
        <v>384XX00000</v>
      </c>
      <c r="G34" s="206">
        <v>2.52E-2</v>
      </c>
      <c r="H34" s="206">
        <v>0</v>
      </c>
      <c r="I34" s="206">
        <v>2.52E-2</v>
      </c>
      <c r="J34" s="64"/>
    </row>
    <row r="35" spans="1:10" x14ac:dyDescent="0.25">
      <c r="A35" s="206">
        <v>202606</v>
      </c>
      <c r="B35" s="206">
        <v>202606</v>
      </c>
      <c r="C35" s="206">
        <v>32</v>
      </c>
      <c r="D35" s="205" t="s">
        <v>118</v>
      </c>
      <c r="E35" s="205" t="s">
        <v>153</v>
      </c>
      <c r="F35" s="206" t="str">
        <f t="shared" si="0"/>
        <v>385XX00000</v>
      </c>
      <c r="G35" s="206">
        <v>2.1600000000000001E-2</v>
      </c>
      <c r="H35" s="206">
        <v>1E-3</v>
      </c>
      <c r="I35" s="206">
        <v>2.2599999999999999E-2</v>
      </c>
      <c r="J35" s="64"/>
    </row>
    <row r="36" spans="1:10" x14ac:dyDescent="0.25">
      <c r="A36" s="206">
        <v>202606</v>
      </c>
      <c r="B36" s="206">
        <v>202606</v>
      </c>
      <c r="C36" s="206">
        <v>32</v>
      </c>
      <c r="D36" s="205" t="s">
        <v>118</v>
      </c>
      <c r="E36" s="205" t="s">
        <v>155</v>
      </c>
      <c r="F36" s="206" t="str">
        <f t="shared" si="0"/>
        <v>385XXGRFTH</v>
      </c>
      <c r="G36" s="206">
        <v>2.1600000000000001E-2</v>
      </c>
      <c r="H36" s="206">
        <v>1E-3</v>
      </c>
      <c r="I36" s="206">
        <v>2.2599999999999999E-2</v>
      </c>
      <c r="J36" s="64"/>
    </row>
    <row r="37" spans="1:10" x14ac:dyDescent="0.25">
      <c r="A37" s="206">
        <v>202606</v>
      </c>
      <c r="B37" s="206">
        <v>202606</v>
      </c>
      <c r="C37" s="206">
        <v>32</v>
      </c>
      <c r="D37" s="205" t="s">
        <v>118</v>
      </c>
      <c r="E37" s="205" t="s">
        <v>156</v>
      </c>
      <c r="F37" s="206" t="str">
        <f t="shared" si="0"/>
        <v>387XX00000</v>
      </c>
      <c r="G37" s="206">
        <v>1.89E-2</v>
      </c>
      <c r="H37" s="206">
        <v>4.0000000000000002E-4</v>
      </c>
      <c r="I37" s="206">
        <v>1.9300000000000001E-2</v>
      </c>
      <c r="J37" s="64"/>
    </row>
    <row r="38" spans="1:10" x14ac:dyDescent="0.25">
      <c r="A38" s="206">
        <v>202606</v>
      </c>
      <c r="B38" s="206">
        <v>202606</v>
      </c>
      <c r="C38" s="206">
        <v>32</v>
      </c>
      <c r="D38" s="205" t="s">
        <v>118</v>
      </c>
      <c r="E38" s="205" t="s">
        <v>158</v>
      </c>
      <c r="F38" s="206" t="str">
        <f t="shared" si="0"/>
        <v>389LD00000</v>
      </c>
      <c r="G38" s="206">
        <v>0</v>
      </c>
      <c r="H38" s="206">
        <v>0</v>
      </c>
      <c r="I38" s="206">
        <v>0</v>
      </c>
      <c r="J38" s="64"/>
    </row>
    <row r="39" spans="1:10" x14ac:dyDescent="0.25">
      <c r="A39" s="206">
        <v>202606</v>
      </c>
      <c r="B39" s="206">
        <v>202606</v>
      </c>
      <c r="C39" s="206">
        <v>32</v>
      </c>
      <c r="D39" s="205" t="s">
        <v>118</v>
      </c>
      <c r="E39" s="205" t="s">
        <v>159</v>
      </c>
      <c r="F39" s="206" t="str">
        <f t="shared" si="0"/>
        <v>389LDCOTTN</v>
      </c>
      <c r="G39" s="206">
        <v>0</v>
      </c>
      <c r="H39" s="206">
        <v>0</v>
      </c>
      <c r="I39" s="206">
        <v>0</v>
      </c>
      <c r="J39" s="64"/>
    </row>
    <row r="40" spans="1:10" x14ac:dyDescent="0.25">
      <c r="A40" s="206">
        <v>202606</v>
      </c>
      <c r="B40" s="206">
        <v>202606</v>
      </c>
      <c r="C40" s="206">
        <v>32</v>
      </c>
      <c r="D40" s="205" t="s">
        <v>118</v>
      </c>
      <c r="E40" s="205" t="s">
        <v>160</v>
      </c>
      <c r="F40" s="206" t="str">
        <f t="shared" si="0"/>
        <v>389LDFLAG0</v>
      </c>
      <c r="G40" s="206">
        <v>0</v>
      </c>
      <c r="H40" s="206">
        <v>0</v>
      </c>
      <c r="I40" s="206">
        <v>0</v>
      </c>
      <c r="J40" s="64"/>
    </row>
    <row r="41" spans="1:10" x14ac:dyDescent="0.25">
      <c r="A41" s="206">
        <v>202606</v>
      </c>
      <c r="B41" s="206">
        <v>202606</v>
      </c>
      <c r="C41" s="206">
        <v>32</v>
      </c>
      <c r="D41" s="205" t="s">
        <v>118</v>
      </c>
      <c r="E41" s="205" t="s">
        <v>161</v>
      </c>
      <c r="F41" s="206" t="str">
        <f t="shared" si="0"/>
        <v>389LDHAVAS</v>
      </c>
      <c r="G41" s="206">
        <v>0</v>
      </c>
      <c r="H41" s="206">
        <v>0</v>
      </c>
      <c r="I41" s="206">
        <v>0</v>
      </c>
      <c r="J41" s="64"/>
    </row>
    <row r="42" spans="1:10" x14ac:dyDescent="0.25">
      <c r="A42" s="206">
        <v>202606</v>
      </c>
      <c r="B42" s="206">
        <v>202606</v>
      </c>
      <c r="C42" s="206">
        <v>32</v>
      </c>
      <c r="D42" s="205" t="s">
        <v>118</v>
      </c>
      <c r="E42" s="205" t="s">
        <v>162</v>
      </c>
      <c r="F42" s="206" t="str">
        <f t="shared" si="0"/>
        <v>389LDHOLBR</v>
      </c>
      <c r="G42" s="206">
        <v>0</v>
      </c>
      <c r="H42" s="206">
        <v>0</v>
      </c>
      <c r="I42" s="206">
        <v>0</v>
      </c>
      <c r="J42" s="64"/>
    </row>
    <row r="43" spans="1:10" x14ac:dyDescent="0.25">
      <c r="A43" s="206">
        <v>202606</v>
      </c>
      <c r="B43" s="206">
        <v>202606</v>
      </c>
      <c r="C43" s="206">
        <v>32</v>
      </c>
      <c r="D43" s="205" t="s">
        <v>118</v>
      </c>
      <c r="E43" s="205" t="s">
        <v>163</v>
      </c>
      <c r="F43" s="206" t="str">
        <f t="shared" si="0"/>
        <v>389LDPRESC</v>
      </c>
      <c r="G43" s="206">
        <v>0</v>
      </c>
      <c r="H43" s="206">
        <v>0</v>
      </c>
      <c r="I43" s="206">
        <v>0</v>
      </c>
      <c r="J43" s="64"/>
    </row>
    <row r="44" spans="1:10" x14ac:dyDescent="0.25">
      <c r="A44" s="206">
        <v>202606</v>
      </c>
      <c r="B44" s="206">
        <v>202606</v>
      </c>
      <c r="C44" s="206">
        <v>32</v>
      </c>
      <c r="D44" s="205" t="s">
        <v>118</v>
      </c>
      <c r="E44" s="205" t="s">
        <v>1214</v>
      </c>
      <c r="F44" s="206" t="str">
        <f t="shared" si="0"/>
        <v>389LDPRETR</v>
      </c>
      <c r="G44" s="206">
        <v>0</v>
      </c>
      <c r="H44" s="206">
        <v>0</v>
      </c>
      <c r="I44" s="206">
        <v>0</v>
      </c>
      <c r="J44" s="64"/>
    </row>
    <row r="45" spans="1:10" x14ac:dyDescent="0.25">
      <c r="A45" s="206">
        <v>202606</v>
      </c>
      <c r="B45" s="206">
        <v>202606</v>
      </c>
      <c r="C45" s="206">
        <v>32</v>
      </c>
      <c r="D45" s="205" t="s">
        <v>118</v>
      </c>
      <c r="E45" s="205" t="s">
        <v>164</v>
      </c>
      <c r="F45" s="206" t="str">
        <f t="shared" si="0"/>
        <v>389LDWILLM</v>
      </c>
      <c r="G45" s="206">
        <v>0</v>
      </c>
      <c r="H45" s="206">
        <v>0</v>
      </c>
      <c r="I45" s="206">
        <v>0</v>
      </c>
      <c r="J45" s="64"/>
    </row>
    <row r="46" spans="1:10" x14ac:dyDescent="0.25">
      <c r="A46" s="206">
        <v>202606</v>
      </c>
      <c r="B46" s="206">
        <v>202606</v>
      </c>
      <c r="C46" s="206">
        <v>32</v>
      </c>
      <c r="D46" s="205" t="s">
        <v>118</v>
      </c>
      <c r="E46" s="205" t="s">
        <v>165</v>
      </c>
      <c r="F46" s="206" t="str">
        <f t="shared" si="0"/>
        <v>389LSHAVSO</v>
      </c>
      <c r="G46" s="206">
        <v>0</v>
      </c>
      <c r="H46" s="206">
        <v>0</v>
      </c>
      <c r="I46" s="206">
        <v>0</v>
      </c>
      <c r="J46" s="64"/>
    </row>
    <row r="47" spans="1:10" x14ac:dyDescent="0.25">
      <c r="A47" s="206">
        <v>202606</v>
      </c>
      <c r="B47" s="206">
        <v>202606</v>
      </c>
      <c r="C47" s="206">
        <v>32</v>
      </c>
      <c r="D47" s="205" t="s">
        <v>118</v>
      </c>
      <c r="E47" s="205" t="s">
        <v>166</v>
      </c>
      <c r="F47" s="206" t="str">
        <f t="shared" ref="F47:F60" si="1">CONCATENATE(MID(E47,3,5),"00000")</f>
        <v>390XX00000</v>
      </c>
      <c r="G47" s="206">
        <v>2.6700000000000002E-2</v>
      </c>
      <c r="H47" s="206">
        <v>1.4E-3</v>
      </c>
      <c r="I47" s="206">
        <v>2.81E-2</v>
      </c>
      <c r="J47" s="64"/>
    </row>
    <row r="48" spans="1:10" x14ac:dyDescent="0.25">
      <c r="A48" s="206">
        <v>202606</v>
      </c>
      <c r="B48" s="206">
        <v>202606</v>
      </c>
      <c r="C48" s="206">
        <v>32</v>
      </c>
      <c r="D48" s="205" t="s">
        <v>118</v>
      </c>
      <c r="E48" s="205" t="s">
        <v>167</v>
      </c>
      <c r="F48" s="206" t="str">
        <f t="shared" si="1"/>
        <v>390XX00000</v>
      </c>
      <c r="G48" s="206">
        <v>2.6700000000000002E-2</v>
      </c>
      <c r="H48" s="206">
        <v>1.4E-3</v>
      </c>
      <c r="I48" s="206">
        <v>2.81E-2</v>
      </c>
      <c r="J48" s="208" t="s">
        <v>1094</v>
      </c>
    </row>
    <row r="49" spans="1:10" x14ac:dyDescent="0.25">
      <c r="A49" s="206">
        <v>202606</v>
      </c>
      <c r="B49" s="206">
        <v>202606</v>
      </c>
      <c r="C49" s="206">
        <v>32</v>
      </c>
      <c r="D49" s="205" t="s">
        <v>118</v>
      </c>
      <c r="E49" s="205" t="s">
        <v>168</v>
      </c>
      <c r="F49" s="206" t="str">
        <f t="shared" si="1"/>
        <v>390XX00000</v>
      </c>
      <c r="G49" s="206">
        <v>2.6700000000000002E-2</v>
      </c>
      <c r="H49" s="206">
        <v>1.4E-3</v>
      </c>
      <c r="I49" s="206">
        <v>2.81E-2</v>
      </c>
      <c r="J49" s="208" t="s">
        <v>1094</v>
      </c>
    </row>
    <row r="50" spans="1:10" x14ac:dyDescent="0.25">
      <c r="A50" s="206">
        <v>202606</v>
      </c>
      <c r="B50" s="206">
        <v>202606</v>
      </c>
      <c r="C50" s="206">
        <v>32</v>
      </c>
      <c r="D50" s="205" t="s">
        <v>118</v>
      </c>
      <c r="E50" s="205" t="s">
        <v>169</v>
      </c>
      <c r="F50" s="206" t="str">
        <f t="shared" si="1"/>
        <v>390XX00000</v>
      </c>
      <c r="G50" s="206">
        <v>2.6700000000000002E-2</v>
      </c>
      <c r="H50" s="206">
        <v>1.4E-3</v>
      </c>
      <c r="I50" s="206">
        <v>2.81E-2</v>
      </c>
      <c r="J50" s="208" t="s">
        <v>1094</v>
      </c>
    </row>
    <row r="51" spans="1:10" x14ac:dyDescent="0.25">
      <c r="A51" s="206">
        <v>202606</v>
      </c>
      <c r="B51" s="206">
        <v>202606</v>
      </c>
      <c r="C51" s="206">
        <v>32</v>
      </c>
      <c r="D51" s="205" t="s">
        <v>118</v>
      </c>
      <c r="E51" s="205" t="s">
        <v>170</v>
      </c>
      <c r="F51" s="206" t="str">
        <f t="shared" si="1"/>
        <v>390XX00000</v>
      </c>
      <c r="G51" s="206">
        <v>2.6700000000000002E-2</v>
      </c>
      <c r="H51" s="206">
        <v>1.4E-3</v>
      </c>
      <c r="I51" s="206">
        <v>2.81E-2</v>
      </c>
      <c r="J51" s="208" t="s">
        <v>1094</v>
      </c>
    </row>
    <row r="52" spans="1:10" x14ac:dyDescent="0.25">
      <c r="A52" s="206">
        <v>202606</v>
      </c>
      <c r="B52" s="206">
        <v>202606</v>
      </c>
      <c r="C52" s="206">
        <v>32</v>
      </c>
      <c r="D52" s="205" t="s">
        <v>118</v>
      </c>
      <c r="E52" s="205" t="s">
        <v>171</v>
      </c>
      <c r="F52" s="206" t="str">
        <f t="shared" si="1"/>
        <v>390XX00000</v>
      </c>
      <c r="G52" s="206">
        <v>2.6700000000000002E-2</v>
      </c>
      <c r="H52" s="206">
        <v>1.4E-3</v>
      </c>
      <c r="I52" s="206">
        <v>2.81E-2</v>
      </c>
      <c r="J52" s="208" t="s">
        <v>1094</v>
      </c>
    </row>
    <row r="53" spans="1:10" x14ac:dyDescent="0.25">
      <c r="A53" s="206">
        <v>202606</v>
      </c>
      <c r="B53" s="206">
        <v>202606</v>
      </c>
      <c r="C53" s="206">
        <v>32</v>
      </c>
      <c r="D53" s="205" t="s">
        <v>118</v>
      </c>
      <c r="E53" s="205" t="s">
        <v>172</v>
      </c>
      <c r="F53" s="206" t="str">
        <f t="shared" si="1"/>
        <v>390XX00000</v>
      </c>
      <c r="G53" s="206">
        <v>2.6700000000000002E-2</v>
      </c>
      <c r="H53" s="206">
        <v>1.4E-3</v>
      </c>
      <c r="I53" s="206">
        <v>2.81E-2</v>
      </c>
      <c r="J53" s="208" t="s">
        <v>1094</v>
      </c>
    </row>
    <row r="54" spans="1:10" x14ac:dyDescent="0.25">
      <c r="A54" s="206">
        <v>202606</v>
      </c>
      <c r="B54" s="206">
        <v>202606</v>
      </c>
      <c r="C54" s="206">
        <v>32</v>
      </c>
      <c r="D54" s="205" t="s">
        <v>118</v>
      </c>
      <c r="E54" s="205" t="s">
        <v>173</v>
      </c>
      <c r="F54" s="206" t="str">
        <f t="shared" si="1"/>
        <v>390XX00000</v>
      </c>
      <c r="G54" s="206">
        <v>2.6700000000000002E-2</v>
      </c>
      <c r="H54" s="206">
        <v>1.4E-3</v>
      </c>
      <c r="I54" s="206">
        <v>2.81E-2</v>
      </c>
      <c r="J54" s="208" t="s">
        <v>1094</v>
      </c>
    </row>
    <row r="55" spans="1:10" x14ac:dyDescent="0.25">
      <c r="A55" s="206">
        <v>202606</v>
      </c>
      <c r="B55" s="206">
        <v>202606</v>
      </c>
      <c r="C55" s="206">
        <v>32</v>
      </c>
      <c r="D55" s="205" t="s">
        <v>118</v>
      </c>
      <c r="E55" s="205" t="s">
        <v>174</v>
      </c>
      <c r="F55" s="206" t="str">
        <f t="shared" si="1"/>
        <v>390XX00000</v>
      </c>
      <c r="G55" s="206">
        <v>2.6700000000000002E-2</v>
      </c>
      <c r="H55" s="206">
        <v>1.4E-3</v>
      </c>
      <c r="I55" s="206">
        <v>2.81E-2</v>
      </c>
      <c r="J55" s="208" t="s">
        <v>1094</v>
      </c>
    </row>
    <row r="56" spans="1:10" x14ac:dyDescent="0.25">
      <c r="A56" s="206">
        <v>202606</v>
      </c>
      <c r="B56" s="206">
        <v>202606</v>
      </c>
      <c r="C56" s="206">
        <v>32</v>
      </c>
      <c r="D56" s="205" t="s">
        <v>118</v>
      </c>
      <c r="E56" s="205" t="s">
        <v>175</v>
      </c>
      <c r="F56" s="206" t="str">
        <f t="shared" si="1"/>
        <v>390XX00000</v>
      </c>
      <c r="G56" s="206">
        <v>2.6700000000000002E-2</v>
      </c>
      <c r="H56" s="206">
        <v>1.4E-3</v>
      </c>
      <c r="I56" s="206">
        <v>2.81E-2</v>
      </c>
      <c r="J56" s="208" t="s">
        <v>1094</v>
      </c>
    </row>
    <row r="57" spans="1:10" x14ac:dyDescent="0.25">
      <c r="A57" s="206">
        <v>202606</v>
      </c>
      <c r="B57" s="206">
        <v>202606</v>
      </c>
      <c r="C57" s="206">
        <v>32</v>
      </c>
      <c r="D57" s="205" t="s">
        <v>118</v>
      </c>
      <c r="E57" s="205" t="s">
        <v>176</v>
      </c>
      <c r="F57" s="206" t="str">
        <f t="shared" si="1"/>
        <v>390XX00000</v>
      </c>
      <c r="G57" s="206">
        <v>2.6700000000000002E-2</v>
      </c>
      <c r="H57" s="206">
        <v>1.4E-3</v>
      </c>
      <c r="I57" s="206">
        <v>2.81E-2</v>
      </c>
      <c r="J57" s="208" t="s">
        <v>1094</v>
      </c>
    </row>
    <row r="58" spans="1:10" x14ac:dyDescent="0.25">
      <c r="A58" s="206">
        <v>202606</v>
      </c>
      <c r="B58" s="206">
        <v>202606</v>
      </c>
      <c r="C58" s="206">
        <v>32</v>
      </c>
      <c r="D58" s="205" t="s">
        <v>118</v>
      </c>
      <c r="E58" s="205" t="s">
        <v>177</v>
      </c>
      <c r="F58" s="206" t="str">
        <f t="shared" si="1"/>
        <v>390XX00000</v>
      </c>
      <c r="G58" s="206">
        <v>2.6700000000000002E-2</v>
      </c>
      <c r="H58" s="206">
        <v>1.4E-3</v>
      </c>
      <c r="I58" s="206">
        <v>2.81E-2</v>
      </c>
      <c r="J58" s="208" t="s">
        <v>1094</v>
      </c>
    </row>
    <row r="59" spans="1:10" x14ac:dyDescent="0.25">
      <c r="A59" s="206">
        <v>202606</v>
      </c>
      <c r="B59" s="206">
        <v>202606</v>
      </c>
      <c r="C59" s="206">
        <v>32</v>
      </c>
      <c r="D59" s="205" t="s">
        <v>118</v>
      </c>
      <c r="E59" s="205" t="s">
        <v>178</v>
      </c>
      <c r="F59" s="206" t="str">
        <f t="shared" si="1"/>
        <v>390XX00000</v>
      </c>
      <c r="G59" s="206">
        <v>2.6700000000000002E-2</v>
      </c>
      <c r="H59" s="206">
        <v>1.4E-3</v>
      </c>
      <c r="I59" s="206">
        <v>2.81E-2</v>
      </c>
      <c r="J59" s="208" t="s">
        <v>1094</v>
      </c>
    </row>
    <row r="60" spans="1:10" x14ac:dyDescent="0.25">
      <c r="A60" s="206">
        <v>202606</v>
      </c>
      <c r="B60" s="206">
        <v>202606</v>
      </c>
      <c r="C60" s="206">
        <v>32</v>
      </c>
      <c r="D60" s="205" t="s">
        <v>118</v>
      </c>
      <c r="E60" s="205" t="s">
        <v>179</v>
      </c>
      <c r="F60" s="206" t="str">
        <f t="shared" si="1"/>
        <v>390XX00000</v>
      </c>
      <c r="G60" s="206">
        <v>2.6700000000000002E-2</v>
      </c>
      <c r="H60" s="206">
        <v>1.4E-3</v>
      </c>
      <c r="I60" s="206">
        <v>2.81E-2</v>
      </c>
      <c r="J60" s="208" t="s">
        <v>1094</v>
      </c>
    </row>
    <row r="61" spans="1:10" x14ac:dyDescent="0.25">
      <c r="A61" s="206">
        <v>202606</v>
      </c>
      <c r="B61" s="206">
        <v>202606</v>
      </c>
      <c r="C61" s="206">
        <v>32</v>
      </c>
      <c r="D61" s="205" t="s">
        <v>118</v>
      </c>
      <c r="E61" s="205" t="s">
        <v>180</v>
      </c>
      <c r="F61" s="206" t="str">
        <f>CONCATENATE(MID(E61,3,5),"00000")</f>
        <v>391CP00000</v>
      </c>
      <c r="G61" s="206">
        <v>0.2</v>
      </c>
      <c r="H61" s="206">
        <v>0</v>
      </c>
      <c r="I61" s="206">
        <v>0.2</v>
      </c>
      <c r="J61" s="208" t="s">
        <v>1094</v>
      </c>
    </row>
    <row r="62" spans="1:10" x14ac:dyDescent="0.25">
      <c r="A62" s="206">
        <v>202606</v>
      </c>
      <c r="B62" s="206">
        <v>202606</v>
      </c>
      <c r="C62" s="206">
        <v>32</v>
      </c>
      <c r="D62" s="205" t="s">
        <v>118</v>
      </c>
      <c r="E62" s="205" t="s">
        <v>181</v>
      </c>
      <c r="F62" s="206" t="str">
        <f>CONCATENATE(MID(E62,3,5),"00000")</f>
        <v>391CP00000</v>
      </c>
      <c r="G62" s="206">
        <v>0.2</v>
      </c>
      <c r="H62" s="206">
        <v>0</v>
      </c>
      <c r="I62" s="206">
        <v>0.2</v>
      </c>
      <c r="J62" s="208" t="s">
        <v>1094</v>
      </c>
    </row>
    <row r="63" spans="1:10" x14ac:dyDescent="0.25">
      <c r="A63" s="206">
        <v>202606</v>
      </c>
      <c r="B63" s="206">
        <v>202606</v>
      </c>
      <c r="C63" s="206">
        <v>32</v>
      </c>
      <c r="D63" s="205" t="s">
        <v>118</v>
      </c>
      <c r="E63" s="205" t="s">
        <v>182</v>
      </c>
      <c r="F63" s="206" t="str">
        <f t="shared" ref="F63:F83" si="2">CONCATENATE(MID(E63,3,5),"00000")</f>
        <v>391CP00000</v>
      </c>
      <c r="G63" s="206">
        <v>0.2</v>
      </c>
      <c r="H63" s="206">
        <v>0</v>
      </c>
      <c r="I63" s="206">
        <v>0.2</v>
      </c>
      <c r="J63" s="208" t="s">
        <v>1094</v>
      </c>
    </row>
    <row r="64" spans="1:10" x14ac:dyDescent="0.25">
      <c r="A64" s="206">
        <v>202606</v>
      </c>
      <c r="B64" s="206">
        <v>202606</v>
      </c>
      <c r="C64" s="206">
        <v>32</v>
      </c>
      <c r="D64" s="205" t="s">
        <v>118</v>
      </c>
      <c r="E64" s="205" t="s">
        <v>183</v>
      </c>
      <c r="F64" s="206" t="str">
        <f t="shared" si="2"/>
        <v>391CP00000</v>
      </c>
      <c r="G64" s="206">
        <v>0.2</v>
      </c>
      <c r="H64" s="206">
        <v>0</v>
      </c>
      <c r="I64" s="206">
        <v>0.2</v>
      </c>
      <c r="J64" s="208" t="s">
        <v>1094</v>
      </c>
    </row>
    <row r="65" spans="1:10" x14ac:dyDescent="0.25">
      <c r="A65" s="206">
        <v>202606</v>
      </c>
      <c r="B65" s="206">
        <v>202606</v>
      </c>
      <c r="C65" s="206">
        <v>32</v>
      </c>
      <c r="D65" s="205" t="s">
        <v>118</v>
      </c>
      <c r="E65" s="205" t="s">
        <v>184</v>
      </c>
      <c r="F65" s="206" t="str">
        <f t="shared" si="2"/>
        <v>391CP00000</v>
      </c>
      <c r="G65" s="206">
        <v>0.2</v>
      </c>
      <c r="H65" s="206">
        <v>0</v>
      </c>
      <c r="I65" s="206">
        <v>0.2</v>
      </c>
      <c r="J65" s="208" t="s">
        <v>1094</v>
      </c>
    </row>
    <row r="66" spans="1:10" x14ac:dyDescent="0.25">
      <c r="A66" s="206">
        <v>202606</v>
      </c>
      <c r="B66" s="206">
        <v>202606</v>
      </c>
      <c r="C66" s="206">
        <v>32</v>
      </c>
      <c r="D66" s="205" t="s">
        <v>118</v>
      </c>
      <c r="E66" s="205" t="s">
        <v>185</v>
      </c>
      <c r="F66" s="206" t="str">
        <f t="shared" si="2"/>
        <v>391CP00000</v>
      </c>
      <c r="G66" s="206">
        <v>0.2</v>
      </c>
      <c r="H66" s="206">
        <v>0</v>
      </c>
      <c r="I66" s="206">
        <v>0.2</v>
      </c>
      <c r="J66" s="208" t="s">
        <v>1094</v>
      </c>
    </row>
    <row r="67" spans="1:10" x14ac:dyDescent="0.25">
      <c r="A67" s="206">
        <v>202606</v>
      </c>
      <c r="B67" s="206">
        <v>202606</v>
      </c>
      <c r="C67" s="206">
        <v>32</v>
      </c>
      <c r="D67" s="205" t="s">
        <v>118</v>
      </c>
      <c r="E67" s="205" t="s">
        <v>186</v>
      </c>
      <c r="F67" s="206" t="str">
        <f t="shared" si="2"/>
        <v>391NT00000</v>
      </c>
      <c r="G67" s="206">
        <v>0.2</v>
      </c>
      <c r="H67" s="206">
        <v>0</v>
      </c>
      <c r="I67" s="206">
        <v>0.2</v>
      </c>
      <c r="J67" s="208" t="s">
        <v>1094</v>
      </c>
    </row>
    <row r="68" spans="1:10" x14ac:dyDescent="0.25">
      <c r="A68" s="206">
        <v>202606</v>
      </c>
      <c r="B68" s="206">
        <v>202606</v>
      </c>
      <c r="C68" s="206">
        <v>32</v>
      </c>
      <c r="D68" s="205" t="s">
        <v>118</v>
      </c>
      <c r="E68" s="205" t="s">
        <v>187</v>
      </c>
      <c r="F68" s="206" t="str">
        <f t="shared" si="2"/>
        <v>391NT00000</v>
      </c>
      <c r="G68" s="206">
        <v>0.2</v>
      </c>
      <c r="H68" s="206">
        <v>0</v>
      </c>
      <c r="I68" s="206">
        <v>0.2</v>
      </c>
      <c r="J68" s="208" t="s">
        <v>1094</v>
      </c>
    </row>
    <row r="69" spans="1:10" x14ac:dyDescent="0.25">
      <c r="A69" s="206">
        <v>202606</v>
      </c>
      <c r="B69" s="206">
        <v>202606</v>
      </c>
      <c r="C69" s="206">
        <v>32</v>
      </c>
      <c r="D69" s="205" t="s">
        <v>118</v>
      </c>
      <c r="E69" s="205" t="s">
        <v>188</v>
      </c>
      <c r="F69" s="206" t="str">
        <f t="shared" si="2"/>
        <v>391NT00000</v>
      </c>
      <c r="G69" s="206">
        <v>0.2</v>
      </c>
      <c r="H69" s="206">
        <v>0</v>
      </c>
      <c r="I69" s="206">
        <v>0.2</v>
      </c>
      <c r="J69" s="208" t="s">
        <v>1094</v>
      </c>
    </row>
    <row r="70" spans="1:10" x14ac:dyDescent="0.25">
      <c r="A70" s="206">
        <v>202606</v>
      </c>
      <c r="B70" s="206">
        <v>202606</v>
      </c>
      <c r="C70" s="206">
        <v>32</v>
      </c>
      <c r="D70" s="205" t="s">
        <v>118</v>
      </c>
      <c r="E70" s="205" t="s">
        <v>189</v>
      </c>
      <c r="F70" s="206" t="str">
        <f t="shared" si="2"/>
        <v>391NT00000</v>
      </c>
      <c r="G70" s="206">
        <v>0.2</v>
      </c>
      <c r="H70" s="206">
        <v>0</v>
      </c>
      <c r="I70" s="206">
        <v>0.2</v>
      </c>
      <c r="J70" s="208" t="s">
        <v>1094</v>
      </c>
    </row>
    <row r="71" spans="1:10" x14ac:dyDescent="0.25">
      <c r="A71" s="206">
        <v>202606</v>
      </c>
      <c r="B71" s="206">
        <v>202606</v>
      </c>
      <c r="C71" s="206">
        <v>32</v>
      </c>
      <c r="D71" s="205" t="s">
        <v>118</v>
      </c>
      <c r="E71" s="205" t="s">
        <v>190</v>
      </c>
      <c r="F71" s="206" t="str">
        <f t="shared" si="2"/>
        <v>391NT00000</v>
      </c>
      <c r="G71" s="206">
        <v>0.2</v>
      </c>
      <c r="H71" s="206">
        <v>0</v>
      </c>
      <c r="I71" s="206">
        <v>0.2</v>
      </c>
      <c r="J71" s="208" t="s">
        <v>1094</v>
      </c>
    </row>
    <row r="72" spans="1:10" x14ac:dyDescent="0.25">
      <c r="A72" s="206">
        <v>202606</v>
      </c>
      <c r="B72" s="206">
        <v>202606</v>
      </c>
      <c r="C72" s="206">
        <v>32</v>
      </c>
      <c r="D72" s="205" t="s">
        <v>118</v>
      </c>
      <c r="E72" s="205" t="s">
        <v>191</v>
      </c>
      <c r="F72" s="206" t="str">
        <f t="shared" si="2"/>
        <v>391NT00000</v>
      </c>
      <c r="G72" s="206">
        <v>0.2</v>
      </c>
      <c r="H72" s="206">
        <v>0</v>
      </c>
      <c r="I72" s="206">
        <v>0.2</v>
      </c>
      <c r="J72" s="208" t="s">
        <v>1094</v>
      </c>
    </row>
    <row r="73" spans="1:10" x14ac:dyDescent="0.25">
      <c r="A73" s="206">
        <v>202606</v>
      </c>
      <c r="B73" s="206">
        <v>202606</v>
      </c>
      <c r="C73" s="206">
        <v>32</v>
      </c>
      <c r="D73" s="205" t="s">
        <v>118</v>
      </c>
      <c r="E73" s="205" t="s">
        <v>192</v>
      </c>
      <c r="F73" s="206" t="str">
        <f t="shared" si="2"/>
        <v>391NT00000</v>
      </c>
      <c r="G73" s="206">
        <v>0.2</v>
      </c>
      <c r="H73" s="206">
        <v>0</v>
      </c>
      <c r="I73" s="206">
        <v>0.2</v>
      </c>
      <c r="J73" s="208" t="s">
        <v>1094</v>
      </c>
    </row>
    <row r="74" spans="1:10" x14ac:dyDescent="0.25">
      <c r="A74" s="206">
        <v>202606</v>
      </c>
      <c r="B74" s="206">
        <v>202606</v>
      </c>
      <c r="C74" s="206">
        <v>32</v>
      </c>
      <c r="D74" s="205" t="s">
        <v>118</v>
      </c>
      <c r="E74" s="205" t="s">
        <v>193</v>
      </c>
      <c r="F74" s="206" t="str">
        <f t="shared" si="2"/>
        <v>391OE00000</v>
      </c>
      <c r="G74" s="206">
        <v>4.5499999999999999E-2</v>
      </c>
      <c r="H74" s="206">
        <v>0</v>
      </c>
      <c r="I74" s="206">
        <v>4.5499999999999999E-2</v>
      </c>
      <c r="J74" s="208" t="s">
        <v>1094</v>
      </c>
    </row>
    <row r="75" spans="1:10" x14ac:dyDescent="0.25">
      <c r="A75" s="206">
        <v>202606</v>
      </c>
      <c r="B75" s="206">
        <v>202606</v>
      </c>
      <c r="C75" s="206">
        <v>32</v>
      </c>
      <c r="D75" s="205" t="s">
        <v>118</v>
      </c>
      <c r="E75" s="205" t="s">
        <v>195</v>
      </c>
      <c r="F75" s="206" t="str">
        <f t="shared" si="2"/>
        <v>391OE00000</v>
      </c>
      <c r="G75" s="206">
        <v>4.5499999999999999E-2</v>
      </c>
      <c r="H75" s="206">
        <v>0</v>
      </c>
      <c r="I75" s="206">
        <v>4.5499999999999999E-2</v>
      </c>
      <c r="J75" s="208" t="s">
        <v>1094</v>
      </c>
    </row>
    <row r="76" spans="1:10" x14ac:dyDescent="0.25">
      <c r="A76" s="206">
        <v>202606</v>
      </c>
      <c r="B76" s="206">
        <v>202606</v>
      </c>
      <c r="C76" s="206">
        <v>32</v>
      </c>
      <c r="D76" s="205" t="s">
        <v>118</v>
      </c>
      <c r="E76" s="205" t="s">
        <v>196</v>
      </c>
      <c r="F76" s="206" t="str">
        <f t="shared" si="2"/>
        <v>391OE00000</v>
      </c>
      <c r="G76" s="206">
        <v>4.5499999999999999E-2</v>
      </c>
      <c r="H76" s="206">
        <v>0</v>
      </c>
      <c r="I76" s="206">
        <v>4.5499999999999999E-2</v>
      </c>
      <c r="J76" s="208" t="s">
        <v>1094</v>
      </c>
    </row>
    <row r="77" spans="1:10" x14ac:dyDescent="0.25">
      <c r="A77" s="206">
        <v>202606</v>
      </c>
      <c r="B77" s="206">
        <v>202606</v>
      </c>
      <c r="C77" s="206">
        <v>32</v>
      </c>
      <c r="D77" s="205" t="s">
        <v>118</v>
      </c>
      <c r="E77" s="205" t="s">
        <v>197</v>
      </c>
      <c r="F77" s="206" t="str">
        <f t="shared" si="2"/>
        <v>391OE00000</v>
      </c>
      <c r="G77" s="206">
        <v>4.5499999999999999E-2</v>
      </c>
      <c r="H77" s="206">
        <v>0</v>
      </c>
      <c r="I77" s="206">
        <v>4.5499999999999999E-2</v>
      </c>
      <c r="J77" s="208" t="s">
        <v>1094</v>
      </c>
    </row>
    <row r="78" spans="1:10" x14ac:dyDescent="0.25">
      <c r="A78" s="206">
        <v>202606</v>
      </c>
      <c r="B78" s="206">
        <v>202606</v>
      </c>
      <c r="C78" s="206">
        <v>32</v>
      </c>
      <c r="D78" s="205" t="s">
        <v>118</v>
      </c>
      <c r="E78" s="205" t="s">
        <v>198</v>
      </c>
      <c r="F78" s="206" t="str">
        <f t="shared" si="2"/>
        <v>391OE00000</v>
      </c>
      <c r="G78" s="206">
        <v>4.5499999999999999E-2</v>
      </c>
      <c r="H78" s="206">
        <v>0</v>
      </c>
      <c r="I78" s="206">
        <v>4.5499999999999999E-2</v>
      </c>
      <c r="J78" s="208" t="s">
        <v>1094</v>
      </c>
    </row>
    <row r="79" spans="1:10" x14ac:dyDescent="0.25">
      <c r="A79" s="206">
        <v>202606</v>
      </c>
      <c r="B79" s="206">
        <v>202606</v>
      </c>
      <c r="C79" s="206">
        <v>32</v>
      </c>
      <c r="D79" s="205" t="s">
        <v>118</v>
      </c>
      <c r="E79" s="205" t="s">
        <v>199</v>
      </c>
      <c r="F79" s="206" t="str">
        <f t="shared" si="2"/>
        <v>391OE00000</v>
      </c>
      <c r="G79" s="206">
        <v>4.5499999999999999E-2</v>
      </c>
      <c r="H79" s="206">
        <v>0</v>
      </c>
      <c r="I79" s="206">
        <v>4.5499999999999999E-2</v>
      </c>
      <c r="J79" s="208" t="s">
        <v>1094</v>
      </c>
    </row>
    <row r="80" spans="1:10" x14ac:dyDescent="0.25">
      <c r="A80" s="206">
        <v>202606</v>
      </c>
      <c r="B80" s="206">
        <v>202606</v>
      </c>
      <c r="C80" s="206">
        <v>32</v>
      </c>
      <c r="D80" s="205" t="s">
        <v>118</v>
      </c>
      <c r="E80" s="205" t="s">
        <v>200</v>
      </c>
      <c r="F80" s="206" t="str">
        <f t="shared" si="2"/>
        <v>391OE00000</v>
      </c>
      <c r="G80" s="206">
        <v>4.5499999999999999E-2</v>
      </c>
      <c r="H80" s="206">
        <v>0</v>
      </c>
      <c r="I80" s="206">
        <v>4.5499999999999999E-2</v>
      </c>
      <c r="J80" s="208" t="s">
        <v>1094</v>
      </c>
    </row>
    <row r="81" spans="1:10" x14ac:dyDescent="0.25">
      <c r="A81" s="206">
        <v>202606</v>
      </c>
      <c r="B81" s="206">
        <v>202606</v>
      </c>
      <c r="C81" s="206">
        <v>32</v>
      </c>
      <c r="D81" s="205" t="s">
        <v>118</v>
      </c>
      <c r="E81" s="205" t="s">
        <v>201</v>
      </c>
      <c r="F81" s="206" t="str">
        <f t="shared" si="2"/>
        <v>391OE00000</v>
      </c>
      <c r="G81" s="206">
        <v>4.5499999999999999E-2</v>
      </c>
      <c r="H81" s="206">
        <v>0</v>
      </c>
      <c r="I81" s="206">
        <v>4.5499999999999999E-2</v>
      </c>
      <c r="J81" s="208" t="s">
        <v>1094</v>
      </c>
    </row>
    <row r="82" spans="1:10" x14ac:dyDescent="0.25">
      <c r="A82" s="206">
        <v>202606</v>
      </c>
      <c r="B82" s="206">
        <v>202606</v>
      </c>
      <c r="C82" s="206">
        <v>32</v>
      </c>
      <c r="D82" s="205" t="s">
        <v>118</v>
      </c>
      <c r="E82" s="205" t="s">
        <v>202</v>
      </c>
      <c r="F82" s="206" t="str">
        <f t="shared" si="2"/>
        <v>391OE00000</v>
      </c>
      <c r="G82" s="206">
        <v>4.5499999999999999E-2</v>
      </c>
      <c r="H82" s="206">
        <v>0</v>
      </c>
      <c r="I82" s="206">
        <v>4.5499999999999999E-2</v>
      </c>
      <c r="J82" s="208" t="s">
        <v>1094</v>
      </c>
    </row>
    <row r="83" spans="1:10" x14ac:dyDescent="0.25">
      <c r="A83" s="206">
        <v>202606</v>
      </c>
      <c r="B83" s="206">
        <v>202606</v>
      </c>
      <c r="C83" s="206">
        <v>32</v>
      </c>
      <c r="D83" s="205" t="s">
        <v>118</v>
      </c>
      <c r="E83" s="205" t="s">
        <v>203</v>
      </c>
      <c r="F83" s="206" t="str">
        <f t="shared" si="2"/>
        <v>391OE00000</v>
      </c>
      <c r="G83" s="206">
        <v>4.5499999999999999E-2</v>
      </c>
      <c r="H83" s="206">
        <v>0</v>
      </c>
      <c r="I83" s="206">
        <v>4.5499999999999999E-2</v>
      </c>
      <c r="J83" s="208" t="s">
        <v>1094</v>
      </c>
    </row>
    <row r="84" spans="1:10" x14ac:dyDescent="0.25">
      <c r="A84" s="206">
        <v>202606</v>
      </c>
      <c r="B84" s="206">
        <v>202606</v>
      </c>
      <c r="C84" s="206">
        <v>32</v>
      </c>
      <c r="D84" s="205" t="s">
        <v>118</v>
      </c>
      <c r="E84" s="205" t="s">
        <v>204</v>
      </c>
      <c r="F84" s="206" t="s">
        <v>1215</v>
      </c>
      <c r="G84" s="206">
        <v>4.1000000000000002E-2</v>
      </c>
      <c r="H84" s="206">
        <v>-5.5999999999999999E-3</v>
      </c>
      <c r="I84" s="206">
        <v>3.5400000000000001E-2</v>
      </c>
      <c r="J84" s="206"/>
    </row>
    <row r="85" spans="1:10" x14ac:dyDescent="0.25">
      <c r="A85" s="206">
        <v>202606</v>
      </c>
      <c r="B85" s="206">
        <v>202606</v>
      </c>
      <c r="C85" s="206">
        <v>32</v>
      </c>
      <c r="D85" s="205" t="s">
        <v>118</v>
      </c>
      <c r="E85" s="205" t="s">
        <v>205</v>
      </c>
      <c r="F85" s="206" t="s">
        <v>1216</v>
      </c>
      <c r="G85" s="206">
        <v>6.1800000000000001E-2</v>
      </c>
      <c r="H85" s="206">
        <v>-4.8999999999999998E-3</v>
      </c>
      <c r="I85" s="206">
        <v>5.6899999999999999E-2</v>
      </c>
      <c r="J85" s="208"/>
    </row>
    <row r="86" spans="1:10" x14ac:dyDescent="0.25">
      <c r="A86" s="206">
        <v>202606</v>
      </c>
      <c r="B86" s="206">
        <v>202606</v>
      </c>
      <c r="C86" s="206">
        <v>32</v>
      </c>
      <c r="D86" s="205" t="s">
        <v>118</v>
      </c>
      <c r="E86" s="205" t="s">
        <v>206</v>
      </c>
      <c r="F86" s="206" t="s">
        <v>1087</v>
      </c>
      <c r="G86" s="206">
        <v>3.8199999999999998E-2</v>
      </c>
      <c r="H86" s="206">
        <v>-3.5999999999999999E-3</v>
      </c>
      <c r="I86" s="206">
        <v>3.4599999999999999E-2</v>
      </c>
      <c r="J86" s="208"/>
    </row>
    <row r="87" spans="1:10" x14ac:dyDescent="0.25">
      <c r="A87" s="206">
        <v>202606</v>
      </c>
      <c r="B87" s="206">
        <v>202606</v>
      </c>
      <c r="C87" s="206">
        <v>32</v>
      </c>
      <c r="D87" s="205" t="s">
        <v>118</v>
      </c>
      <c r="E87" s="205" t="s">
        <v>207</v>
      </c>
      <c r="F87" s="206" t="s">
        <v>1217</v>
      </c>
      <c r="G87" s="206">
        <v>-4.4000000000000003E-3</v>
      </c>
      <c r="H87" s="206">
        <v>4.0000000000000002E-4</v>
      </c>
      <c r="I87" s="206">
        <v>-4.0000000000000001E-3</v>
      </c>
      <c r="J87" s="208"/>
    </row>
    <row r="88" spans="1:10" x14ac:dyDescent="0.25">
      <c r="A88" s="206">
        <v>202606</v>
      </c>
      <c r="B88" s="206">
        <v>202606</v>
      </c>
      <c r="C88" s="206">
        <v>32</v>
      </c>
      <c r="D88" s="205" t="s">
        <v>118</v>
      </c>
      <c r="E88" s="205" t="s">
        <v>208</v>
      </c>
      <c r="F88" s="206" t="s">
        <v>1218</v>
      </c>
      <c r="G88" s="206">
        <v>-0.11260000000000001</v>
      </c>
      <c r="H88" s="206">
        <v>1.1299999999999999E-2</v>
      </c>
      <c r="I88" s="206">
        <v>-0.1013</v>
      </c>
      <c r="J88" s="208"/>
    </row>
    <row r="89" spans="1:10" x14ac:dyDescent="0.25">
      <c r="A89" s="206">
        <v>202606</v>
      </c>
      <c r="B89" s="206">
        <v>202606</v>
      </c>
      <c r="C89" s="206">
        <v>32</v>
      </c>
      <c r="D89" s="205" t="s">
        <v>118</v>
      </c>
      <c r="E89" s="205" t="s">
        <v>209</v>
      </c>
      <c r="F89" s="206" t="s">
        <v>1219</v>
      </c>
      <c r="G89" s="206">
        <v>-8.2199999999999995E-2</v>
      </c>
      <c r="H89" s="206">
        <v>1.21E-2</v>
      </c>
      <c r="I89" s="206">
        <v>-7.0099999999999996E-2</v>
      </c>
      <c r="J89" s="208"/>
    </row>
    <row r="90" spans="1:10" x14ac:dyDescent="0.25">
      <c r="A90" s="206">
        <v>202606</v>
      </c>
      <c r="B90" s="206">
        <v>202606</v>
      </c>
      <c r="C90" s="206">
        <v>32</v>
      </c>
      <c r="D90" s="205" t="s">
        <v>118</v>
      </c>
      <c r="E90" s="205" t="s">
        <v>210</v>
      </c>
      <c r="F90" s="206" t="s">
        <v>1220</v>
      </c>
      <c r="G90" s="206">
        <v>1.47E-2</v>
      </c>
      <c r="H90" s="206">
        <v>-1E-4</v>
      </c>
      <c r="I90" s="206">
        <v>1.46E-2</v>
      </c>
      <c r="J90" s="208"/>
    </row>
    <row r="91" spans="1:10" x14ac:dyDescent="0.25">
      <c r="A91" s="206">
        <v>202606</v>
      </c>
      <c r="B91" s="206">
        <v>202606</v>
      </c>
      <c r="C91" s="206">
        <v>32</v>
      </c>
      <c r="D91" s="205" t="s">
        <v>118</v>
      </c>
      <c r="E91" s="205" t="s">
        <v>211</v>
      </c>
      <c r="F91" s="206" t="str">
        <f t="shared" ref="F91:F137" si="3">CONCATENATE(MID(E91,3,5),"00000")</f>
        <v>393XX00000</v>
      </c>
      <c r="G91" s="206">
        <v>2.86E-2</v>
      </c>
      <c r="H91" s="206">
        <v>0</v>
      </c>
      <c r="I91" s="206">
        <v>2.86E-2</v>
      </c>
      <c r="J91" s="208"/>
    </row>
    <row r="92" spans="1:10" x14ac:dyDescent="0.25">
      <c r="A92" s="206">
        <v>202606</v>
      </c>
      <c r="B92" s="206">
        <v>202606</v>
      </c>
      <c r="C92" s="206">
        <v>32</v>
      </c>
      <c r="D92" s="205" t="s">
        <v>118</v>
      </c>
      <c r="E92" s="205" t="s">
        <v>212</v>
      </c>
      <c r="F92" s="206" t="str">
        <f t="shared" si="3"/>
        <v>393XX00000</v>
      </c>
      <c r="G92" s="206">
        <v>2.86E-2</v>
      </c>
      <c r="H92" s="206">
        <v>0</v>
      </c>
      <c r="I92" s="206">
        <v>2.86E-2</v>
      </c>
      <c r="J92" s="208" t="s">
        <v>1094</v>
      </c>
    </row>
    <row r="93" spans="1:10" x14ac:dyDescent="0.25">
      <c r="A93" s="206">
        <v>202606</v>
      </c>
      <c r="B93" s="206">
        <v>202606</v>
      </c>
      <c r="C93" s="206">
        <v>32</v>
      </c>
      <c r="D93" s="205" t="s">
        <v>118</v>
      </c>
      <c r="E93" s="205" t="s">
        <v>213</v>
      </c>
      <c r="F93" s="206" t="str">
        <f t="shared" si="3"/>
        <v>393XX00000</v>
      </c>
      <c r="G93" s="206">
        <v>2.86E-2</v>
      </c>
      <c r="H93" s="206">
        <v>0</v>
      </c>
      <c r="I93" s="206">
        <v>2.86E-2</v>
      </c>
      <c r="J93" s="208" t="s">
        <v>1094</v>
      </c>
    </row>
    <row r="94" spans="1:10" x14ac:dyDescent="0.25">
      <c r="A94" s="206">
        <v>202606</v>
      </c>
      <c r="B94" s="206">
        <v>202606</v>
      </c>
      <c r="C94" s="206">
        <v>32</v>
      </c>
      <c r="D94" s="205" t="s">
        <v>118</v>
      </c>
      <c r="E94" s="205" t="s">
        <v>214</v>
      </c>
      <c r="F94" s="206" t="str">
        <f t="shared" si="3"/>
        <v>393XX00000</v>
      </c>
      <c r="G94" s="206">
        <v>2.86E-2</v>
      </c>
      <c r="H94" s="206">
        <v>0</v>
      </c>
      <c r="I94" s="206">
        <v>2.86E-2</v>
      </c>
      <c r="J94" s="208" t="s">
        <v>1094</v>
      </c>
    </row>
    <row r="95" spans="1:10" x14ac:dyDescent="0.25">
      <c r="A95" s="206">
        <v>202606</v>
      </c>
      <c r="B95" s="206">
        <v>202606</v>
      </c>
      <c r="C95" s="206">
        <v>32</v>
      </c>
      <c r="D95" s="205" t="s">
        <v>118</v>
      </c>
      <c r="E95" s="205" t="s">
        <v>215</v>
      </c>
      <c r="F95" s="206" t="str">
        <f t="shared" si="3"/>
        <v>393XX00000</v>
      </c>
      <c r="G95" s="206">
        <v>2.86E-2</v>
      </c>
      <c r="H95" s="206">
        <v>0</v>
      </c>
      <c r="I95" s="206">
        <v>2.86E-2</v>
      </c>
      <c r="J95" s="208" t="s">
        <v>1094</v>
      </c>
    </row>
    <row r="96" spans="1:10" x14ac:dyDescent="0.25">
      <c r="A96" s="206">
        <v>202606</v>
      </c>
      <c r="B96" s="206">
        <v>202606</v>
      </c>
      <c r="C96" s="206">
        <v>32</v>
      </c>
      <c r="D96" s="205" t="s">
        <v>118</v>
      </c>
      <c r="E96" s="205" t="s">
        <v>216</v>
      </c>
      <c r="F96" s="206" t="str">
        <f t="shared" si="3"/>
        <v>393XX00000</v>
      </c>
      <c r="G96" s="206">
        <v>2.86E-2</v>
      </c>
      <c r="H96" s="206">
        <v>0</v>
      </c>
      <c r="I96" s="206">
        <v>2.86E-2</v>
      </c>
      <c r="J96" s="208" t="s">
        <v>1094</v>
      </c>
    </row>
    <row r="97" spans="1:10" x14ac:dyDescent="0.25">
      <c r="A97" s="206">
        <v>202606</v>
      </c>
      <c r="B97" s="206">
        <v>202606</v>
      </c>
      <c r="C97" s="206">
        <v>32</v>
      </c>
      <c r="D97" s="205" t="s">
        <v>118</v>
      </c>
      <c r="E97" s="205" t="s">
        <v>217</v>
      </c>
      <c r="F97" s="206" t="str">
        <f t="shared" si="3"/>
        <v>393XX00000</v>
      </c>
      <c r="G97" s="206">
        <v>2.86E-2</v>
      </c>
      <c r="H97" s="206">
        <v>0</v>
      </c>
      <c r="I97" s="206">
        <v>2.86E-2</v>
      </c>
      <c r="J97" s="208" t="s">
        <v>1094</v>
      </c>
    </row>
    <row r="98" spans="1:10" x14ac:dyDescent="0.25">
      <c r="A98" s="206">
        <v>202606</v>
      </c>
      <c r="B98" s="206">
        <v>202606</v>
      </c>
      <c r="C98" s="206">
        <v>32</v>
      </c>
      <c r="D98" s="205" t="s">
        <v>118</v>
      </c>
      <c r="E98" s="205" t="s">
        <v>218</v>
      </c>
      <c r="F98" s="206" t="str">
        <f t="shared" si="3"/>
        <v>393XX00000</v>
      </c>
      <c r="G98" s="206">
        <v>2.86E-2</v>
      </c>
      <c r="H98" s="206">
        <v>0</v>
      </c>
      <c r="I98" s="206">
        <v>2.86E-2</v>
      </c>
      <c r="J98" s="208" t="s">
        <v>1094</v>
      </c>
    </row>
    <row r="99" spans="1:10" x14ac:dyDescent="0.25">
      <c r="A99" s="206">
        <v>202606</v>
      </c>
      <c r="B99" s="206">
        <v>202606</v>
      </c>
      <c r="C99" s="206">
        <v>32</v>
      </c>
      <c r="D99" s="205" t="s">
        <v>118</v>
      </c>
      <c r="E99" s="205" t="s">
        <v>219</v>
      </c>
      <c r="F99" s="206" t="str">
        <f t="shared" si="3"/>
        <v>394XX00000</v>
      </c>
      <c r="G99" s="206">
        <v>0.04</v>
      </c>
      <c r="H99" s="206">
        <v>0</v>
      </c>
      <c r="I99" s="206">
        <v>0.04</v>
      </c>
      <c r="J99" s="208" t="s">
        <v>1094</v>
      </c>
    </row>
    <row r="100" spans="1:10" x14ac:dyDescent="0.25">
      <c r="A100" s="206">
        <v>202606</v>
      </c>
      <c r="B100" s="206">
        <v>202606</v>
      </c>
      <c r="C100" s="206">
        <v>32</v>
      </c>
      <c r="D100" s="205" t="s">
        <v>118</v>
      </c>
      <c r="E100" s="205" t="s">
        <v>220</v>
      </c>
      <c r="F100" s="206" t="str">
        <f t="shared" si="3"/>
        <v>394XX00000</v>
      </c>
      <c r="G100" s="206">
        <v>0.04</v>
      </c>
      <c r="H100" s="206">
        <v>0</v>
      </c>
      <c r="I100" s="206">
        <v>0.04</v>
      </c>
      <c r="J100" s="208" t="s">
        <v>1094</v>
      </c>
    </row>
    <row r="101" spans="1:10" x14ac:dyDescent="0.25">
      <c r="A101" s="206">
        <v>202606</v>
      </c>
      <c r="B101" s="206">
        <v>202606</v>
      </c>
      <c r="C101" s="206">
        <v>32</v>
      </c>
      <c r="D101" s="205" t="s">
        <v>118</v>
      </c>
      <c r="E101" s="205" t="s">
        <v>221</v>
      </c>
      <c r="F101" s="206" t="str">
        <f t="shared" si="3"/>
        <v>394XX00000</v>
      </c>
      <c r="G101" s="206">
        <v>0.04</v>
      </c>
      <c r="H101" s="206">
        <v>0</v>
      </c>
      <c r="I101" s="206">
        <v>0.04</v>
      </c>
      <c r="J101" s="208" t="s">
        <v>1094</v>
      </c>
    </row>
    <row r="102" spans="1:10" x14ac:dyDescent="0.25">
      <c r="A102" s="206">
        <v>202606</v>
      </c>
      <c r="B102" s="206">
        <v>202606</v>
      </c>
      <c r="C102" s="206">
        <v>32</v>
      </c>
      <c r="D102" s="205" t="s">
        <v>118</v>
      </c>
      <c r="E102" s="205" t="s">
        <v>222</v>
      </c>
      <c r="F102" s="206" t="str">
        <f t="shared" si="3"/>
        <v>394XX00000</v>
      </c>
      <c r="G102" s="206">
        <v>0.04</v>
      </c>
      <c r="H102" s="206">
        <v>0</v>
      </c>
      <c r="I102" s="206">
        <v>0.04</v>
      </c>
      <c r="J102" s="208" t="s">
        <v>1094</v>
      </c>
    </row>
    <row r="103" spans="1:10" x14ac:dyDescent="0.25">
      <c r="A103" s="206">
        <v>202606</v>
      </c>
      <c r="B103" s="206">
        <v>202606</v>
      </c>
      <c r="C103" s="206">
        <v>32</v>
      </c>
      <c r="D103" s="205" t="s">
        <v>118</v>
      </c>
      <c r="E103" s="205" t="s">
        <v>223</v>
      </c>
      <c r="F103" s="206" t="str">
        <f t="shared" si="3"/>
        <v>394XX00000</v>
      </c>
      <c r="G103" s="206">
        <v>0.04</v>
      </c>
      <c r="H103" s="206">
        <v>0</v>
      </c>
      <c r="I103" s="206">
        <v>0.04</v>
      </c>
      <c r="J103" s="208" t="s">
        <v>1094</v>
      </c>
    </row>
    <row r="104" spans="1:10" x14ac:dyDescent="0.25">
      <c r="A104" s="206">
        <v>202606</v>
      </c>
      <c r="B104" s="206">
        <v>202606</v>
      </c>
      <c r="C104" s="206">
        <v>32</v>
      </c>
      <c r="D104" s="205" t="s">
        <v>118</v>
      </c>
      <c r="E104" s="205" t="s">
        <v>224</v>
      </c>
      <c r="F104" s="206" t="str">
        <f t="shared" si="3"/>
        <v>394XX00000</v>
      </c>
      <c r="G104" s="206">
        <v>0.04</v>
      </c>
      <c r="H104" s="206">
        <v>0</v>
      </c>
      <c r="I104" s="206">
        <v>0.04</v>
      </c>
      <c r="J104" s="208" t="s">
        <v>1094</v>
      </c>
    </row>
    <row r="105" spans="1:10" x14ac:dyDescent="0.25">
      <c r="A105" s="206">
        <v>202606</v>
      </c>
      <c r="B105" s="206">
        <v>202606</v>
      </c>
      <c r="C105" s="206">
        <v>32</v>
      </c>
      <c r="D105" s="205" t="s">
        <v>118</v>
      </c>
      <c r="E105" s="205" t="s">
        <v>225</v>
      </c>
      <c r="F105" s="206" t="str">
        <f t="shared" si="3"/>
        <v>394XX00000</v>
      </c>
      <c r="G105" s="206">
        <v>0.04</v>
      </c>
      <c r="H105" s="206">
        <v>0</v>
      </c>
      <c r="I105" s="206">
        <v>0.04</v>
      </c>
      <c r="J105" s="208" t="s">
        <v>1094</v>
      </c>
    </row>
    <row r="106" spans="1:10" x14ac:dyDescent="0.25">
      <c r="A106" s="206">
        <v>202606</v>
      </c>
      <c r="B106" s="206">
        <v>202606</v>
      </c>
      <c r="C106" s="206">
        <v>32</v>
      </c>
      <c r="D106" s="205" t="s">
        <v>118</v>
      </c>
      <c r="E106" s="205" t="s">
        <v>226</v>
      </c>
      <c r="F106" s="206" t="str">
        <f t="shared" si="3"/>
        <v>394XX00000</v>
      </c>
      <c r="G106" s="206">
        <v>0.04</v>
      </c>
      <c r="H106" s="206">
        <v>0</v>
      </c>
      <c r="I106" s="206">
        <v>0.04</v>
      </c>
      <c r="J106" s="208" t="s">
        <v>1094</v>
      </c>
    </row>
    <row r="107" spans="1:10" x14ac:dyDescent="0.25">
      <c r="A107" s="206">
        <v>202606</v>
      </c>
      <c r="B107" s="206">
        <v>202606</v>
      </c>
      <c r="C107" s="206">
        <v>32</v>
      </c>
      <c r="D107" s="205" t="s">
        <v>118</v>
      </c>
      <c r="E107" s="205" t="s">
        <v>227</v>
      </c>
      <c r="F107" s="206" t="str">
        <f t="shared" si="3"/>
        <v>394XX00000</v>
      </c>
      <c r="G107" s="206">
        <v>0.04</v>
      </c>
      <c r="H107" s="206">
        <v>0</v>
      </c>
      <c r="I107" s="206">
        <v>0.04</v>
      </c>
      <c r="J107" s="208" t="s">
        <v>1094</v>
      </c>
    </row>
    <row r="108" spans="1:10" x14ac:dyDescent="0.25">
      <c r="A108" s="206">
        <v>202606</v>
      </c>
      <c r="B108" s="206">
        <v>202606</v>
      </c>
      <c r="C108" s="206">
        <v>32</v>
      </c>
      <c r="D108" s="205" t="s">
        <v>118</v>
      </c>
      <c r="E108" s="205" t="s">
        <v>228</v>
      </c>
      <c r="F108" s="206" t="str">
        <f t="shared" si="3"/>
        <v>394XX00000</v>
      </c>
      <c r="G108" s="206">
        <v>0.04</v>
      </c>
      <c r="H108" s="206">
        <v>0</v>
      </c>
      <c r="I108" s="206">
        <v>0.04</v>
      </c>
      <c r="J108" s="208" t="s">
        <v>1094</v>
      </c>
    </row>
    <row r="109" spans="1:10" x14ac:dyDescent="0.25">
      <c r="A109" s="206">
        <v>202606</v>
      </c>
      <c r="B109" s="206">
        <v>202606</v>
      </c>
      <c r="C109" s="206">
        <v>32</v>
      </c>
      <c r="D109" s="205" t="s">
        <v>118</v>
      </c>
      <c r="E109" s="205" t="s">
        <v>229</v>
      </c>
      <c r="F109" s="206" t="str">
        <f t="shared" si="3"/>
        <v>394XX00000</v>
      </c>
      <c r="G109" s="206">
        <v>0.04</v>
      </c>
      <c r="H109" s="206">
        <v>0</v>
      </c>
      <c r="I109" s="206">
        <v>0.04</v>
      </c>
      <c r="J109" s="208" t="s">
        <v>1094</v>
      </c>
    </row>
    <row r="110" spans="1:10" x14ac:dyDescent="0.25">
      <c r="A110" s="206">
        <v>202606</v>
      </c>
      <c r="B110" s="206">
        <v>202606</v>
      </c>
      <c r="C110" s="206">
        <v>32</v>
      </c>
      <c r="D110" s="205" t="s">
        <v>118</v>
      </c>
      <c r="E110" s="205" t="s">
        <v>230</v>
      </c>
      <c r="F110" s="206" t="str">
        <f t="shared" si="3"/>
        <v>394XX00000</v>
      </c>
      <c r="G110" s="206">
        <v>0.04</v>
      </c>
      <c r="H110" s="206">
        <v>0</v>
      </c>
      <c r="I110" s="206">
        <v>0.04</v>
      </c>
      <c r="J110" s="208" t="s">
        <v>1094</v>
      </c>
    </row>
    <row r="111" spans="1:10" x14ac:dyDescent="0.25">
      <c r="A111" s="206">
        <v>202606</v>
      </c>
      <c r="B111" s="206">
        <v>202606</v>
      </c>
      <c r="C111" s="206">
        <v>32</v>
      </c>
      <c r="D111" s="205" t="s">
        <v>118</v>
      </c>
      <c r="E111" s="205" t="s">
        <v>231</v>
      </c>
      <c r="F111" s="206" t="str">
        <f t="shared" si="3"/>
        <v>394XX00000</v>
      </c>
      <c r="G111" s="206">
        <v>0.04</v>
      </c>
      <c r="H111" s="206">
        <v>0</v>
      </c>
      <c r="I111" s="206">
        <v>0.04</v>
      </c>
      <c r="J111" s="208" t="s">
        <v>1094</v>
      </c>
    </row>
    <row r="112" spans="1:10" x14ac:dyDescent="0.25">
      <c r="A112" s="206">
        <v>202606</v>
      </c>
      <c r="B112" s="206">
        <v>202606</v>
      </c>
      <c r="C112" s="206">
        <v>32</v>
      </c>
      <c r="D112" s="205" t="s">
        <v>118</v>
      </c>
      <c r="E112" s="205" t="s">
        <v>232</v>
      </c>
      <c r="F112" s="206" t="str">
        <f t="shared" si="3"/>
        <v>395XX00000</v>
      </c>
      <c r="G112" s="206">
        <v>0.1111</v>
      </c>
      <c r="H112" s="206">
        <v>0</v>
      </c>
      <c r="I112" s="206">
        <v>0.1111</v>
      </c>
      <c r="J112" s="208" t="s">
        <v>1094</v>
      </c>
    </row>
    <row r="113" spans="1:10" x14ac:dyDescent="0.25">
      <c r="A113" s="206">
        <v>202606</v>
      </c>
      <c r="B113" s="206">
        <v>202606</v>
      </c>
      <c r="C113" s="206">
        <v>32</v>
      </c>
      <c r="D113" s="205" t="s">
        <v>118</v>
      </c>
      <c r="E113" s="205" t="s">
        <v>233</v>
      </c>
      <c r="F113" s="206" t="str">
        <f t="shared" si="3"/>
        <v>395XX00000</v>
      </c>
      <c r="G113" s="206">
        <v>0.1111</v>
      </c>
      <c r="H113" s="206">
        <v>0</v>
      </c>
      <c r="I113" s="206">
        <v>0.1111</v>
      </c>
      <c r="J113" s="208" t="s">
        <v>1094</v>
      </c>
    </row>
    <row r="114" spans="1:10" x14ac:dyDescent="0.25">
      <c r="A114" s="206">
        <v>202606</v>
      </c>
      <c r="B114" s="206">
        <v>202606</v>
      </c>
      <c r="C114" s="206">
        <v>32</v>
      </c>
      <c r="D114" s="205" t="s">
        <v>118</v>
      </c>
      <c r="E114" s="205" t="s">
        <v>234</v>
      </c>
      <c r="F114" s="206" t="str">
        <f t="shared" si="3"/>
        <v>395XX00000</v>
      </c>
      <c r="G114" s="206">
        <v>0.1111</v>
      </c>
      <c r="H114" s="206">
        <v>0</v>
      </c>
      <c r="I114" s="206">
        <v>0.1111</v>
      </c>
      <c r="J114" s="208" t="s">
        <v>1094</v>
      </c>
    </row>
    <row r="115" spans="1:10" x14ac:dyDescent="0.25">
      <c r="A115" s="206">
        <v>202606</v>
      </c>
      <c r="B115" s="206">
        <v>202606</v>
      </c>
      <c r="C115" s="206">
        <v>32</v>
      </c>
      <c r="D115" s="205" t="s">
        <v>118</v>
      </c>
      <c r="E115" s="205" t="s">
        <v>235</v>
      </c>
      <c r="F115" s="206" t="str">
        <f t="shared" si="3"/>
        <v>395XX00000</v>
      </c>
      <c r="G115" s="206">
        <v>0.1111</v>
      </c>
      <c r="H115" s="206">
        <v>0</v>
      </c>
      <c r="I115" s="206">
        <v>0.1111</v>
      </c>
      <c r="J115" s="208" t="s">
        <v>1094</v>
      </c>
    </row>
    <row r="116" spans="1:10" x14ac:dyDescent="0.25">
      <c r="A116" s="206">
        <v>202606</v>
      </c>
      <c r="B116" s="206">
        <v>202606</v>
      </c>
      <c r="C116" s="206">
        <v>32</v>
      </c>
      <c r="D116" s="205" t="s">
        <v>118</v>
      </c>
      <c r="E116" s="205" t="s">
        <v>236</v>
      </c>
      <c r="F116" s="206" t="str">
        <f t="shared" si="3"/>
        <v>395XX00000</v>
      </c>
      <c r="G116" s="206">
        <v>0.1111</v>
      </c>
      <c r="H116" s="206">
        <v>0</v>
      </c>
      <c r="I116" s="206">
        <v>0.1111</v>
      </c>
      <c r="J116" s="208" t="s">
        <v>1094</v>
      </c>
    </row>
    <row r="117" spans="1:10" x14ac:dyDescent="0.25">
      <c r="A117" s="206">
        <v>202606</v>
      </c>
      <c r="B117" s="206">
        <v>202606</v>
      </c>
      <c r="C117" s="206">
        <v>32</v>
      </c>
      <c r="D117" s="205" t="s">
        <v>118</v>
      </c>
      <c r="E117" s="205" t="s">
        <v>237</v>
      </c>
      <c r="F117" s="206" t="str">
        <f t="shared" si="3"/>
        <v>395XX00000</v>
      </c>
      <c r="G117" s="206">
        <v>0.1111</v>
      </c>
      <c r="H117" s="206">
        <v>0</v>
      </c>
      <c r="I117" s="206">
        <v>0.1111</v>
      </c>
      <c r="J117" s="208" t="s">
        <v>1094</v>
      </c>
    </row>
    <row r="118" spans="1:10" x14ac:dyDescent="0.25">
      <c r="A118" s="206">
        <v>202606</v>
      </c>
      <c r="B118" s="206">
        <v>202606</v>
      </c>
      <c r="C118" s="206">
        <v>32</v>
      </c>
      <c r="D118" s="205" t="s">
        <v>118</v>
      </c>
      <c r="E118" s="205" t="s">
        <v>238</v>
      </c>
      <c r="F118" s="206" t="str">
        <f t="shared" si="3"/>
        <v>395XX00000</v>
      </c>
      <c r="G118" s="206">
        <v>0.1111</v>
      </c>
      <c r="H118" s="206">
        <v>0</v>
      </c>
      <c r="I118" s="206">
        <v>0.1111</v>
      </c>
      <c r="J118" s="208" t="s">
        <v>1094</v>
      </c>
    </row>
    <row r="119" spans="1:10" x14ac:dyDescent="0.25">
      <c r="A119" s="206">
        <v>202606</v>
      </c>
      <c r="B119" s="206">
        <v>202606</v>
      </c>
      <c r="C119" s="206">
        <v>32</v>
      </c>
      <c r="D119" s="205" t="s">
        <v>118</v>
      </c>
      <c r="E119" s="205" t="s">
        <v>239</v>
      </c>
      <c r="F119" s="206" t="str">
        <f t="shared" si="3"/>
        <v>395XX00000</v>
      </c>
      <c r="G119" s="206">
        <v>0.1111</v>
      </c>
      <c r="H119" s="206">
        <v>0</v>
      </c>
      <c r="I119" s="206">
        <v>0.1111</v>
      </c>
      <c r="J119" s="208" t="s">
        <v>1094</v>
      </c>
    </row>
    <row r="120" spans="1:10" x14ac:dyDescent="0.25">
      <c r="A120" s="206">
        <v>202606</v>
      </c>
      <c r="B120" s="206">
        <v>202606</v>
      </c>
      <c r="C120" s="206">
        <v>32</v>
      </c>
      <c r="D120" s="205" t="s">
        <v>118</v>
      </c>
      <c r="E120" s="205" t="s">
        <v>240</v>
      </c>
      <c r="F120" s="206" t="str">
        <f t="shared" si="3"/>
        <v>396XX00000</v>
      </c>
      <c r="G120" s="206">
        <v>2.7099999999999999E-2</v>
      </c>
      <c r="H120" s="206">
        <v>-2.2000000000000001E-3</v>
      </c>
      <c r="I120" s="206">
        <v>2.4899999999999999E-2</v>
      </c>
      <c r="J120" s="208" t="s">
        <v>1094</v>
      </c>
    </row>
    <row r="121" spans="1:10" x14ac:dyDescent="0.25">
      <c r="A121" s="206">
        <v>202606</v>
      </c>
      <c r="B121" s="206">
        <v>202606</v>
      </c>
      <c r="C121" s="206">
        <v>32</v>
      </c>
      <c r="D121" s="205" t="s">
        <v>118</v>
      </c>
      <c r="E121" s="205" t="s">
        <v>241</v>
      </c>
      <c r="F121" s="206" t="str">
        <f t="shared" si="3"/>
        <v>396XX00000</v>
      </c>
      <c r="G121" s="206">
        <v>2.7099999999999999E-2</v>
      </c>
      <c r="H121" s="206">
        <v>-2.2000000000000001E-3</v>
      </c>
      <c r="I121" s="206">
        <v>2.4899999999999999E-2</v>
      </c>
      <c r="J121" s="208" t="s">
        <v>1094</v>
      </c>
    </row>
    <row r="122" spans="1:10" x14ac:dyDescent="0.25">
      <c r="A122" s="206">
        <v>202606</v>
      </c>
      <c r="B122" s="206">
        <v>202606</v>
      </c>
      <c r="C122" s="206">
        <v>32</v>
      </c>
      <c r="D122" s="205" t="s">
        <v>118</v>
      </c>
      <c r="E122" s="205" t="s">
        <v>242</v>
      </c>
      <c r="F122" s="206" t="str">
        <f t="shared" si="3"/>
        <v>396XX00000</v>
      </c>
      <c r="G122" s="206">
        <v>2.7099999999999999E-2</v>
      </c>
      <c r="H122" s="206">
        <v>-2.2000000000000001E-3</v>
      </c>
      <c r="I122" s="206">
        <v>2.4899999999999999E-2</v>
      </c>
      <c r="J122" s="208" t="s">
        <v>1094</v>
      </c>
    </row>
    <row r="123" spans="1:10" x14ac:dyDescent="0.25">
      <c r="A123" s="206">
        <v>202606</v>
      </c>
      <c r="B123" s="206">
        <v>202606</v>
      </c>
      <c r="C123" s="206">
        <v>32</v>
      </c>
      <c r="D123" s="205" t="s">
        <v>118</v>
      </c>
      <c r="E123" s="205" t="s">
        <v>243</v>
      </c>
      <c r="F123" s="206" t="str">
        <f t="shared" si="3"/>
        <v>396XX00000</v>
      </c>
      <c r="G123" s="206">
        <v>2.7099999999999999E-2</v>
      </c>
      <c r="H123" s="206">
        <v>-2.2000000000000001E-3</v>
      </c>
      <c r="I123" s="206">
        <v>2.4899999999999999E-2</v>
      </c>
      <c r="J123" s="208" t="s">
        <v>1094</v>
      </c>
    </row>
    <row r="124" spans="1:10" x14ac:dyDescent="0.25">
      <c r="A124" s="206">
        <v>202606</v>
      </c>
      <c r="B124" s="206">
        <v>202606</v>
      </c>
      <c r="C124" s="206">
        <v>32</v>
      </c>
      <c r="D124" s="205" t="s">
        <v>118</v>
      </c>
      <c r="E124" s="205" t="s">
        <v>244</v>
      </c>
      <c r="F124" s="206" t="str">
        <f t="shared" si="3"/>
        <v>396XX00000</v>
      </c>
      <c r="G124" s="206">
        <v>2.7099999999999999E-2</v>
      </c>
      <c r="H124" s="206">
        <v>-2.2000000000000001E-3</v>
      </c>
      <c r="I124" s="206">
        <v>2.4899999999999999E-2</v>
      </c>
      <c r="J124" s="208" t="s">
        <v>1094</v>
      </c>
    </row>
    <row r="125" spans="1:10" x14ac:dyDescent="0.25">
      <c r="A125" s="206">
        <v>202606</v>
      </c>
      <c r="B125" s="206">
        <v>202606</v>
      </c>
      <c r="C125" s="206">
        <v>32</v>
      </c>
      <c r="D125" s="205" t="s">
        <v>118</v>
      </c>
      <c r="E125" s="205" t="s">
        <v>245</v>
      </c>
      <c r="F125" s="206" t="str">
        <f t="shared" si="3"/>
        <v>396XX00000</v>
      </c>
      <c r="G125" s="206">
        <v>2.7099999999999999E-2</v>
      </c>
      <c r="H125" s="206">
        <v>-2.2000000000000001E-3</v>
      </c>
      <c r="I125" s="206">
        <v>2.4899999999999999E-2</v>
      </c>
      <c r="J125" s="208" t="s">
        <v>1094</v>
      </c>
    </row>
    <row r="126" spans="1:10" x14ac:dyDescent="0.25">
      <c r="A126" s="206">
        <v>202606</v>
      </c>
      <c r="B126" s="206">
        <v>202606</v>
      </c>
      <c r="C126" s="206">
        <v>32</v>
      </c>
      <c r="D126" s="205" t="s">
        <v>118</v>
      </c>
      <c r="E126" s="205" t="s">
        <v>246</v>
      </c>
      <c r="F126" s="206" t="str">
        <f t="shared" si="3"/>
        <v>396XX00000</v>
      </c>
      <c r="G126" s="206">
        <v>2.7099999999999999E-2</v>
      </c>
      <c r="H126" s="206">
        <v>-2.2000000000000001E-3</v>
      </c>
      <c r="I126" s="206">
        <v>2.4899999999999999E-2</v>
      </c>
      <c r="J126" s="208" t="s">
        <v>1094</v>
      </c>
    </row>
    <row r="127" spans="1:10" x14ac:dyDescent="0.25">
      <c r="A127" s="206">
        <v>202606</v>
      </c>
      <c r="B127" s="206">
        <v>202606</v>
      </c>
      <c r="C127" s="206">
        <v>32</v>
      </c>
      <c r="D127" s="205" t="s">
        <v>118</v>
      </c>
      <c r="E127" s="205" t="s">
        <v>247</v>
      </c>
      <c r="F127" s="206" t="str">
        <f t="shared" si="3"/>
        <v>396XX00000</v>
      </c>
      <c r="G127" s="206">
        <v>2.7099999999999999E-2</v>
      </c>
      <c r="H127" s="206">
        <v>-2.2000000000000001E-3</v>
      </c>
      <c r="I127" s="206">
        <v>2.4899999999999999E-2</v>
      </c>
      <c r="J127" s="208" t="s">
        <v>1094</v>
      </c>
    </row>
    <row r="128" spans="1:10" x14ac:dyDescent="0.25">
      <c r="A128" s="206">
        <v>202606</v>
      </c>
      <c r="B128" s="206">
        <v>202606</v>
      </c>
      <c r="C128" s="206">
        <v>32</v>
      </c>
      <c r="D128" s="205" t="s">
        <v>118</v>
      </c>
      <c r="E128" s="205" t="s">
        <v>248</v>
      </c>
      <c r="F128" s="206" t="str">
        <f t="shared" si="3"/>
        <v>396XX00000</v>
      </c>
      <c r="G128" s="206">
        <v>2.7099999999999999E-2</v>
      </c>
      <c r="H128" s="206">
        <v>-2.2000000000000001E-3</v>
      </c>
      <c r="I128" s="206">
        <v>2.4899999999999999E-2</v>
      </c>
      <c r="J128" s="208" t="s">
        <v>1094</v>
      </c>
    </row>
    <row r="129" spans="1:10" x14ac:dyDescent="0.25">
      <c r="A129" s="206">
        <v>202606</v>
      </c>
      <c r="B129" s="206">
        <v>202606</v>
      </c>
      <c r="C129" s="206">
        <v>32</v>
      </c>
      <c r="D129" s="205" t="s">
        <v>118</v>
      </c>
      <c r="E129" s="205" t="s">
        <v>249</v>
      </c>
      <c r="F129" s="206" t="str">
        <f t="shared" si="3"/>
        <v>396XX00000</v>
      </c>
      <c r="G129" s="206">
        <v>2.7099999999999999E-2</v>
      </c>
      <c r="H129" s="206">
        <v>-2.2000000000000001E-3</v>
      </c>
      <c r="I129" s="206">
        <v>2.4899999999999999E-2</v>
      </c>
      <c r="J129" s="208" t="s">
        <v>1094</v>
      </c>
    </row>
    <row r="130" spans="1:10" x14ac:dyDescent="0.25">
      <c r="A130" s="206">
        <v>202606</v>
      </c>
      <c r="B130" s="206">
        <v>202606</v>
      </c>
      <c r="C130" s="206">
        <v>32</v>
      </c>
      <c r="D130" s="205" t="s">
        <v>118</v>
      </c>
      <c r="E130" s="205" t="s">
        <v>250</v>
      </c>
      <c r="F130" s="206" t="str">
        <f t="shared" si="3"/>
        <v>397XX00000</v>
      </c>
      <c r="G130" s="206">
        <v>6.6699999999999995E-2</v>
      </c>
      <c r="H130" s="206">
        <v>0</v>
      </c>
      <c r="I130" s="206">
        <v>6.6699999999999995E-2</v>
      </c>
      <c r="J130" s="208" t="s">
        <v>1094</v>
      </c>
    </row>
    <row r="131" spans="1:10" x14ac:dyDescent="0.25">
      <c r="A131" s="206">
        <v>202606</v>
      </c>
      <c r="B131" s="206">
        <v>202606</v>
      </c>
      <c r="C131" s="206">
        <v>32</v>
      </c>
      <c r="D131" s="205" t="s">
        <v>118</v>
      </c>
      <c r="E131" s="205" t="s">
        <v>252</v>
      </c>
      <c r="F131" s="206" t="str">
        <f t="shared" si="3"/>
        <v>397XX00000</v>
      </c>
      <c r="G131" s="206">
        <v>6.6699999999999995E-2</v>
      </c>
      <c r="H131" s="206">
        <v>0</v>
      </c>
      <c r="I131" s="206">
        <v>6.6699999999999995E-2</v>
      </c>
      <c r="J131" s="208" t="s">
        <v>1094</v>
      </c>
    </row>
    <row r="132" spans="1:10" x14ac:dyDescent="0.25">
      <c r="A132" s="206">
        <v>202606</v>
      </c>
      <c r="B132" s="206">
        <v>202606</v>
      </c>
      <c r="C132" s="206">
        <v>32</v>
      </c>
      <c r="D132" s="205" t="s">
        <v>118</v>
      </c>
      <c r="E132" s="205" t="s">
        <v>253</v>
      </c>
      <c r="F132" s="206" t="str">
        <f t="shared" si="3"/>
        <v>397XX00000</v>
      </c>
      <c r="G132" s="206">
        <v>6.6699999999999995E-2</v>
      </c>
      <c r="H132" s="206">
        <v>0</v>
      </c>
      <c r="I132" s="206">
        <v>6.6699999999999995E-2</v>
      </c>
      <c r="J132" s="208" t="s">
        <v>1094</v>
      </c>
    </row>
    <row r="133" spans="1:10" x14ac:dyDescent="0.25">
      <c r="A133" s="206">
        <v>202606</v>
      </c>
      <c r="B133" s="206">
        <v>202606</v>
      </c>
      <c r="C133" s="206">
        <v>32</v>
      </c>
      <c r="D133" s="205" t="s">
        <v>118</v>
      </c>
      <c r="E133" s="205" t="s">
        <v>254</v>
      </c>
      <c r="F133" s="206" t="str">
        <f t="shared" si="3"/>
        <v>397XX00000</v>
      </c>
      <c r="G133" s="206">
        <v>6.6699999999999995E-2</v>
      </c>
      <c r="H133" s="206">
        <v>0</v>
      </c>
      <c r="I133" s="206">
        <v>6.6699999999999995E-2</v>
      </c>
      <c r="J133" s="208" t="s">
        <v>1094</v>
      </c>
    </row>
    <row r="134" spans="1:10" x14ac:dyDescent="0.25">
      <c r="A134" s="206">
        <v>202606</v>
      </c>
      <c r="B134" s="206">
        <v>202606</v>
      </c>
      <c r="C134" s="206">
        <v>32</v>
      </c>
      <c r="D134" s="205" t="s">
        <v>118</v>
      </c>
      <c r="E134" s="205" t="s">
        <v>255</v>
      </c>
      <c r="F134" s="206" t="str">
        <f t="shared" si="3"/>
        <v>397XX00000</v>
      </c>
      <c r="G134" s="206">
        <v>6.6699999999999995E-2</v>
      </c>
      <c r="H134" s="206">
        <v>0</v>
      </c>
      <c r="I134" s="206">
        <v>6.6699999999999995E-2</v>
      </c>
      <c r="J134" s="208" t="s">
        <v>1094</v>
      </c>
    </row>
    <row r="135" spans="1:10" x14ac:dyDescent="0.25">
      <c r="A135" s="206">
        <v>202606</v>
      </c>
      <c r="B135" s="206">
        <v>202606</v>
      </c>
      <c r="C135" s="206">
        <v>32</v>
      </c>
      <c r="D135" s="205" t="s">
        <v>118</v>
      </c>
      <c r="E135" s="205" t="s">
        <v>256</v>
      </c>
      <c r="F135" s="206" t="str">
        <f t="shared" si="3"/>
        <v>397XX00000</v>
      </c>
      <c r="G135" s="206">
        <v>6.6699999999999995E-2</v>
      </c>
      <c r="H135" s="206">
        <v>0</v>
      </c>
      <c r="I135" s="206">
        <v>6.6699999999999995E-2</v>
      </c>
      <c r="J135" s="208" t="s">
        <v>1094</v>
      </c>
    </row>
    <row r="136" spans="1:10" x14ac:dyDescent="0.25">
      <c r="A136" s="206">
        <v>202606</v>
      </c>
      <c r="B136" s="206">
        <v>202606</v>
      </c>
      <c r="C136" s="206">
        <v>32</v>
      </c>
      <c r="D136" s="205" t="s">
        <v>118</v>
      </c>
      <c r="E136" s="205" t="s">
        <v>257</v>
      </c>
      <c r="F136" s="206" t="str">
        <f t="shared" si="3"/>
        <v>397XX00000</v>
      </c>
      <c r="G136" s="206">
        <v>6.6699999999999995E-2</v>
      </c>
      <c r="H136" s="206">
        <v>0</v>
      </c>
      <c r="I136" s="206">
        <v>6.6699999999999995E-2</v>
      </c>
      <c r="J136" s="208" t="s">
        <v>1094</v>
      </c>
    </row>
    <row r="137" spans="1:10" x14ac:dyDescent="0.25">
      <c r="A137" s="206">
        <v>202606</v>
      </c>
      <c r="B137" s="206">
        <v>202606</v>
      </c>
      <c r="C137" s="206">
        <v>32</v>
      </c>
      <c r="D137" s="205" t="s">
        <v>118</v>
      </c>
      <c r="E137" s="205" t="s">
        <v>258</v>
      </c>
      <c r="F137" s="206" t="str">
        <f t="shared" si="3"/>
        <v>398XX00000</v>
      </c>
      <c r="G137" s="206">
        <v>0.04</v>
      </c>
      <c r="H137" s="206">
        <v>0</v>
      </c>
      <c r="I137" s="206">
        <v>0.04</v>
      </c>
      <c r="J137" s="208" t="s">
        <v>1094</v>
      </c>
    </row>
    <row r="138" spans="1:10" x14ac:dyDescent="0.25">
      <c r="A138" s="206">
        <v>202606</v>
      </c>
      <c r="B138" s="206">
        <v>202606</v>
      </c>
      <c r="C138" s="206">
        <v>32</v>
      </c>
      <c r="D138" s="205" t="s">
        <v>118</v>
      </c>
      <c r="E138" s="205" t="s">
        <v>259</v>
      </c>
      <c r="F138" s="206" t="s">
        <v>1064</v>
      </c>
      <c r="G138" s="206">
        <v>0.04</v>
      </c>
      <c r="H138" s="206">
        <v>0</v>
      </c>
      <c r="I138" s="206">
        <v>0.04</v>
      </c>
      <c r="J138" s="208" t="s">
        <v>1094</v>
      </c>
    </row>
    <row r="139" spans="1:10" x14ac:dyDescent="0.25">
      <c r="A139" s="206">
        <v>202606</v>
      </c>
      <c r="B139" s="206">
        <v>202606</v>
      </c>
      <c r="C139" s="206">
        <v>32</v>
      </c>
      <c r="D139" s="205" t="s">
        <v>118</v>
      </c>
      <c r="E139" s="205" t="s">
        <v>260</v>
      </c>
      <c r="F139" s="206" t="s">
        <v>1064</v>
      </c>
      <c r="G139" s="206">
        <v>0.04</v>
      </c>
      <c r="H139" s="206">
        <v>0</v>
      </c>
      <c r="I139" s="206">
        <v>0.04</v>
      </c>
      <c r="J139" s="208" t="s">
        <v>1094</v>
      </c>
    </row>
    <row r="140" spans="1:10" x14ac:dyDescent="0.25">
      <c r="A140" s="206">
        <v>202606</v>
      </c>
      <c r="B140" s="206">
        <v>202606</v>
      </c>
      <c r="C140" s="206">
        <v>32</v>
      </c>
      <c r="D140" s="205" t="s">
        <v>118</v>
      </c>
      <c r="E140" s="205" t="s">
        <v>261</v>
      </c>
      <c r="F140" s="206" t="s">
        <v>1064</v>
      </c>
      <c r="G140" s="206">
        <v>0.04</v>
      </c>
      <c r="H140" s="206">
        <v>0</v>
      </c>
      <c r="I140" s="206">
        <v>0.04</v>
      </c>
      <c r="J140" s="208" t="s">
        <v>1094</v>
      </c>
    </row>
    <row r="141" spans="1:10" x14ac:dyDescent="0.25">
      <c r="A141" s="206">
        <v>202606</v>
      </c>
      <c r="B141" s="206">
        <v>202606</v>
      </c>
      <c r="C141" s="206">
        <v>32</v>
      </c>
      <c r="D141" s="205" t="s">
        <v>118</v>
      </c>
      <c r="E141" s="205" t="s">
        <v>262</v>
      </c>
      <c r="F141" s="206" t="s">
        <v>1064</v>
      </c>
      <c r="G141" s="206">
        <v>0.04</v>
      </c>
      <c r="H141" s="206">
        <v>0</v>
      </c>
      <c r="I141" s="206">
        <v>0.04</v>
      </c>
      <c r="J141" s="208" t="s">
        <v>1094</v>
      </c>
    </row>
    <row r="142" spans="1:10" x14ac:dyDescent="0.25">
      <c r="A142" s="206">
        <v>202606</v>
      </c>
      <c r="B142" s="206">
        <v>202606</v>
      </c>
      <c r="C142" s="206">
        <v>32</v>
      </c>
      <c r="D142" s="205" t="s">
        <v>118</v>
      </c>
      <c r="E142" s="205" t="s">
        <v>263</v>
      </c>
      <c r="F142" s="206" t="s">
        <v>1064</v>
      </c>
      <c r="G142" s="206">
        <v>0.04</v>
      </c>
      <c r="H142" s="206">
        <v>0</v>
      </c>
      <c r="I142" s="206">
        <v>0.04</v>
      </c>
      <c r="J142" s="208" t="s">
        <v>1094</v>
      </c>
    </row>
    <row r="143" spans="1:10" x14ac:dyDescent="0.25">
      <c r="A143" s="206">
        <v>202606</v>
      </c>
      <c r="B143" s="206">
        <v>202606</v>
      </c>
      <c r="C143" s="206">
        <v>32</v>
      </c>
      <c r="D143" s="205" t="s">
        <v>118</v>
      </c>
      <c r="E143" s="205" t="s">
        <v>264</v>
      </c>
      <c r="F143" s="206" t="s">
        <v>1064</v>
      </c>
      <c r="G143" s="206">
        <v>0.04</v>
      </c>
      <c r="H143" s="206">
        <v>0</v>
      </c>
      <c r="I143" s="206">
        <v>0.04</v>
      </c>
      <c r="J143" s="208" t="s">
        <v>1094</v>
      </c>
    </row>
    <row r="144" spans="1:10" x14ac:dyDescent="0.25">
      <c r="A144" s="206">
        <v>202606</v>
      </c>
      <c r="B144" s="206">
        <v>202606</v>
      </c>
      <c r="C144" s="206">
        <v>32</v>
      </c>
      <c r="D144" s="205" t="s">
        <v>118</v>
      </c>
      <c r="E144" s="205" t="s">
        <v>265</v>
      </c>
      <c r="F144" s="206" t="s">
        <v>1064</v>
      </c>
      <c r="G144" s="206">
        <v>0.04</v>
      </c>
      <c r="H144" s="206">
        <v>0</v>
      </c>
      <c r="I144" s="206">
        <v>0.04</v>
      </c>
      <c r="J144" s="208" t="s">
        <v>1094</v>
      </c>
    </row>
    <row r="145" spans="1:10" x14ac:dyDescent="0.25">
      <c r="A145" s="206">
        <v>202606</v>
      </c>
      <c r="B145" s="206">
        <v>202606</v>
      </c>
      <c r="C145" s="206">
        <v>32</v>
      </c>
      <c r="D145" s="205" t="s">
        <v>118</v>
      </c>
      <c r="E145" s="205" t="s">
        <v>266</v>
      </c>
      <c r="F145" s="206" t="s">
        <v>1064</v>
      </c>
      <c r="G145" s="206">
        <v>0.04</v>
      </c>
      <c r="H145" s="206">
        <v>0</v>
      </c>
      <c r="I145" s="206">
        <v>0.04</v>
      </c>
      <c r="J145" s="208" t="s">
        <v>1094</v>
      </c>
    </row>
    <row r="146" spans="1:10" x14ac:dyDescent="0.25">
      <c r="A146" s="206">
        <v>202606</v>
      </c>
      <c r="B146" s="206">
        <v>202606</v>
      </c>
      <c r="C146" s="206">
        <v>32</v>
      </c>
      <c r="D146" s="205" t="s">
        <v>118</v>
      </c>
      <c r="E146" s="205" t="s">
        <v>267</v>
      </c>
      <c r="F146" s="206" t="s">
        <v>1208</v>
      </c>
      <c r="G146" s="206">
        <v>0</v>
      </c>
      <c r="H146" s="206">
        <v>0</v>
      </c>
      <c r="I146" s="206">
        <v>0</v>
      </c>
      <c r="J146" s="64"/>
    </row>
    <row r="147" spans="1:10" x14ac:dyDescent="0.25">
      <c r="A147" s="206">
        <v>202606</v>
      </c>
      <c r="B147" s="206">
        <v>202606</v>
      </c>
      <c r="C147" s="206">
        <v>32</v>
      </c>
      <c r="D147" s="205" t="s">
        <v>118</v>
      </c>
      <c r="E147" s="205" t="s">
        <v>268</v>
      </c>
      <c r="F147" s="206" t="s">
        <v>1200</v>
      </c>
      <c r="G147" s="206">
        <v>0</v>
      </c>
      <c r="H147" s="206">
        <v>0</v>
      </c>
      <c r="I147" s="206">
        <v>0</v>
      </c>
      <c r="J147" s="64"/>
    </row>
    <row r="148" spans="1:10" x14ac:dyDescent="0.25">
      <c r="A148" s="206">
        <v>202606</v>
      </c>
      <c r="B148" s="206">
        <v>202606</v>
      </c>
      <c r="C148" s="206">
        <v>32</v>
      </c>
      <c r="D148" s="205" t="s">
        <v>118</v>
      </c>
      <c r="E148" s="205" t="s">
        <v>1222</v>
      </c>
      <c r="F148" s="206" t="s">
        <v>1223</v>
      </c>
      <c r="G148" s="206">
        <v>0.04</v>
      </c>
      <c r="H148" s="206">
        <v>0</v>
      </c>
      <c r="I148" s="206">
        <v>0.04</v>
      </c>
      <c r="J148" s="64"/>
    </row>
    <row r="149" spans="1:10" x14ac:dyDescent="0.25">
      <c r="A149" s="206">
        <v>202606</v>
      </c>
      <c r="B149" s="206">
        <v>202606</v>
      </c>
      <c r="C149" s="206">
        <v>32</v>
      </c>
      <c r="D149" s="205" t="s">
        <v>118</v>
      </c>
      <c r="E149" s="205" t="s">
        <v>269</v>
      </c>
      <c r="F149" s="206" t="s">
        <v>1201</v>
      </c>
      <c r="G149" s="206">
        <v>0</v>
      </c>
      <c r="H149" s="206">
        <v>0</v>
      </c>
      <c r="I149" s="206">
        <v>0</v>
      </c>
      <c r="J149" s="64"/>
    </row>
    <row r="150" spans="1:10" x14ac:dyDescent="0.25">
      <c r="A150" s="206">
        <v>202606</v>
      </c>
      <c r="B150" s="206">
        <v>202606</v>
      </c>
      <c r="C150" s="206">
        <v>32</v>
      </c>
      <c r="D150" s="205" t="s">
        <v>118</v>
      </c>
      <c r="E150" s="205" t="s">
        <v>270</v>
      </c>
      <c r="F150" s="206" t="s">
        <v>1202</v>
      </c>
      <c r="G150" s="206">
        <v>0</v>
      </c>
      <c r="H150" s="206">
        <v>0</v>
      </c>
      <c r="I150" s="206">
        <v>0</v>
      </c>
      <c r="J150" s="64"/>
    </row>
    <row r="151" spans="1:10" x14ac:dyDescent="0.25">
      <c r="A151" s="206">
        <v>202606</v>
      </c>
      <c r="B151" s="206">
        <v>202606</v>
      </c>
      <c r="C151" s="206">
        <v>32</v>
      </c>
      <c r="D151" s="205" t="s">
        <v>118</v>
      </c>
      <c r="E151" s="205" t="s">
        <v>271</v>
      </c>
      <c r="F151" s="206" t="s">
        <v>1203</v>
      </c>
      <c r="G151" s="206">
        <v>0</v>
      </c>
      <c r="H151" s="206">
        <v>0</v>
      </c>
      <c r="I151" s="206">
        <v>0</v>
      </c>
      <c r="J151" s="64"/>
    </row>
    <row r="152" spans="1:10" x14ac:dyDescent="0.25">
      <c r="A152" s="206">
        <v>202606</v>
      </c>
      <c r="B152" s="206">
        <v>202606</v>
      </c>
      <c r="C152" s="206">
        <v>32</v>
      </c>
      <c r="D152" s="205" t="s">
        <v>118</v>
      </c>
      <c r="E152" s="205" t="s">
        <v>272</v>
      </c>
      <c r="F152" s="206" t="s">
        <v>1204</v>
      </c>
      <c r="G152" s="206">
        <v>0</v>
      </c>
      <c r="H152" s="206">
        <v>0</v>
      </c>
      <c r="I152" s="206">
        <v>0</v>
      </c>
      <c r="J152" s="64"/>
    </row>
    <row r="153" spans="1:10" x14ac:dyDescent="0.25">
      <c r="A153" s="206">
        <v>202606</v>
      </c>
      <c r="B153" s="206">
        <v>202606</v>
      </c>
      <c r="C153" s="206">
        <v>32</v>
      </c>
      <c r="D153" s="205" t="s">
        <v>118</v>
      </c>
      <c r="E153" s="205" t="s">
        <v>273</v>
      </c>
      <c r="F153" s="206" t="s">
        <v>1205</v>
      </c>
      <c r="G153" s="206">
        <v>0</v>
      </c>
      <c r="H153" s="206">
        <v>0</v>
      </c>
      <c r="I153" s="206">
        <v>0</v>
      </c>
      <c r="J153" s="64"/>
    </row>
    <row r="154" spans="1:10" x14ac:dyDescent="0.25">
      <c r="A154" s="206">
        <v>202606</v>
      </c>
      <c r="B154" s="206">
        <v>202606</v>
      </c>
      <c r="C154" s="206">
        <v>32</v>
      </c>
      <c r="D154" s="205" t="s">
        <v>118</v>
      </c>
      <c r="E154" s="205" t="s">
        <v>274</v>
      </c>
      <c r="F154" s="206" t="s">
        <v>1224</v>
      </c>
      <c r="G154" s="206">
        <v>0</v>
      </c>
      <c r="H154" s="206">
        <v>0</v>
      </c>
      <c r="I154" s="206">
        <v>0</v>
      </c>
      <c r="J154" s="64"/>
    </row>
    <row r="155" spans="1:10" x14ac:dyDescent="0.25">
      <c r="A155" s="206">
        <v>202606</v>
      </c>
      <c r="B155" s="206">
        <v>202606</v>
      </c>
      <c r="C155" s="206">
        <v>32</v>
      </c>
      <c r="D155" s="205" t="s">
        <v>118</v>
      </c>
      <c r="E155" s="205" t="s">
        <v>275</v>
      </c>
      <c r="F155" s="206" t="s">
        <v>1207</v>
      </c>
      <c r="G155" s="206">
        <v>0</v>
      </c>
      <c r="H155" s="206">
        <v>0</v>
      </c>
      <c r="I155" s="206">
        <v>0</v>
      </c>
      <c r="J155" s="64"/>
    </row>
    <row r="156" spans="1:10" x14ac:dyDescent="0.25">
      <c r="A156" s="206">
        <v>202606</v>
      </c>
      <c r="B156" s="206">
        <v>202606</v>
      </c>
      <c r="C156" s="206">
        <v>32</v>
      </c>
      <c r="D156" s="205" t="s">
        <v>118</v>
      </c>
      <c r="E156" s="205" t="s">
        <v>276</v>
      </c>
      <c r="F156" s="206" t="s">
        <v>1208</v>
      </c>
      <c r="G156" s="206">
        <v>0</v>
      </c>
      <c r="H156" s="206">
        <v>0</v>
      </c>
      <c r="I156" s="206">
        <v>0</v>
      </c>
      <c r="J156" s="64"/>
    </row>
    <row r="157" spans="1:10" x14ac:dyDescent="0.25">
      <c r="A157" s="206">
        <v>202606</v>
      </c>
      <c r="B157" s="206">
        <v>202606</v>
      </c>
      <c r="C157" s="206">
        <v>32</v>
      </c>
      <c r="D157" s="205" t="s">
        <v>118</v>
      </c>
      <c r="E157" s="205" t="s">
        <v>277</v>
      </c>
      <c r="F157" s="206" t="s">
        <v>1209</v>
      </c>
      <c r="G157" s="206">
        <v>0</v>
      </c>
      <c r="H157" s="206">
        <v>0</v>
      </c>
      <c r="I157" s="206">
        <v>0</v>
      </c>
      <c r="J157" s="64"/>
    </row>
    <row r="158" spans="1:10" x14ac:dyDescent="0.25">
      <c r="A158" s="206">
        <v>202606</v>
      </c>
      <c r="B158" s="206">
        <v>202606</v>
      </c>
      <c r="C158" s="206">
        <v>32</v>
      </c>
      <c r="D158" s="205" t="s">
        <v>118</v>
      </c>
      <c r="E158" s="205" t="s">
        <v>278</v>
      </c>
      <c r="F158" s="206" t="s">
        <v>1210</v>
      </c>
      <c r="G158" s="206">
        <v>0</v>
      </c>
      <c r="H158" s="206">
        <v>0</v>
      </c>
      <c r="I158" s="206">
        <v>0</v>
      </c>
      <c r="J158" s="64"/>
    </row>
    <row r="159" spans="1:10" x14ac:dyDescent="0.25">
      <c r="A159" s="206">
        <v>202606</v>
      </c>
      <c r="B159" s="206">
        <v>202606</v>
      </c>
      <c r="C159" s="206">
        <v>32</v>
      </c>
      <c r="D159" s="205" t="s">
        <v>118</v>
      </c>
      <c r="E159" s="205" t="s">
        <v>279</v>
      </c>
      <c r="F159" s="206" t="s">
        <v>1211</v>
      </c>
      <c r="G159" s="206">
        <v>0</v>
      </c>
      <c r="H159" s="206">
        <v>0</v>
      </c>
      <c r="I159" s="206">
        <v>0</v>
      </c>
      <c r="J159" s="64"/>
    </row>
    <row r="160" spans="1:10" x14ac:dyDescent="0.25">
      <c r="A160" s="206">
        <v>202606</v>
      </c>
      <c r="B160" s="206">
        <v>202606</v>
      </c>
      <c r="C160" s="206">
        <v>32</v>
      </c>
      <c r="D160" s="205" t="s">
        <v>118</v>
      </c>
      <c r="E160" s="205" t="s">
        <v>280</v>
      </c>
      <c r="F160" s="206" t="s">
        <v>139</v>
      </c>
      <c r="G160" s="206">
        <v>0</v>
      </c>
      <c r="H160" s="206">
        <v>0</v>
      </c>
      <c r="I160" s="206">
        <v>0</v>
      </c>
      <c r="J160" s="64"/>
    </row>
    <row r="161" spans="1:10" x14ac:dyDescent="0.25">
      <c r="A161" s="206">
        <v>202606</v>
      </c>
      <c r="B161" s="206">
        <v>202606</v>
      </c>
      <c r="C161" s="206">
        <v>32</v>
      </c>
      <c r="D161" s="205" t="s">
        <v>118</v>
      </c>
      <c r="E161" s="205" t="s">
        <v>1225</v>
      </c>
      <c r="F161" s="206" t="s">
        <v>1226</v>
      </c>
      <c r="G161" s="206">
        <v>1.52E-2</v>
      </c>
      <c r="H161" s="206">
        <v>0</v>
      </c>
      <c r="I161" s="206">
        <v>1.52E-2</v>
      </c>
      <c r="J161" s="64"/>
    </row>
    <row r="162" spans="1:10" x14ac:dyDescent="0.25">
      <c r="A162" s="206">
        <v>202606</v>
      </c>
      <c r="B162" s="206">
        <v>202606</v>
      </c>
      <c r="C162" s="206">
        <v>32</v>
      </c>
      <c r="D162" s="205" t="s">
        <v>118</v>
      </c>
      <c r="E162" s="205" t="s">
        <v>281</v>
      </c>
      <c r="F162" s="206" t="s">
        <v>141</v>
      </c>
      <c r="G162" s="206">
        <v>0</v>
      </c>
      <c r="H162" s="206">
        <v>0</v>
      </c>
      <c r="I162" s="206">
        <v>0</v>
      </c>
      <c r="J162" s="64"/>
    </row>
    <row r="163" spans="1:10" x14ac:dyDescent="0.25">
      <c r="A163" s="206">
        <v>202606</v>
      </c>
      <c r="B163" s="206">
        <v>202606</v>
      </c>
      <c r="C163" s="206">
        <v>32</v>
      </c>
      <c r="D163" s="205" t="s">
        <v>118</v>
      </c>
      <c r="E163" s="205" t="s">
        <v>1227</v>
      </c>
      <c r="F163" s="206" t="s">
        <v>1228</v>
      </c>
      <c r="G163" s="206">
        <v>1.7899999999999999E-2</v>
      </c>
      <c r="H163" s="206">
        <v>0</v>
      </c>
      <c r="I163" s="206">
        <v>1.7899999999999999E-2</v>
      </c>
      <c r="J163" s="64"/>
    </row>
    <row r="164" spans="1:10" x14ac:dyDescent="0.25">
      <c r="A164" s="206">
        <v>202606</v>
      </c>
      <c r="B164" s="206">
        <v>202606</v>
      </c>
      <c r="C164" s="206">
        <v>32</v>
      </c>
      <c r="D164" s="205" t="s">
        <v>118</v>
      </c>
      <c r="E164" s="205" t="s">
        <v>282</v>
      </c>
      <c r="F164" s="206" t="s">
        <v>1061</v>
      </c>
      <c r="G164" s="206">
        <v>0</v>
      </c>
      <c r="H164" s="206">
        <v>0</v>
      </c>
      <c r="I164" s="206">
        <v>0</v>
      </c>
      <c r="J164" s="64"/>
    </row>
    <row r="165" spans="1:10" x14ac:dyDescent="0.25">
      <c r="A165" s="206">
        <v>202606</v>
      </c>
      <c r="B165" s="206">
        <v>202606</v>
      </c>
      <c r="C165" s="206">
        <v>32</v>
      </c>
      <c r="D165" s="205" t="s">
        <v>118</v>
      </c>
      <c r="E165" s="205" t="s">
        <v>1229</v>
      </c>
      <c r="F165" s="206" t="s">
        <v>1230</v>
      </c>
      <c r="G165" s="206">
        <v>1.8200000000000001E-2</v>
      </c>
      <c r="H165" s="206">
        <v>0</v>
      </c>
      <c r="I165" s="206">
        <v>1.8200000000000001E-2</v>
      </c>
      <c r="J165" s="64"/>
    </row>
    <row r="166" spans="1:10" x14ac:dyDescent="0.25">
      <c r="A166" s="206">
        <v>202606</v>
      </c>
      <c r="B166" s="206">
        <v>202606</v>
      </c>
      <c r="C166" s="206">
        <v>32</v>
      </c>
      <c r="D166" s="205" t="s">
        <v>118</v>
      </c>
      <c r="E166" s="205" t="s">
        <v>283</v>
      </c>
      <c r="F166" s="206" t="s">
        <v>144</v>
      </c>
      <c r="G166" s="206">
        <v>0</v>
      </c>
      <c r="H166" s="206">
        <v>0</v>
      </c>
      <c r="I166" s="206">
        <v>0</v>
      </c>
      <c r="J166" s="64"/>
    </row>
    <row r="167" spans="1:10" x14ac:dyDescent="0.25">
      <c r="A167" s="206">
        <v>202606</v>
      </c>
      <c r="B167" s="206">
        <v>202606</v>
      </c>
      <c r="C167" s="206">
        <v>32</v>
      </c>
      <c r="D167" s="205" t="s">
        <v>118</v>
      </c>
      <c r="E167" s="205" t="s">
        <v>1231</v>
      </c>
      <c r="F167" s="206" t="s">
        <v>1232</v>
      </c>
      <c r="G167" s="206">
        <v>1.8499999999999999E-2</v>
      </c>
      <c r="H167" s="206">
        <v>0</v>
      </c>
      <c r="I167" s="206">
        <v>1.8499999999999999E-2</v>
      </c>
      <c r="J167" s="64"/>
    </row>
    <row r="168" spans="1:10" x14ac:dyDescent="0.25">
      <c r="A168" s="206">
        <v>202606</v>
      </c>
      <c r="B168" s="206">
        <v>202606</v>
      </c>
      <c r="C168" s="206">
        <v>32</v>
      </c>
      <c r="D168" s="205" t="s">
        <v>118</v>
      </c>
      <c r="E168" s="205" t="s">
        <v>284</v>
      </c>
      <c r="F168" s="206" t="s">
        <v>146</v>
      </c>
      <c r="G168" s="206">
        <v>0</v>
      </c>
      <c r="H168" s="206">
        <v>0</v>
      </c>
      <c r="I168" s="206">
        <v>0</v>
      </c>
      <c r="J168" s="64"/>
    </row>
    <row r="169" spans="1:10" x14ac:dyDescent="0.25">
      <c r="A169" s="206">
        <v>202606</v>
      </c>
      <c r="B169" s="206">
        <v>202606</v>
      </c>
      <c r="C169" s="206">
        <v>32</v>
      </c>
      <c r="D169" s="205" t="s">
        <v>118</v>
      </c>
      <c r="E169" s="205" t="s">
        <v>1233</v>
      </c>
      <c r="F169" s="206" t="s">
        <v>1234</v>
      </c>
      <c r="G169" s="206">
        <v>3.3799999999999997E-2</v>
      </c>
      <c r="H169" s="206">
        <v>0</v>
      </c>
      <c r="I169" s="206">
        <v>3.3799999999999997E-2</v>
      </c>
      <c r="J169" s="64"/>
    </row>
    <row r="170" spans="1:10" x14ac:dyDescent="0.25">
      <c r="A170" s="206">
        <v>202606</v>
      </c>
      <c r="B170" s="206">
        <v>202606</v>
      </c>
      <c r="C170" s="206">
        <v>32</v>
      </c>
      <c r="D170" s="205" t="s">
        <v>118</v>
      </c>
      <c r="E170" s="205" t="s">
        <v>285</v>
      </c>
      <c r="F170" s="206" t="s">
        <v>148</v>
      </c>
      <c r="G170" s="206">
        <v>0</v>
      </c>
      <c r="H170" s="206">
        <v>0</v>
      </c>
      <c r="I170" s="206">
        <v>0</v>
      </c>
      <c r="J170" s="64"/>
    </row>
    <row r="171" spans="1:10" x14ac:dyDescent="0.25">
      <c r="A171" s="206">
        <v>202606</v>
      </c>
      <c r="B171" s="206">
        <v>202606</v>
      </c>
      <c r="C171" s="206">
        <v>32</v>
      </c>
      <c r="D171" s="205" t="s">
        <v>118</v>
      </c>
      <c r="E171" s="205" t="s">
        <v>1235</v>
      </c>
      <c r="F171" s="206" t="s">
        <v>1236</v>
      </c>
      <c r="G171" s="206">
        <v>3.3799999999999997E-2</v>
      </c>
      <c r="H171" s="206">
        <v>0</v>
      </c>
      <c r="I171" s="206">
        <v>3.3799999999999997E-2</v>
      </c>
      <c r="J171" s="64"/>
    </row>
    <row r="172" spans="1:10" x14ac:dyDescent="0.25">
      <c r="A172" s="206">
        <v>202606</v>
      </c>
      <c r="B172" s="206">
        <v>202606</v>
      </c>
      <c r="C172" s="206">
        <v>32</v>
      </c>
      <c r="D172" s="205" t="s">
        <v>118</v>
      </c>
      <c r="E172" s="205" t="s">
        <v>286</v>
      </c>
      <c r="F172" s="206" t="s">
        <v>150</v>
      </c>
      <c r="G172" s="206">
        <v>0</v>
      </c>
      <c r="H172" s="206">
        <v>0</v>
      </c>
      <c r="I172" s="206">
        <v>0</v>
      </c>
      <c r="J172" s="64"/>
    </row>
    <row r="173" spans="1:10" x14ac:dyDescent="0.25">
      <c r="A173" s="206">
        <v>202606</v>
      </c>
      <c r="B173" s="206">
        <v>202606</v>
      </c>
      <c r="C173" s="206">
        <v>32</v>
      </c>
      <c r="D173" s="205" t="s">
        <v>118</v>
      </c>
      <c r="E173" s="205" t="s">
        <v>1237</v>
      </c>
      <c r="F173" s="206" t="s">
        <v>1238</v>
      </c>
      <c r="G173" s="206">
        <v>2.23E-2</v>
      </c>
      <c r="H173" s="206">
        <v>0</v>
      </c>
      <c r="I173" s="206">
        <v>2.23E-2</v>
      </c>
      <c r="J173" s="64"/>
    </row>
    <row r="174" spans="1:10" x14ac:dyDescent="0.25">
      <c r="A174" s="206">
        <v>202606</v>
      </c>
      <c r="B174" s="206">
        <v>202606</v>
      </c>
      <c r="C174" s="206">
        <v>32</v>
      </c>
      <c r="D174" s="205" t="s">
        <v>118</v>
      </c>
      <c r="E174" s="205" t="s">
        <v>287</v>
      </c>
      <c r="F174" s="206" t="s">
        <v>152</v>
      </c>
      <c r="G174" s="206">
        <v>0</v>
      </c>
      <c r="H174" s="206">
        <v>0</v>
      </c>
      <c r="I174" s="206">
        <v>0</v>
      </c>
      <c r="J174" s="64"/>
    </row>
    <row r="175" spans="1:10" x14ac:dyDescent="0.25">
      <c r="A175" s="206">
        <v>202606</v>
      </c>
      <c r="B175" s="206">
        <v>202606</v>
      </c>
      <c r="C175" s="206">
        <v>32</v>
      </c>
      <c r="D175" s="205" t="s">
        <v>118</v>
      </c>
      <c r="E175" s="205" t="s">
        <v>288</v>
      </c>
      <c r="F175" s="206" t="s">
        <v>154</v>
      </c>
      <c r="G175" s="206">
        <v>0</v>
      </c>
      <c r="H175" s="206">
        <v>0</v>
      </c>
      <c r="I175" s="206">
        <v>0</v>
      </c>
      <c r="J175" s="64"/>
    </row>
    <row r="176" spans="1:10" x14ac:dyDescent="0.25">
      <c r="A176" s="206">
        <v>202606</v>
      </c>
      <c r="B176" s="206">
        <v>202606</v>
      </c>
      <c r="C176" s="206">
        <v>32</v>
      </c>
      <c r="D176" s="205" t="s">
        <v>118</v>
      </c>
      <c r="E176" s="205" t="s">
        <v>1239</v>
      </c>
      <c r="F176" s="206" t="s">
        <v>1240</v>
      </c>
      <c r="G176" s="206">
        <v>2.1600000000000001E-2</v>
      </c>
      <c r="H176" s="206">
        <v>0</v>
      </c>
      <c r="I176" s="206">
        <v>2.1600000000000001E-2</v>
      </c>
      <c r="J176" s="64"/>
    </row>
    <row r="177" spans="1:10" x14ac:dyDescent="0.25">
      <c r="A177" s="206">
        <v>202606</v>
      </c>
      <c r="B177" s="206">
        <v>202606</v>
      </c>
      <c r="C177" s="206">
        <v>32</v>
      </c>
      <c r="D177" s="205" t="s">
        <v>118</v>
      </c>
      <c r="E177" s="205" t="s">
        <v>289</v>
      </c>
      <c r="F177" s="206" t="s">
        <v>157</v>
      </c>
      <c r="G177" s="206">
        <v>0</v>
      </c>
      <c r="H177" s="206">
        <v>0</v>
      </c>
      <c r="I177" s="206">
        <v>0</v>
      </c>
      <c r="J177" s="64"/>
    </row>
    <row r="178" spans="1:10" x14ac:dyDescent="0.25">
      <c r="A178" s="206">
        <v>202606</v>
      </c>
      <c r="B178" s="206">
        <v>202606</v>
      </c>
      <c r="C178" s="206">
        <v>32</v>
      </c>
      <c r="D178" s="205" t="s">
        <v>118</v>
      </c>
      <c r="E178" s="205" t="s">
        <v>1241</v>
      </c>
      <c r="F178" s="206" t="s">
        <v>1242</v>
      </c>
      <c r="G178" s="206">
        <v>1.89E-2</v>
      </c>
      <c r="H178" s="206">
        <v>0</v>
      </c>
      <c r="I178" s="206">
        <v>1.89E-2</v>
      </c>
      <c r="J178" s="64"/>
    </row>
    <row r="179" spans="1:10" x14ac:dyDescent="0.25">
      <c r="A179" s="206">
        <v>202606</v>
      </c>
      <c r="B179" s="206">
        <v>202606</v>
      </c>
      <c r="C179" s="206">
        <v>32</v>
      </c>
      <c r="D179" s="205" t="s">
        <v>118</v>
      </c>
      <c r="E179" s="205" t="s">
        <v>290</v>
      </c>
      <c r="F179" s="206" t="s">
        <v>1212</v>
      </c>
      <c r="G179" s="206">
        <v>0</v>
      </c>
      <c r="H179" s="206">
        <v>0</v>
      </c>
      <c r="I179" s="206">
        <v>0</v>
      </c>
      <c r="J179" s="64"/>
    </row>
    <row r="180" spans="1:10" x14ac:dyDescent="0.25">
      <c r="A180" s="206">
        <v>202606</v>
      </c>
      <c r="B180" s="206">
        <v>202606</v>
      </c>
      <c r="C180" s="206">
        <v>32</v>
      </c>
      <c r="D180" s="205" t="s">
        <v>118</v>
      </c>
      <c r="E180" s="205" t="s">
        <v>1243</v>
      </c>
      <c r="F180" s="206" t="s">
        <v>1244</v>
      </c>
      <c r="G180" s="206">
        <v>6.6699999999999995E-2</v>
      </c>
      <c r="H180" s="206">
        <v>0</v>
      </c>
      <c r="I180" s="206">
        <v>6.6699999999999995E-2</v>
      </c>
      <c r="J180" s="64"/>
    </row>
    <row r="181" spans="1:10" x14ac:dyDescent="0.25">
      <c r="A181" s="206">
        <v>202606</v>
      </c>
      <c r="B181" s="206">
        <v>202606</v>
      </c>
      <c r="C181" s="206">
        <v>32</v>
      </c>
      <c r="D181" s="205" t="s">
        <v>118</v>
      </c>
      <c r="E181" s="205" t="s">
        <v>291</v>
      </c>
      <c r="F181" s="206" t="s">
        <v>1245</v>
      </c>
      <c r="G181" s="206">
        <v>0</v>
      </c>
      <c r="H181" s="206">
        <v>0</v>
      </c>
      <c r="I181" s="206">
        <v>0</v>
      </c>
      <c r="J181" s="64"/>
    </row>
    <row r="182" spans="1:10" x14ac:dyDescent="0.25">
      <c r="A182" s="206">
        <v>202606</v>
      </c>
      <c r="B182" s="206">
        <v>202606</v>
      </c>
      <c r="C182" s="206">
        <v>32</v>
      </c>
      <c r="D182" s="205" t="s">
        <v>118</v>
      </c>
      <c r="E182" s="205" t="s">
        <v>1246</v>
      </c>
      <c r="F182" s="206" t="s">
        <v>1247</v>
      </c>
      <c r="G182" s="206">
        <v>0</v>
      </c>
      <c r="H182" s="206">
        <v>0</v>
      </c>
      <c r="I182" s="206">
        <v>0</v>
      </c>
      <c r="J182" s="64"/>
    </row>
    <row r="183" spans="1:10" x14ac:dyDescent="0.25">
      <c r="A183" s="206">
        <v>202606</v>
      </c>
      <c r="B183" s="206">
        <v>202606</v>
      </c>
      <c r="C183" s="206">
        <v>32</v>
      </c>
      <c r="D183" s="205" t="s">
        <v>118</v>
      </c>
      <c r="E183" s="205" t="s">
        <v>292</v>
      </c>
      <c r="F183" s="206" t="s">
        <v>1067</v>
      </c>
      <c r="G183" s="206">
        <v>0</v>
      </c>
      <c r="H183" s="206">
        <v>0</v>
      </c>
      <c r="I183" s="206">
        <v>0</v>
      </c>
      <c r="J183" s="64"/>
    </row>
    <row r="184" spans="1:10" x14ac:dyDescent="0.25">
      <c r="A184" s="206">
        <v>202606</v>
      </c>
      <c r="B184" s="206">
        <v>202606</v>
      </c>
      <c r="C184" s="206">
        <v>32</v>
      </c>
      <c r="D184" s="205" t="s">
        <v>118</v>
      </c>
      <c r="E184" s="205" t="s">
        <v>1248</v>
      </c>
      <c r="F184" s="206" t="s">
        <v>1249</v>
      </c>
      <c r="G184" s="206">
        <v>2.6700000000000002E-2</v>
      </c>
      <c r="H184" s="206">
        <v>0</v>
      </c>
      <c r="I184" s="206">
        <v>2.6700000000000002E-2</v>
      </c>
      <c r="J184" s="64"/>
    </row>
    <row r="185" spans="1:10" x14ac:dyDescent="0.25">
      <c r="A185" s="206">
        <v>202606</v>
      </c>
      <c r="B185" s="206">
        <v>202606</v>
      </c>
      <c r="C185" s="206">
        <v>32</v>
      </c>
      <c r="D185" s="205" t="s">
        <v>118</v>
      </c>
      <c r="E185" s="205" t="s">
        <v>293</v>
      </c>
      <c r="F185" s="206" t="s">
        <v>194</v>
      </c>
      <c r="G185" s="206">
        <v>0</v>
      </c>
      <c r="H185" s="206">
        <v>0</v>
      </c>
      <c r="I185" s="206">
        <v>0</v>
      </c>
      <c r="J185" s="64"/>
    </row>
    <row r="186" spans="1:10" x14ac:dyDescent="0.25">
      <c r="A186" s="206">
        <v>202606</v>
      </c>
      <c r="B186" s="206">
        <v>202606</v>
      </c>
      <c r="C186" s="206">
        <v>32</v>
      </c>
      <c r="D186" s="205" t="s">
        <v>118</v>
      </c>
      <c r="E186" s="205" t="s">
        <v>294</v>
      </c>
      <c r="F186" s="206" t="s">
        <v>1221</v>
      </c>
      <c r="G186" s="206">
        <v>0</v>
      </c>
      <c r="H186" s="206">
        <v>0</v>
      </c>
      <c r="I186" s="206">
        <v>0</v>
      </c>
      <c r="J186" s="64"/>
    </row>
    <row r="187" spans="1:10" x14ac:dyDescent="0.25">
      <c r="A187" s="206">
        <v>202606</v>
      </c>
      <c r="B187" s="206">
        <v>202606</v>
      </c>
      <c r="C187" s="206">
        <v>32</v>
      </c>
      <c r="D187" s="205" t="s">
        <v>118</v>
      </c>
      <c r="E187" s="205" t="s">
        <v>1250</v>
      </c>
      <c r="F187" s="206" t="s">
        <v>1251</v>
      </c>
      <c r="G187" s="206">
        <v>2.86E-2</v>
      </c>
      <c r="H187" s="206">
        <v>0</v>
      </c>
      <c r="I187" s="206">
        <v>2.86E-2</v>
      </c>
      <c r="J187" s="64"/>
    </row>
    <row r="188" spans="1:10" x14ac:dyDescent="0.25">
      <c r="A188" s="206">
        <v>202606</v>
      </c>
      <c r="B188" s="206">
        <v>202606</v>
      </c>
      <c r="C188" s="206">
        <v>32</v>
      </c>
      <c r="D188" s="205" t="s">
        <v>118</v>
      </c>
      <c r="E188" s="205" t="s">
        <v>295</v>
      </c>
      <c r="F188" s="206" t="s">
        <v>67</v>
      </c>
      <c r="G188" s="206">
        <v>0</v>
      </c>
      <c r="H188" s="206">
        <v>0</v>
      </c>
      <c r="I188" s="206">
        <v>0</v>
      </c>
      <c r="J188" s="64"/>
    </row>
    <row r="189" spans="1:10" x14ac:dyDescent="0.25">
      <c r="A189" s="206">
        <v>202606</v>
      </c>
      <c r="B189" s="206">
        <v>202606</v>
      </c>
      <c r="C189" s="206">
        <v>32</v>
      </c>
      <c r="D189" s="205" t="s">
        <v>118</v>
      </c>
      <c r="E189" s="205" t="s">
        <v>1252</v>
      </c>
      <c r="F189" s="206" t="s">
        <v>1253</v>
      </c>
      <c r="G189" s="206">
        <v>0.04</v>
      </c>
      <c r="H189" s="206">
        <v>0</v>
      </c>
      <c r="I189" s="206">
        <v>0.04</v>
      </c>
      <c r="J189" s="64"/>
    </row>
    <row r="190" spans="1:10" x14ac:dyDescent="0.25">
      <c r="A190" s="206">
        <v>202606</v>
      </c>
      <c r="B190" s="206">
        <v>202606</v>
      </c>
      <c r="C190" s="206">
        <v>32</v>
      </c>
      <c r="D190" s="205" t="s">
        <v>118</v>
      </c>
      <c r="E190" s="205" t="s">
        <v>296</v>
      </c>
      <c r="F190" s="206" t="s">
        <v>1063</v>
      </c>
      <c r="G190" s="206">
        <v>0</v>
      </c>
      <c r="H190" s="206">
        <v>0</v>
      </c>
      <c r="I190" s="206">
        <v>0</v>
      </c>
      <c r="J190" s="64"/>
    </row>
    <row r="191" spans="1:10" x14ac:dyDescent="0.25">
      <c r="A191" s="206">
        <v>202606</v>
      </c>
      <c r="B191" s="206">
        <v>202606</v>
      </c>
      <c r="C191" s="206">
        <v>32</v>
      </c>
      <c r="D191" s="205" t="s">
        <v>118</v>
      </c>
      <c r="E191" s="205" t="s">
        <v>1254</v>
      </c>
      <c r="F191" s="206" t="s">
        <v>1255</v>
      </c>
      <c r="G191" s="206">
        <v>2.7099999999999999E-2</v>
      </c>
      <c r="H191" s="206">
        <v>0</v>
      </c>
      <c r="I191" s="206">
        <v>2.7099999999999999E-2</v>
      </c>
      <c r="J191" s="64"/>
    </row>
    <row r="192" spans="1:10" x14ac:dyDescent="0.25">
      <c r="A192" s="206">
        <v>202606</v>
      </c>
      <c r="B192" s="206">
        <v>202606</v>
      </c>
      <c r="C192" s="206">
        <v>32</v>
      </c>
      <c r="D192" s="205" t="s">
        <v>118</v>
      </c>
      <c r="E192" s="205" t="s">
        <v>297</v>
      </c>
      <c r="F192" s="206" t="s">
        <v>1064</v>
      </c>
      <c r="G192" s="206">
        <v>0</v>
      </c>
      <c r="H192" s="206">
        <v>0</v>
      </c>
      <c r="I192" s="206">
        <v>0</v>
      </c>
      <c r="J192" s="64"/>
    </row>
    <row r="193" spans="1:10" x14ac:dyDescent="0.25">
      <c r="A193" s="206">
        <v>202606</v>
      </c>
      <c r="B193" s="206">
        <v>202606</v>
      </c>
      <c r="C193" s="206">
        <v>32</v>
      </c>
      <c r="D193" s="205" t="s">
        <v>118</v>
      </c>
      <c r="E193" s="205" t="s">
        <v>1256</v>
      </c>
      <c r="F193" s="206" t="s">
        <v>1257</v>
      </c>
      <c r="G193" s="206">
        <v>0.04</v>
      </c>
      <c r="H193" s="206">
        <v>0</v>
      </c>
      <c r="I193" s="206">
        <v>0.04</v>
      </c>
      <c r="J193" s="64"/>
    </row>
    <row r="194" spans="1:10" x14ac:dyDescent="0.25">
      <c r="A194" s="206">
        <v>202606</v>
      </c>
      <c r="B194" s="206">
        <v>202606</v>
      </c>
      <c r="C194" s="206">
        <v>32</v>
      </c>
      <c r="D194" s="205" t="s">
        <v>118</v>
      </c>
      <c r="E194" s="205" t="s">
        <v>298</v>
      </c>
      <c r="F194" s="206" t="s">
        <v>1213</v>
      </c>
      <c r="G194" s="206">
        <v>0</v>
      </c>
      <c r="H194" s="206">
        <v>0</v>
      </c>
      <c r="I194" s="206">
        <v>0</v>
      </c>
      <c r="J194" s="64"/>
    </row>
    <row r="195" spans="1:10" x14ac:dyDescent="0.25">
      <c r="A195" s="206">
        <v>202606</v>
      </c>
      <c r="B195" s="206">
        <v>202606</v>
      </c>
      <c r="C195" s="206">
        <v>32</v>
      </c>
      <c r="D195" s="205" t="s">
        <v>118</v>
      </c>
      <c r="E195" s="205" t="s">
        <v>1258</v>
      </c>
      <c r="F195" s="206" t="s">
        <v>1259</v>
      </c>
      <c r="G195" s="206">
        <v>0</v>
      </c>
      <c r="H195" s="206">
        <v>0</v>
      </c>
      <c r="I195" s="206">
        <v>0</v>
      </c>
      <c r="J195" s="64"/>
    </row>
    <row r="196" spans="1:10" x14ac:dyDescent="0.25">
      <c r="A196" s="206">
        <v>202606</v>
      </c>
      <c r="B196" s="206">
        <v>202606</v>
      </c>
      <c r="C196" s="206">
        <v>32</v>
      </c>
      <c r="D196" s="205" t="s">
        <v>118</v>
      </c>
      <c r="E196" s="205" t="s">
        <v>1260</v>
      </c>
      <c r="F196" s="206" t="s">
        <v>1200</v>
      </c>
      <c r="G196" s="206">
        <v>0</v>
      </c>
      <c r="H196" s="206">
        <v>0</v>
      </c>
      <c r="I196" s="206">
        <v>0</v>
      </c>
      <c r="J196" s="64"/>
    </row>
    <row r="197" spans="1:10" x14ac:dyDescent="0.25">
      <c r="A197" s="206">
        <v>202606</v>
      </c>
      <c r="B197" s="206">
        <v>202606</v>
      </c>
      <c r="C197" s="206">
        <v>32</v>
      </c>
      <c r="D197" s="205" t="s">
        <v>118</v>
      </c>
      <c r="E197" s="205" t="s">
        <v>1261</v>
      </c>
      <c r="F197" s="206" t="s">
        <v>1202</v>
      </c>
      <c r="G197" s="206">
        <v>0</v>
      </c>
      <c r="H197" s="206">
        <v>0</v>
      </c>
      <c r="I197" s="206">
        <v>0</v>
      </c>
      <c r="J197" s="64"/>
    </row>
    <row r="198" spans="1:10" x14ac:dyDescent="0.25">
      <c r="A198" s="206">
        <v>202606</v>
      </c>
      <c r="B198" s="206">
        <v>202606</v>
      </c>
      <c r="C198" s="206">
        <v>32</v>
      </c>
      <c r="D198" s="205" t="s">
        <v>118</v>
      </c>
      <c r="E198" s="205" t="s">
        <v>1262</v>
      </c>
      <c r="F198" s="206" t="s">
        <v>1203</v>
      </c>
      <c r="G198" s="206">
        <v>0</v>
      </c>
      <c r="H198" s="206">
        <v>0</v>
      </c>
      <c r="I198" s="206">
        <v>0</v>
      </c>
      <c r="J198" s="64"/>
    </row>
    <row r="199" spans="1:10" x14ac:dyDescent="0.25">
      <c r="A199" s="206">
        <v>202606</v>
      </c>
      <c r="B199" s="206">
        <v>202606</v>
      </c>
      <c r="C199" s="206">
        <v>32</v>
      </c>
      <c r="D199" s="205" t="s">
        <v>118</v>
      </c>
      <c r="E199" s="205" t="s">
        <v>1263</v>
      </c>
      <c r="F199" s="206" t="s">
        <v>1204</v>
      </c>
      <c r="G199" s="206">
        <v>0</v>
      </c>
      <c r="H199" s="206">
        <v>0</v>
      </c>
      <c r="I199" s="206">
        <v>0</v>
      </c>
      <c r="J199" s="64"/>
    </row>
    <row r="200" spans="1:10" x14ac:dyDescent="0.25">
      <c r="A200" s="206">
        <v>202606</v>
      </c>
      <c r="B200" s="206">
        <v>202606</v>
      </c>
      <c r="C200" s="206">
        <v>32</v>
      </c>
      <c r="D200" s="205" t="s">
        <v>118</v>
      </c>
      <c r="E200" s="205" t="s">
        <v>1264</v>
      </c>
      <c r="F200" s="206" t="s">
        <v>1205</v>
      </c>
      <c r="G200" s="206">
        <v>0</v>
      </c>
      <c r="H200" s="206">
        <v>0</v>
      </c>
      <c r="I200" s="206">
        <v>0</v>
      </c>
      <c r="J200" s="64"/>
    </row>
    <row r="201" spans="1:10" x14ac:dyDescent="0.25">
      <c r="A201" s="206">
        <v>202606</v>
      </c>
      <c r="B201" s="206">
        <v>202606</v>
      </c>
      <c r="C201" s="206">
        <v>32</v>
      </c>
      <c r="D201" s="205" t="s">
        <v>118</v>
      </c>
      <c r="E201" s="205" t="s">
        <v>1265</v>
      </c>
      <c r="F201" s="206" t="s">
        <v>1224</v>
      </c>
      <c r="G201" s="206">
        <v>0</v>
      </c>
      <c r="H201" s="206">
        <v>0</v>
      </c>
      <c r="I201" s="206">
        <v>0</v>
      </c>
      <c r="J201" s="64"/>
    </row>
    <row r="202" spans="1:10" x14ac:dyDescent="0.25">
      <c r="A202" s="206">
        <v>202606</v>
      </c>
      <c r="B202" s="206">
        <v>202606</v>
      </c>
      <c r="C202" s="206">
        <v>32</v>
      </c>
      <c r="D202" s="205" t="s">
        <v>118</v>
      </c>
      <c r="E202" s="205" t="s">
        <v>1266</v>
      </c>
      <c r="F202" s="206" t="s">
        <v>1207</v>
      </c>
      <c r="G202" s="206">
        <v>0</v>
      </c>
      <c r="H202" s="206">
        <v>0</v>
      </c>
      <c r="I202" s="206">
        <v>0</v>
      </c>
      <c r="J202" s="64"/>
    </row>
    <row r="203" spans="1:10" x14ac:dyDescent="0.25">
      <c r="A203" s="206">
        <v>202606</v>
      </c>
      <c r="B203" s="206">
        <v>202606</v>
      </c>
      <c r="C203" s="206">
        <v>32</v>
      </c>
      <c r="D203" s="205" t="s">
        <v>118</v>
      </c>
      <c r="E203" s="205" t="s">
        <v>1267</v>
      </c>
      <c r="F203" s="206" t="s">
        <v>1208</v>
      </c>
      <c r="G203" s="206">
        <v>0</v>
      </c>
      <c r="H203" s="206">
        <v>0</v>
      </c>
      <c r="I203" s="206">
        <v>0</v>
      </c>
      <c r="J203" s="64"/>
    </row>
    <row r="204" spans="1:10" x14ac:dyDescent="0.25">
      <c r="A204" s="206">
        <v>202606</v>
      </c>
      <c r="B204" s="206">
        <v>202606</v>
      </c>
      <c r="C204" s="206">
        <v>32</v>
      </c>
      <c r="D204" s="205" t="s">
        <v>118</v>
      </c>
      <c r="E204" s="205" t="s">
        <v>1268</v>
      </c>
      <c r="F204" s="206" t="s">
        <v>1209</v>
      </c>
      <c r="G204" s="206">
        <v>0</v>
      </c>
      <c r="H204" s="206">
        <v>0</v>
      </c>
      <c r="I204" s="206">
        <v>0</v>
      </c>
      <c r="J204" s="64"/>
    </row>
    <row r="205" spans="1:10" x14ac:dyDescent="0.25">
      <c r="A205" s="206">
        <v>202606</v>
      </c>
      <c r="B205" s="206">
        <v>202606</v>
      </c>
      <c r="C205" s="206">
        <v>32</v>
      </c>
      <c r="D205" s="205" t="s">
        <v>118</v>
      </c>
      <c r="E205" s="205" t="s">
        <v>1269</v>
      </c>
      <c r="F205" s="206" t="s">
        <v>1210</v>
      </c>
      <c r="G205" s="206">
        <v>0</v>
      </c>
      <c r="H205" s="206">
        <v>0</v>
      </c>
      <c r="I205" s="206">
        <v>0</v>
      </c>
      <c r="J205" s="64"/>
    </row>
    <row r="206" spans="1:10" x14ac:dyDescent="0.25">
      <c r="A206" s="206">
        <v>202606</v>
      </c>
      <c r="B206" s="206">
        <v>202606</v>
      </c>
      <c r="C206" s="206">
        <v>32</v>
      </c>
      <c r="D206" s="205" t="s">
        <v>118</v>
      </c>
      <c r="E206" s="205" t="s">
        <v>1270</v>
      </c>
      <c r="F206" s="206" t="s">
        <v>1211</v>
      </c>
      <c r="G206" s="206">
        <v>0</v>
      </c>
      <c r="H206" s="206">
        <v>0</v>
      </c>
      <c r="I206" s="206">
        <v>0</v>
      </c>
      <c r="J206" s="64"/>
    </row>
    <row r="207" spans="1:10" x14ac:dyDescent="0.25">
      <c r="A207" s="206">
        <v>202606</v>
      </c>
      <c r="B207" s="206">
        <v>202606</v>
      </c>
      <c r="C207" s="206">
        <v>32</v>
      </c>
      <c r="D207" s="205" t="s">
        <v>118</v>
      </c>
      <c r="E207" s="205" t="s">
        <v>1271</v>
      </c>
      <c r="F207" s="206" t="s">
        <v>139</v>
      </c>
      <c r="G207" s="206">
        <v>0</v>
      </c>
      <c r="H207" s="206">
        <v>0</v>
      </c>
      <c r="I207" s="206">
        <v>0</v>
      </c>
      <c r="J207" s="64"/>
    </row>
    <row r="208" spans="1:10" x14ac:dyDescent="0.25">
      <c r="A208" s="206">
        <v>202606</v>
      </c>
      <c r="B208" s="206">
        <v>202606</v>
      </c>
      <c r="C208" s="206">
        <v>32</v>
      </c>
      <c r="D208" s="205" t="s">
        <v>118</v>
      </c>
      <c r="E208" s="205" t="s">
        <v>1272</v>
      </c>
      <c r="F208" s="206" t="s">
        <v>141</v>
      </c>
      <c r="G208" s="206">
        <v>0</v>
      </c>
      <c r="H208" s="206">
        <v>0</v>
      </c>
      <c r="I208" s="206">
        <v>0</v>
      </c>
      <c r="J208" s="64"/>
    </row>
    <row r="209" spans="1:10" x14ac:dyDescent="0.25">
      <c r="A209" s="206">
        <v>202606</v>
      </c>
      <c r="B209" s="206">
        <v>202606</v>
      </c>
      <c r="C209" s="206">
        <v>32</v>
      </c>
      <c r="D209" s="205" t="s">
        <v>118</v>
      </c>
      <c r="E209" s="205" t="s">
        <v>1273</v>
      </c>
      <c r="F209" s="206" t="s">
        <v>1061</v>
      </c>
      <c r="G209" s="206">
        <v>0</v>
      </c>
      <c r="H209" s="206">
        <v>0</v>
      </c>
      <c r="I209" s="206">
        <v>0</v>
      </c>
      <c r="J209" s="64"/>
    </row>
    <row r="210" spans="1:10" x14ac:dyDescent="0.25">
      <c r="A210" s="206">
        <v>202606</v>
      </c>
      <c r="B210" s="206">
        <v>202606</v>
      </c>
      <c r="C210" s="206">
        <v>32</v>
      </c>
      <c r="D210" s="205" t="s">
        <v>118</v>
      </c>
      <c r="E210" s="205" t="s">
        <v>1274</v>
      </c>
      <c r="F210" s="206" t="s">
        <v>144</v>
      </c>
      <c r="G210" s="206">
        <v>0</v>
      </c>
      <c r="H210" s="206">
        <v>0</v>
      </c>
      <c r="I210" s="206">
        <v>0</v>
      </c>
      <c r="J210" s="64"/>
    </row>
    <row r="211" spans="1:10" x14ac:dyDescent="0.25">
      <c r="A211" s="206">
        <v>202606</v>
      </c>
      <c r="B211" s="206">
        <v>202606</v>
      </c>
      <c r="C211" s="206">
        <v>32</v>
      </c>
      <c r="D211" s="205" t="s">
        <v>118</v>
      </c>
      <c r="E211" s="205" t="s">
        <v>1275</v>
      </c>
      <c r="F211" s="206" t="s">
        <v>146</v>
      </c>
      <c r="G211" s="206">
        <v>0</v>
      </c>
      <c r="H211" s="206">
        <v>0</v>
      </c>
      <c r="I211" s="206">
        <v>0</v>
      </c>
      <c r="J211" s="64"/>
    </row>
    <row r="212" spans="1:10" x14ac:dyDescent="0.25">
      <c r="A212" s="206">
        <v>202606</v>
      </c>
      <c r="B212" s="206">
        <v>202606</v>
      </c>
      <c r="C212" s="206">
        <v>32</v>
      </c>
      <c r="D212" s="205" t="s">
        <v>118</v>
      </c>
      <c r="E212" s="205" t="s">
        <v>1276</v>
      </c>
      <c r="F212" s="206" t="s">
        <v>148</v>
      </c>
      <c r="G212" s="206">
        <v>0</v>
      </c>
      <c r="H212" s="206">
        <v>0</v>
      </c>
      <c r="I212" s="206">
        <v>0</v>
      </c>
      <c r="J212" s="64"/>
    </row>
    <row r="213" spans="1:10" x14ac:dyDescent="0.25">
      <c r="A213" s="206">
        <v>202606</v>
      </c>
      <c r="B213" s="206">
        <v>202606</v>
      </c>
      <c r="C213" s="206">
        <v>32</v>
      </c>
      <c r="D213" s="205" t="s">
        <v>118</v>
      </c>
      <c r="E213" s="205" t="s">
        <v>1277</v>
      </c>
      <c r="F213" s="206" t="s">
        <v>150</v>
      </c>
      <c r="G213" s="206">
        <v>0</v>
      </c>
      <c r="H213" s="206">
        <v>0</v>
      </c>
      <c r="I213" s="206">
        <v>0</v>
      </c>
      <c r="J213" s="64"/>
    </row>
    <row r="214" spans="1:10" x14ac:dyDescent="0.25">
      <c r="A214" s="206">
        <v>202606</v>
      </c>
      <c r="B214" s="206">
        <v>202606</v>
      </c>
      <c r="C214" s="206">
        <v>32</v>
      </c>
      <c r="D214" s="205" t="s">
        <v>118</v>
      </c>
      <c r="E214" s="205" t="s">
        <v>1278</v>
      </c>
      <c r="F214" s="206" t="s">
        <v>152</v>
      </c>
      <c r="G214" s="206">
        <v>0</v>
      </c>
      <c r="H214" s="206">
        <v>0</v>
      </c>
      <c r="I214" s="206">
        <v>0</v>
      </c>
      <c r="J214" s="64"/>
    </row>
    <row r="215" spans="1:10" x14ac:dyDescent="0.25">
      <c r="A215" s="206">
        <v>202606</v>
      </c>
      <c r="B215" s="206">
        <v>202606</v>
      </c>
      <c r="C215" s="206">
        <v>32</v>
      </c>
      <c r="D215" s="205" t="s">
        <v>118</v>
      </c>
      <c r="E215" s="205" t="s">
        <v>1279</v>
      </c>
      <c r="F215" s="206" t="s">
        <v>154</v>
      </c>
      <c r="G215" s="206">
        <v>0</v>
      </c>
      <c r="H215" s="206">
        <v>0</v>
      </c>
      <c r="I215" s="206">
        <v>0</v>
      </c>
      <c r="J215" s="64"/>
    </row>
    <row r="216" spans="1:10" x14ac:dyDescent="0.25">
      <c r="A216" s="206">
        <v>202606</v>
      </c>
      <c r="B216" s="206">
        <v>202606</v>
      </c>
      <c r="C216" s="206">
        <v>32</v>
      </c>
      <c r="D216" s="205" t="s">
        <v>118</v>
      </c>
      <c r="E216" s="205" t="s">
        <v>1280</v>
      </c>
      <c r="F216" s="206" t="s">
        <v>157</v>
      </c>
      <c r="G216" s="206">
        <v>0</v>
      </c>
      <c r="H216" s="206">
        <v>0</v>
      </c>
      <c r="I216" s="206">
        <v>0</v>
      </c>
      <c r="J216" s="64"/>
    </row>
    <row r="217" spans="1:10" x14ac:dyDescent="0.25">
      <c r="A217" s="206">
        <v>202606</v>
      </c>
      <c r="B217" s="206">
        <v>202606</v>
      </c>
      <c r="C217" s="206">
        <v>32</v>
      </c>
      <c r="D217" s="205" t="s">
        <v>118</v>
      </c>
      <c r="E217" s="205" t="s">
        <v>1281</v>
      </c>
      <c r="F217" s="206" t="s">
        <v>1212</v>
      </c>
      <c r="G217" s="206">
        <v>0</v>
      </c>
      <c r="H217" s="206">
        <v>0</v>
      </c>
      <c r="I217" s="206">
        <v>0</v>
      </c>
      <c r="J217" s="64"/>
    </row>
    <row r="218" spans="1:10" x14ac:dyDescent="0.25">
      <c r="A218" s="206">
        <v>202606</v>
      </c>
      <c r="B218" s="206">
        <v>202606</v>
      </c>
      <c r="C218" s="206">
        <v>32</v>
      </c>
      <c r="D218" s="205" t="s">
        <v>118</v>
      </c>
      <c r="E218" s="205" t="s">
        <v>1282</v>
      </c>
      <c r="F218" s="206" t="s">
        <v>1245</v>
      </c>
      <c r="G218" s="206">
        <v>0</v>
      </c>
      <c r="H218" s="206">
        <v>0</v>
      </c>
      <c r="I218" s="206">
        <v>0</v>
      </c>
      <c r="J218" s="64"/>
    </row>
    <row r="219" spans="1:10" x14ac:dyDescent="0.25">
      <c r="A219" s="206">
        <v>202606</v>
      </c>
      <c r="B219" s="206">
        <v>202606</v>
      </c>
      <c r="C219" s="206">
        <v>32</v>
      </c>
      <c r="D219" s="205" t="s">
        <v>118</v>
      </c>
      <c r="E219" s="205" t="s">
        <v>1283</v>
      </c>
      <c r="F219" s="206" t="s">
        <v>1067</v>
      </c>
      <c r="G219" s="206">
        <v>0</v>
      </c>
      <c r="H219" s="206">
        <v>0</v>
      </c>
      <c r="I219" s="206">
        <v>0</v>
      </c>
      <c r="J219" s="64"/>
    </row>
    <row r="220" spans="1:10" x14ac:dyDescent="0.25">
      <c r="A220" s="206">
        <v>202606</v>
      </c>
      <c r="B220" s="206">
        <v>202606</v>
      </c>
      <c r="C220" s="206">
        <v>32</v>
      </c>
      <c r="D220" s="205" t="s">
        <v>118</v>
      </c>
      <c r="E220" s="205" t="s">
        <v>1284</v>
      </c>
      <c r="F220" s="206" t="s">
        <v>1221</v>
      </c>
      <c r="G220" s="206">
        <v>0</v>
      </c>
      <c r="H220" s="206">
        <v>0</v>
      </c>
      <c r="I220" s="206">
        <v>0</v>
      </c>
      <c r="J220" s="64"/>
    </row>
    <row r="221" spans="1:10" x14ac:dyDescent="0.25">
      <c r="A221" s="206">
        <v>202606</v>
      </c>
      <c r="B221" s="206">
        <v>202606</v>
      </c>
      <c r="C221" s="206">
        <v>32</v>
      </c>
      <c r="D221" s="205" t="s">
        <v>118</v>
      </c>
      <c r="E221" s="205" t="s">
        <v>1285</v>
      </c>
      <c r="F221" s="206" t="s">
        <v>67</v>
      </c>
      <c r="G221" s="206">
        <v>0</v>
      </c>
      <c r="H221" s="206">
        <v>0</v>
      </c>
      <c r="I221" s="206">
        <v>0</v>
      </c>
      <c r="J221" s="64"/>
    </row>
    <row r="222" spans="1:10" x14ac:dyDescent="0.25">
      <c r="A222" s="206">
        <v>202606</v>
      </c>
      <c r="B222" s="206">
        <v>202606</v>
      </c>
      <c r="C222" s="206">
        <v>32</v>
      </c>
      <c r="D222" s="205" t="s">
        <v>118</v>
      </c>
      <c r="E222" s="205" t="s">
        <v>1286</v>
      </c>
      <c r="F222" s="206" t="s">
        <v>1063</v>
      </c>
      <c r="G222" s="206">
        <v>0</v>
      </c>
      <c r="H222" s="206">
        <v>0</v>
      </c>
      <c r="I222" s="206">
        <v>0</v>
      </c>
      <c r="J222" s="64"/>
    </row>
    <row r="223" spans="1:10" x14ac:dyDescent="0.25">
      <c r="A223" s="206">
        <v>202606</v>
      </c>
      <c r="B223" s="206">
        <v>202606</v>
      </c>
      <c r="C223" s="206">
        <v>32</v>
      </c>
      <c r="D223" s="205" t="s">
        <v>118</v>
      </c>
      <c r="E223" s="205" t="s">
        <v>1287</v>
      </c>
      <c r="F223" s="206" t="s">
        <v>1064</v>
      </c>
      <c r="G223" s="206">
        <v>0</v>
      </c>
      <c r="H223" s="206">
        <v>0</v>
      </c>
      <c r="I223" s="206">
        <v>0</v>
      </c>
      <c r="J223" s="64"/>
    </row>
    <row r="224" spans="1:10" x14ac:dyDescent="0.25">
      <c r="A224" s="64"/>
      <c r="B224" s="64"/>
      <c r="C224" s="64"/>
      <c r="D224" s="207"/>
      <c r="E224" s="207"/>
      <c r="F224" s="207"/>
      <c r="G224" s="64"/>
      <c r="H224" s="64"/>
      <c r="I224" s="64"/>
      <c r="J224" s="64"/>
    </row>
  </sheetData>
  <autoFilter ref="A6:I175" xr:uid="{00000000-0001-0000-0C00-000000000000}"/>
  <phoneticPr fontId="41" type="noConversion"/>
  <pageMargins left="0.7" right="0.7" top="0.75" bottom="0.75" header="0.3" footer="0.3"/>
  <pageSetup scale="56" fitToHeight="0" orientation="portrait" r:id="rId1"/>
  <headerFooter>
    <oddFooter>&amp;R&amp;14 &amp;KFF00004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tabColor rgb="FFFFFF00"/>
  </sheetPr>
  <dimension ref="A1:Q81"/>
  <sheetViews>
    <sheetView topLeftCell="D1" workbookViewId="0">
      <selection activeCell="B1" sqref="B1"/>
    </sheetView>
  </sheetViews>
  <sheetFormatPr defaultColWidth="13.5703125" defaultRowHeight="15" x14ac:dyDescent="0.25"/>
  <cols>
    <col min="1" max="1" width="28.5703125" customWidth="1"/>
    <col min="2" max="2" width="21.85546875" bestFit="1" customWidth="1"/>
    <col min="3" max="3" width="16.5703125" bestFit="1" customWidth="1"/>
    <col min="4" max="4" width="13.5703125" bestFit="1" customWidth="1"/>
    <col min="5" max="5" width="15.5703125" bestFit="1" customWidth="1"/>
    <col min="6" max="6" width="39" bestFit="1" customWidth="1"/>
    <col min="7" max="7" width="19" bestFit="1" customWidth="1"/>
    <col min="8" max="8" width="10.85546875" bestFit="1" customWidth="1"/>
    <col min="9" max="9" width="16.42578125" customWidth="1"/>
    <col min="10" max="10" width="16.42578125" bestFit="1" customWidth="1"/>
    <col min="11" max="11" width="26.42578125" bestFit="1" customWidth="1"/>
    <col min="12" max="12" width="15.85546875" bestFit="1" customWidth="1"/>
    <col min="13" max="13" width="14.5703125" bestFit="1" customWidth="1"/>
    <col min="14" max="14" width="27.5703125" bestFit="1" customWidth="1"/>
    <col min="15" max="15" width="16.85546875" bestFit="1" customWidth="1"/>
    <col min="16" max="16" width="10.85546875" style="7" bestFit="1" customWidth="1"/>
    <col min="17" max="17" width="13.42578125" style="7" customWidth="1"/>
  </cols>
  <sheetData>
    <row r="1" spans="1:17" s="22" customFormat="1" x14ac:dyDescent="0.25">
      <c r="A1" s="100" t="s">
        <v>903</v>
      </c>
      <c r="G1" s="101"/>
      <c r="P1" s="114"/>
      <c r="Q1" s="114"/>
    </row>
    <row r="2" spans="1:17" s="22" customFormat="1" x14ac:dyDescent="0.25">
      <c r="A2" s="102" t="s">
        <v>1128</v>
      </c>
      <c r="G2" s="101"/>
      <c r="I2" s="101"/>
      <c r="P2" s="114"/>
      <c r="Q2" s="114"/>
    </row>
    <row r="3" spans="1:17" s="115" customFormat="1" ht="11.25" x14ac:dyDescent="0.2">
      <c r="A3" s="115" t="s">
        <v>48</v>
      </c>
      <c r="B3" s="115" t="s">
        <v>47</v>
      </c>
      <c r="C3" s="115" t="s">
        <v>46</v>
      </c>
      <c r="D3" s="115" t="s">
        <v>45</v>
      </c>
      <c r="E3" s="115" t="s">
        <v>44</v>
      </c>
      <c r="F3" s="115" t="s">
        <v>43</v>
      </c>
      <c r="G3" s="115" t="s">
        <v>42</v>
      </c>
      <c r="H3" s="115" t="s">
        <v>41</v>
      </c>
      <c r="I3" s="115" t="s">
        <v>40</v>
      </c>
      <c r="J3" s="115" t="s">
        <v>39</v>
      </c>
      <c r="K3" s="115" t="s">
        <v>38</v>
      </c>
      <c r="L3" s="115" t="s">
        <v>37</v>
      </c>
      <c r="M3" s="115" t="s">
        <v>36</v>
      </c>
      <c r="N3" s="115" t="s">
        <v>35</v>
      </c>
      <c r="O3" s="115" t="s">
        <v>34</v>
      </c>
      <c r="P3" s="116" t="s">
        <v>33</v>
      </c>
      <c r="Q3" s="116" t="s">
        <v>32</v>
      </c>
    </row>
    <row r="4" spans="1:17" s="27" customFormat="1" ht="11.25" x14ac:dyDescent="0.2">
      <c r="A4" s="27" t="s">
        <v>30</v>
      </c>
      <c r="B4" s="27" t="s">
        <v>1399</v>
      </c>
      <c r="C4" s="117">
        <v>42916</v>
      </c>
      <c r="E4" s="27" t="s">
        <v>1362</v>
      </c>
      <c r="F4" s="27" t="s">
        <v>1400</v>
      </c>
      <c r="G4" s="27" t="s">
        <v>28</v>
      </c>
      <c r="H4" s="27" t="s">
        <v>27</v>
      </c>
      <c r="I4" s="27" t="s">
        <v>304</v>
      </c>
      <c r="J4" s="27" t="s">
        <v>31</v>
      </c>
      <c r="K4" s="27" t="s">
        <v>373</v>
      </c>
      <c r="L4" s="27" t="s">
        <v>372</v>
      </c>
      <c r="M4" s="27" t="s">
        <v>26</v>
      </c>
      <c r="N4" s="27" t="s">
        <v>1401</v>
      </c>
      <c r="O4" s="27" t="s">
        <v>911</v>
      </c>
      <c r="P4" s="284">
        <v>0</v>
      </c>
      <c r="Q4" s="284">
        <v>55</v>
      </c>
    </row>
    <row r="5" spans="1:17" s="27" customFormat="1" ht="11.25" x14ac:dyDescent="0.2">
      <c r="A5" s="27" t="s">
        <v>30</v>
      </c>
      <c r="B5" s="27" t="s">
        <v>1402</v>
      </c>
      <c r="C5" s="117">
        <v>46265</v>
      </c>
      <c r="E5" s="27" t="s">
        <v>29</v>
      </c>
      <c r="F5" s="27" t="s">
        <v>1403</v>
      </c>
      <c r="G5" s="27" t="s">
        <v>28</v>
      </c>
      <c r="H5" s="27" t="s">
        <v>27</v>
      </c>
      <c r="I5" s="27" t="s">
        <v>304</v>
      </c>
      <c r="J5" s="27" t="s">
        <v>31</v>
      </c>
      <c r="K5" s="27" t="s">
        <v>509</v>
      </c>
      <c r="L5" s="27" t="s">
        <v>508</v>
      </c>
      <c r="M5" s="27" t="s">
        <v>26</v>
      </c>
      <c r="N5" s="27" t="s">
        <v>1404</v>
      </c>
      <c r="O5" s="27" t="s">
        <v>911</v>
      </c>
      <c r="P5" s="284">
        <v>1861.06</v>
      </c>
      <c r="Q5" s="284">
        <v>1538.8400000000001</v>
      </c>
    </row>
    <row r="6" spans="1:17" s="27" customFormat="1" ht="11.25" x14ac:dyDescent="0.2">
      <c r="A6" s="27" t="s">
        <v>30</v>
      </c>
      <c r="B6" s="27" t="s">
        <v>1405</v>
      </c>
      <c r="C6" s="117">
        <v>45905</v>
      </c>
      <c r="E6" s="27" t="s">
        <v>1362</v>
      </c>
      <c r="F6" s="27" t="s">
        <v>1406</v>
      </c>
      <c r="G6" s="27" t="s">
        <v>28</v>
      </c>
      <c r="H6" s="27" t="s">
        <v>27</v>
      </c>
      <c r="I6" s="27" t="s">
        <v>304</v>
      </c>
      <c r="J6" s="27" t="s">
        <v>31</v>
      </c>
      <c r="K6" s="27" t="s">
        <v>373</v>
      </c>
      <c r="L6" s="27" t="s">
        <v>372</v>
      </c>
      <c r="M6" s="27" t="s">
        <v>26</v>
      </c>
      <c r="N6" s="27" t="s">
        <v>1407</v>
      </c>
      <c r="O6" s="27" t="s">
        <v>911</v>
      </c>
      <c r="P6" s="284">
        <v>0</v>
      </c>
      <c r="Q6" s="284">
        <v>637.84</v>
      </c>
    </row>
    <row r="7" spans="1:17" s="27" customFormat="1" ht="11.25" x14ac:dyDescent="0.2">
      <c r="A7" s="27" t="s">
        <v>30</v>
      </c>
      <c r="B7" s="27" t="s">
        <v>1363</v>
      </c>
      <c r="C7" s="117">
        <v>43311</v>
      </c>
      <c r="E7" s="27" t="s">
        <v>1362</v>
      </c>
      <c r="F7" s="27" t="s">
        <v>1408</v>
      </c>
      <c r="G7" s="27" t="s">
        <v>28</v>
      </c>
      <c r="H7" s="27" t="s">
        <v>27</v>
      </c>
      <c r="I7" s="27" t="s">
        <v>301</v>
      </c>
      <c r="J7" s="27" t="s">
        <v>31</v>
      </c>
      <c r="K7" s="27" t="s">
        <v>905</v>
      </c>
      <c r="L7" s="27" t="s">
        <v>299</v>
      </c>
      <c r="M7" s="27" t="s">
        <v>26</v>
      </c>
      <c r="N7" s="27" t="s">
        <v>1364</v>
      </c>
      <c r="O7" s="27" t="s">
        <v>904</v>
      </c>
      <c r="P7" s="284">
        <v>0</v>
      </c>
      <c r="Q7" s="284">
        <v>87.45</v>
      </c>
    </row>
    <row r="8" spans="1:17" s="27" customFormat="1" ht="11.25" x14ac:dyDescent="0.2">
      <c r="A8" s="27" t="s">
        <v>30</v>
      </c>
      <c r="B8" s="27" t="s">
        <v>1083</v>
      </c>
      <c r="C8" s="117">
        <v>46266</v>
      </c>
      <c r="E8" s="27" t="s">
        <v>29</v>
      </c>
      <c r="F8" s="27" t="s">
        <v>1084</v>
      </c>
      <c r="G8" s="27" t="s">
        <v>28</v>
      </c>
      <c r="H8" s="27" t="s">
        <v>27</v>
      </c>
      <c r="I8" s="27" t="s">
        <v>307</v>
      </c>
      <c r="J8" s="27" t="s">
        <v>31</v>
      </c>
      <c r="K8" s="27" t="s">
        <v>955</v>
      </c>
      <c r="L8" s="27" t="s">
        <v>305</v>
      </c>
      <c r="M8" s="27" t="s">
        <v>26</v>
      </c>
      <c r="N8" s="27" t="s">
        <v>1085</v>
      </c>
      <c r="O8" s="27" t="s">
        <v>911</v>
      </c>
      <c r="P8" s="284">
        <v>129323.92</v>
      </c>
      <c r="Q8" s="284">
        <v>127428.92</v>
      </c>
    </row>
    <row r="9" spans="1:17" s="27" customFormat="1" ht="11.25" x14ac:dyDescent="0.2">
      <c r="A9" s="27" t="s">
        <v>30</v>
      </c>
      <c r="B9" s="27" t="s">
        <v>1129</v>
      </c>
      <c r="C9" s="117">
        <v>46387</v>
      </c>
      <c r="E9" s="27" t="s">
        <v>29</v>
      </c>
      <c r="F9" s="27" t="s">
        <v>1130</v>
      </c>
      <c r="G9" s="27" t="s">
        <v>28</v>
      </c>
      <c r="H9" s="27" t="s">
        <v>27</v>
      </c>
      <c r="I9" s="27" t="s">
        <v>301</v>
      </c>
      <c r="J9" s="27" t="s">
        <v>31</v>
      </c>
      <c r="K9" s="27" t="s">
        <v>905</v>
      </c>
      <c r="L9" s="27" t="s">
        <v>299</v>
      </c>
      <c r="M9" s="27" t="s">
        <v>26</v>
      </c>
      <c r="N9" s="27" t="s">
        <v>1131</v>
      </c>
      <c r="O9" s="27" t="s">
        <v>904</v>
      </c>
      <c r="P9" s="284">
        <v>110.06</v>
      </c>
      <c r="Q9" s="284">
        <v>110.06</v>
      </c>
    </row>
    <row r="10" spans="1:17" s="27" customFormat="1" ht="11.25" x14ac:dyDescent="0.2">
      <c r="A10" s="27" t="s">
        <v>30</v>
      </c>
      <c r="B10" s="27" t="s">
        <v>1132</v>
      </c>
      <c r="C10" s="117">
        <v>46206</v>
      </c>
      <c r="E10" s="27" t="s">
        <v>29</v>
      </c>
      <c r="F10" s="27" t="s">
        <v>1133</v>
      </c>
      <c r="G10" s="27" t="s">
        <v>28</v>
      </c>
      <c r="H10" s="27" t="s">
        <v>27</v>
      </c>
      <c r="I10" s="27" t="s">
        <v>304</v>
      </c>
      <c r="J10" s="27" t="s">
        <v>31</v>
      </c>
      <c r="K10" s="27" t="s">
        <v>373</v>
      </c>
      <c r="L10" s="27" t="s">
        <v>372</v>
      </c>
      <c r="M10" s="27" t="s">
        <v>26</v>
      </c>
      <c r="N10" s="27" t="s">
        <v>1134</v>
      </c>
      <c r="O10" s="27" t="s">
        <v>911</v>
      </c>
      <c r="P10" s="284">
        <v>33559.81</v>
      </c>
      <c r="Q10" s="284">
        <v>22608.25</v>
      </c>
    </row>
    <row r="11" spans="1:17" s="27" customFormat="1" ht="11.25" x14ac:dyDescent="0.2">
      <c r="A11" s="27" t="s">
        <v>30</v>
      </c>
      <c r="B11" s="27" t="s">
        <v>1409</v>
      </c>
      <c r="C11" s="117">
        <v>42963</v>
      </c>
      <c r="E11" s="27" t="s">
        <v>1362</v>
      </c>
      <c r="F11" s="27" t="s">
        <v>1410</v>
      </c>
      <c r="G11" s="27" t="s">
        <v>28</v>
      </c>
      <c r="H11" s="27" t="s">
        <v>27</v>
      </c>
      <c r="I11" s="27" t="s">
        <v>398</v>
      </c>
      <c r="J11" s="27" t="s">
        <v>31</v>
      </c>
      <c r="K11" s="27" t="s">
        <v>918</v>
      </c>
      <c r="L11" s="27" t="s">
        <v>577</v>
      </c>
      <c r="M11" s="27" t="s">
        <v>26</v>
      </c>
      <c r="N11" s="27" t="s">
        <v>1411</v>
      </c>
      <c r="O11" s="27" t="s">
        <v>911</v>
      </c>
      <c r="P11" s="284">
        <v>0</v>
      </c>
      <c r="Q11" s="284">
        <v>3386.23</v>
      </c>
    </row>
    <row r="12" spans="1:17" s="27" customFormat="1" ht="11.25" x14ac:dyDescent="0.2">
      <c r="A12" s="27" t="s">
        <v>30</v>
      </c>
      <c r="B12" s="27" t="s">
        <v>908</v>
      </c>
      <c r="C12" s="117">
        <v>45127</v>
      </c>
      <c r="E12" s="27" t="s">
        <v>29</v>
      </c>
      <c r="F12" s="27" t="s">
        <v>909</v>
      </c>
      <c r="G12" s="27" t="s">
        <v>28</v>
      </c>
      <c r="H12" s="27" t="s">
        <v>27</v>
      </c>
      <c r="I12" s="27" t="s">
        <v>304</v>
      </c>
      <c r="J12" s="27" t="s">
        <v>31</v>
      </c>
      <c r="K12" s="27" t="s">
        <v>373</v>
      </c>
      <c r="L12" s="27" t="s">
        <v>372</v>
      </c>
      <c r="M12" s="27" t="s">
        <v>26</v>
      </c>
      <c r="N12" s="27" t="s">
        <v>910</v>
      </c>
      <c r="O12" s="27" t="s">
        <v>911</v>
      </c>
      <c r="P12" s="284">
        <v>0</v>
      </c>
      <c r="Q12" s="284">
        <v>-5202.93</v>
      </c>
    </row>
    <row r="13" spans="1:17" s="27" customFormat="1" ht="11.25" x14ac:dyDescent="0.2">
      <c r="A13" s="27" t="s">
        <v>30</v>
      </c>
      <c r="B13" s="27" t="s">
        <v>906</v>
      </c>
      <c r="C13" s="117">
        <v>45356</v>
      </c>
      <c r="E13" s="27" t="s">
        <v>29</v>
      </c>
      <c r="F13" s="27" t="s">
        <v>907</v>
      </c>
      <c r="G13" s="27" t="s">
        <v>28</v>
      </c>
      <c r="H13" s="27" t="s">
        <v>27</v>
      </c>
      <c r="I13" s="27" t="s">
        <v>101</v>
      </c>
      <c r="K13" s="27" t="s">
        <v>103</v>
      </c>
      <c r="L13" s="27" t="s">
        <v>102</v>
      </c>
      <c r="M13" s="27" t="s">
        <v>26</v>
      </c>
      <c r="N13" s="27" t="s">
        <v>105</v>
      </c>
      <c r="O13" s="27" t="s">
        <v>904</v>
      </c>
      <c r="P13" s="284">
        <v>0</v>
      </c>
      <c r="Q13" s="284">
        <v>2006.51</v>
      </c>
    </row>
    <row r="14" spans="1:17" s="27" customFormat="1" ht="11.25" x14ac:dyDescent="0.2">
      <c r="A14" s="27" t="s">
        <v>30</v>
      </c>
      <c r="B14" s="27" t="s">
        <v>912</v>
      </c>
      <c r="C14" s="117">
        <v>44988</v>
      </c>
      <c r="E14" s="27" t="s">
        <v>29</v>
      </c>
      <c r="F14" s="27" t="s">
        <v>913</v>
      </c>
      <c r="G14" s="27" t="s">
        <v>28</v>
      </c>
      <c r="H14" s="27" t="s">
        <v>27</v>
      </c>
      <c r="I14" s="27" t="s">
        <v>304</v>
      </c>
      <c r="J14" s="27" t="s">
        <v>31</v>
      </c>
      <c r="K14" s="27" t="s">
        <v>521</v>
      </c>
      <c r="L14" s="27" t="s">
        <v>520</v>
      </c>
      <c r="M14" s="27" t="s">
        <v>26</v>
      </c>
      <c r="N14" s="27" t="s">
        <v>914</v>
      </c>
      <c r="O14" s="27" t="s">
        <v>915</v>
      </c>
      <c r="P14" s="284">
        <v>0</v>
      </c>
      <c r="Q14" s="284">
        <v>243.35</v>
      </c>
    </row>
    <row r="15" spans="1:17" s="27" customFormat="1" ht="11.25" x14ac:dyDescent="0.2">
      <c r="A15" s="27" t="s">
        <v>30</v>
      </c>
      <c r="B15" s="27" t="s">
        <v>1135</v>
      </c>
      <c r="C15" s="117">
        <v>46290</v>
      </c>
      <c r="E15" s="27" t="s">
        <v>29</v>
      </c>
      <c r="F15" s="27" t="s">
        <v>1136</v>
      </c>
      <c r="G15" s="27" t="s">
        <v>28</v>
      </c>
      <c r="H15" s="27" t="s">
        <v>27</v>
      </c>
      <c r="I15" s="27" t="s">
        <v>304</v>
      </c>
      <c r="J15" s="27" t="s">
        <v>31</v>
      </c>
      <c r="K15" s="27" t="s">
        <v>564</v>
      </c>
      <c r="L15" s="27" t="s">
        <v>563</v>
      </c>
      <c r="M15" s="27" t="s">
        <v>26</v>
      </c>
      <c r="N15" s="27" t="s">
        <v>1137</v>
      </c>
      <c r="O15" s="27" t="s">
        <v>911</v>
      </c>
      <c r="P15" s="284">
        <v>-29737</v>
      </c>
      <c r="Q15" s="284">
        <v>-29737</v>
      </c>
    </row>
    <row r="16" spans="1:17" s="27" customFormat="1" ht="11.25" x14ac:dyDescent="0.2">
      <c r="A16" s="27" t="s">
        <v>30</v>
      </c>
      <c r="B16" s="27" t="s">
        <v>1138</v>
      </c>
      <c r="C16" s="117">
        <v>46296</v>
      </c>
      <c r="E16" s="27" t="s">
        <v>29</v>
      </c>
      <c r="F16" s="27" t="s">
        <v>1139</v>
      </c>
      <c r="G16" s="27" t="s">
        <v>28</v>
      </c>
      <c r="H16" s="27" t="s">
        <v>27</v>
      </c>
      <c r="I16" s="27" t="s">
        <v>310</v>
      </c>
      <c r="K16" s="27" t="s">
        <v>644</v>
      </c>
      <c r="L16" s="27" t="s">
        <v>643</v>
      </c>
      <c r="M16" s="27" t="s">
        <v>26</v>
      </c>
      <c r="N16" s="27" t="s">
        <v>1140</v>
      </c>
      <c r="O16" s="27" t="s">
        <v>904</v>
      </c>
      <c r="P16" s="284">
        <v>90247.62</v>
      </c>
      <c r="Q16" s="284">
        <v>86125.56</v>
      </c>
    </row>
    <row r="17" spans="1:17" s="27" customFormat="1" ht="11.25" x14ac:dyDescent="0.2">
      <c r="A17" s="27" t="s">
        <v>30</v>
      </c>
      <c r="B17" s="27" t="s">
        <v>1412</v>
      </c>
      <c r="C17" s="117">
        <v>46232</v>
      </c>
      <c r="E17" s="27" t="s">
        <v>29</v>
      </c>
      <c r="F17" s="27" t="s">
        <v>1413</v>
      </c>
      <c r="G17" s="27" t="s">
        <v>28</v>
      </c>
      <c r="H17" s="27" t="s">
        <v>27</v>
      </c>
      <c r="I17" s="27" t="s">
        <v>304</v>
      </c>
      <c r="J17" s="27" t="s">
        <v>31</v>
      </c>
      <c r="K17" s="27" t="s">
        <v>564</v>
      </c>
      <c r="L17" s="27" t="s">
        <v>563</v>
      </c>
      <c r="M17" s="27" t="s">
        <v>26</v>
      </c>
      <c r="N17" s="27" t="s">
        <v>1414</v>
      </c>
      <c r="O17" s="27" t="s">
        <v>911</v>
      </c>
      <c r="P17" s="284">
        <v>55028.56</v>
      </c>
      <c r="Q17" s="284">
        <v>43432.56</v>
      </c>
    </row>
    <row r="18" spans="1:17" s="27" customFormat="1" ht="11.25" x14ac:dyDescent="0.2">
      <c r="A18" s="27" t="s">
        <v>30</v>
      </c>
      <c r="B18" s="27" t="s">
        <v>1148</v>
      </c>
      <c r="C18" s="117">
        <v>46386</v>
      </c>
      <c r="E18" s="27" t="s">
        <v>29</v>
      </c>
      <c r="F18" s="27" t="s">
        <v>1149</v>
      </c>
      <c r="G18" s="27" t="s">
        <v>28</v>
      </c>
      <c r="H18" s="27" t="s">
        <v>27</v>
      </c>
      <c r="I18" s="27" t="s">
        <v>301</v>
      </c>
      <c r="J18" s="27" t="s">
        <v>31</v>
      </c>
      <c r="K18" s="27" t="s">
        <v>905</v>
      </c>
      <c r="L18" s="27" t="s">
        <v>299</v>
      </c>
      <c r="M18" s="27" t="s">
        <v>26</v>
      </c>
      <c r="N18" s="27" t="s">
        <v>1150</v>
      </c>
      <c r="O18" s="27" t="s">
        <v>904</v>
      </c>
      <c r="P18" s="284">
        <v>74805.84</v>
      </c>
      <c r="Q18" s="284">
        <v>69148.14</v>
      </c>
    </row>
    <row r="19" spans="1:17" s="27" customFormat="1" ht="11.25" x14ac:dyDescent="0.2">
      <c r="A19" s="27" t="s">
        <v>30</v>
      </c>
      <c r="B19" s="27" t="s">
        <v>1158</v>
      </c>
      <c r="C19" s="117">
        <v>46387</v>
      </c>
      <c r="E19" s="27" t="s">
        <v>29</v>
      </c>
      <c r="F19" s="27" t="s">
        <v>1159</v>
      </c>
      <c r="G19" s="27" t="s">
        <v>28</v>
      </c>
      <c r="H19" s="27" t="s">
        <v>27</v>
      </c>
      <c r="I19" s="27" t="s">
        <v>304</v>
      </c>
      <c r="J19" s="27" t="s">
        <v>31</v>
      </c>
      <c r="K19" s="27" t="s">
        <v>467</v>
      </c>
      <c r="L19" s="27" t="s">
        <v>466</v>
      </c>
      <c r="M19" s="27" t="s">
        <v>26</v>
      </c>
      <c r="N19" s="27" t="s">
        <v>1160</v>
      </c>
      <c r="O19" s="27" t="s">
        <v>911</v>
      </c>
      <c r="P19" s="284">
        <v>104.64</v>
      </c>
      <c r="Q19" s="284">
        <v>66.489999999999995</v>
      </c>
    </row>
    <row r="20" spans="1:17" s="27" customFormat="1" ht="11.25" x14ac:dyDescent="0.2">
      <c r="A20" s="27" t="s">
        <v>30</v>
      </c>
      <c r="B20" s="27" t="s">
        <v>916</v>
      </c>
      <c r="C20" s="117">
        <v>44431</v>
      </c>
      <c r="E20" s="27" t="s">
        <v>29</v>
      </c>
      <c r="F20" s="27" t="s">
        <v>917</v>
      </c>
      <c r="G20" s="27" t="s">
        <v>28</v>
      </c>
      <c r="H20" s="27" t="s">
        <v>27</v>
      </c>
      <c r="I20" s="27" t="s">
        <v>398</v>
      </c>
      <c r="J20" s="27" t="s">
        <v>31</v>
      </c>
      <c r="K20" s="27" t="s">
        <v>918</v>
      </c>
      <c r="L20" s="27" t="s">
        <v>577</v>
      </c>
      <c r="M20" s="27" t="s">
        <v>26</v>
      </c>
      <c r="N20" s="27" t="s">
        <v>919</v>
      </c>
      <c r="O20" s="27" t="s">
        <v>911</v>
      </c>
      <c r="P20" s="284">
        <v>0</v>
      </c>
      <c r="Q20" s="284">
        <v>410.95</v>
      </c>
    </row>
    <row r="21" spans="1:17" s="27" customFormat="1" ht="11.25" x14ac:dyDescent="0.2">
      <c r="A21" s="27" t="s">
        <v>30</v>
      </c>
      <c r="B21" s="27" t="s">
        <v>1415</v>
      </c>
      <c r="C21" s="117">
        <v>43454</v>
      </c>
      <c r="E21" s="27" t="s">
        <v>1362</v>
      </c>
      <c r="F21" s="27" t="s">
        <v>1416</v>
      </c>
      <c r="G21" s="27" t="s">
        <v>28</v>
      </c>
      <c r="H21" s="27" t="s">
        <v>27</v>
      </c>
      <c r="I21" s="27" t="s">
        <v>329</v>
      </c>
      <c r="K21" s="27" t="s">
        <v>744</v>
      </c>
      <c r="L21" s="27" t="s">
        <v>743</v>
      </c>
      <c r="M21" s="27" t="s">
        <v>26</v>
      </c>
      <c r="N21" s="27" t="s">
        <v>1417</v>
      </c>
      <c r="O21" s="27" t="s">
        <v>904</v>
      </c>
      <c r="P21" s="284">
        <v>0</v>
      </c>
      <c r="Q21" s="284">
        <v>117.36</v>
      </c>
    </row>
    <row r="22" spans="1:17" s="27" customFormat="1" ht="11.25" x14ac:dyDescent="0.2">
      <c r="A22" s="27" t="s">
        <v>30</v>
      </c>
      <c r="B22" s="27" t="s">
        <v>1418</v>
      </c>
      <c r="C22" s="117">
        <v>43666.356689814813</v>
      </c>
      <c r="E22" s="27" t="s">
        <v>1362</v>
      </c>
      <c r="F22" s="27" t="s">
        <v>1419</v>
      </c>
      <c r="G22" s="27" t="s">
        <v>28</v>
      </c>
      <c r="H22" s="27" t="s">
        <v>27</v>
      </c>
      <c r="I22" s="27" t="s">
        <v>304</v>
      </c>
      <c r="J22" s="27" t="s">
        <v>31</v>
      </c>
      <c r="K22" s="27" t="s">
        <v>712</v>
      </c>
      <c r="L22" s="27" t="s">
        <v>711</v>
      </c>
      <c r="M22" s="27" t="s">
        <v>26</v>
      </c>
      <c r="N22" s="27" t="s">
        <v>1420</v>
      </c>
      <c r="O22" s="27" t="s">
        <v>911</v>
      </c>
      <c r="P22" s="284">
        <v>0</v>
      </c>
      <c r="Q22" s="284">
        <v>936.44</v>
      </c>
    </row>
    <row r="23" spans="1:17" s="27" customFormat="1" ht="11.25" x14ac:dyDescent="0.2">
      <c r="A23" s="27" t="s">
        <v>30</v>
      </c>
      <c r="B23" s="27" t="s">
        <v>1081</v>
      </c>
      <c r="C23" s="117">
        <v>46218</v>
      </c>
      <c r="E23" s="27" t="s">
        <v>29</v>
      </c>
      <c r="F23" s="27" t="s">
        <v>1086</v>
      </c>
      <c r="G23" s="27" t="s">
        <v>28</v>
      </c>
      <c r="H23" s="27" t="s">
        <v>27</v>
      </c>
      <c r="I23" s="27" t="s">
        <v>301</v>
      </c>
      <c r="J23" s="27" t="s">
        <v>31</v>
      </c>
      <c r="K23" s="27" t="s">
        <v>905</v>
      </c>
      <c r="L23" s="27" t="s">
        <v>299</v>
      </c>
      <c r="M23" s="27" t="s">
        <v>26</v>
      </c>
      <c r="N23" s="27" t="s">
        <v>1082</v>
      </c>
      <c r="O23" s="27" t="s">
        <v>904</v>
      </c>
      <c r="P23" s="284">
        <v>318450.62</v>
      </c>
      <c r="Q23" s="284">
        <v>299864.19</v>
      </c>
    </row>
    <row r="24" spans="1:17" s="27" customFormat="1" ht="11.25" x14ac:dyDescent="0.2">
      <c r="A24" s="27" t="s">
        <v>30</v>
      </c>
      <c r="B24" s="27" t="s">
        <v>1421</v>
      </c>
      <c r="C24" s="117">
        <v>43497</v>
      </c>
      <c r="E24" s="27" t="s">
        <v>1362</v>
      </c>
      <c r="F24" s="27" t="s">
        <v>1422</v>
      </c>
      <c r="G24" s="27" t="s">
        <v>28</v>
      </c>
      <c r="H24" s="27" t="s">
        <v>27</v>
      </c>
      <c r="I24" s="27" t="s">
        <v>310</v>
      </c>
      <c r="K24" s="27" t="s">
        <v>1335</v>
      </c>
      <c r="L24" s="27" t="s">
        <v>431</v>
      </c>
      <c r="M24" s="27" t="s">
        <v>26</v>
      </c>
      <c r="N24" s="27" t="s">
        <v>1423</v>
      </c>
      <c r="O24" s="27" t="s">
        <v>904</v>
      </c>
      <c r="P24" s="284">
        <v>0</v>
      </c>
      <c r="Q24" s="284">
        <v>415.32</v>
      </c>
    </row>
    <row r="25" spans="1:17" s="27" customFormat="1" ht="11.25" x14ac:dyDescent="0.2">
      <c r="A25" s="27" t="s">
        <v>30</v>
      </c>
      <c r="B25" s="27" t="s">
        <v>920</v>
      </c>
      <c r="C25" s="117">
        <v>43687</v>
      </c>
      <c r="E25" s="27" t="s">
        <v>29</v>
      </c>
      <c r="F25" s="27" t="s">
        <v>921</v>
      </c>
      <c r="G25" s="27" t="s">
        <v>28</v>
      </c>
      <c r="H25" s="27" t="s">
        <v>27</v>
      </c>
      <c r="I25" s="27" t="s">
        <v>315</v>
      </c>
      <c r="K25" s="27" t="s">
        <v>922</v>
      </c>
      <c r="L25" s="27" t="s">
        <v>923</v>
      </c>
      <c r="M25" s="27" t="s">
        <v>26</v>
      </c>
      <c r="N25" s="27" t="s">
        <v>924</v>
      </c>
      <c r="O25" s="27" t="s">
        <v>904</v>
      </c>
      <c r="P25" s="284">
        <v>0</v>
      </c>
      <c r="Q25" s="284">
        <v>-200.39000000000001</v>
      </c>
    </row>
    <row r="26" spans="1:17" s="27" customFormat="1" ht="11.25" x14ac:dyDescent="0.2">
      <c r="A26" s="27" t="s">
        <v>30</v>
      </c>
      <c r="B26" s="27" t="s">
        <v>1424</v>
      </c>
      <c r="C26" s="117">
        <v>43461.404340277775</v>
      </c>
      <c r="E26" s="27" t="s">
        <v>1362</v>
      </c>
      <c r="F26" s="27" t="s">
        <v>1425</v>
      </c>
      <c r="G26" s="27" t="s">
        <v>28</v>
      </c>
      <c r="H26" s="27" t="s">
        <v>27</v>
      </c>
      <c r="I26" s="27" t="s">
        <v>304</v>
      </c>
      <c r="J26" s="27" t="s">
        <v>31</v>
      </c>
      <c r="K26" s="27" t="s">
        <v>373</v>
      </c>
      <c r="L26" s="27" t="s">
        <v>372</v>
      </c>
      <c r="M26" s="27" t="s">
        <v>26</v>
      </c>
      <c r="N26" s="27" t="s">
        <v>1426</v>
      </c>
      <c r="O26" s="27" t="s">
        <v>911</v>
      </c>
      <c r="P26" s="284">
        <v>0</v>
      </c>
      <c r="Q26" s="284">
        <v>937.35</v>
      </c>
    </row>
    <row r="27" spans="1:17" s="27" customFormat="1" ht="11.25" x14ac:dyDescent="0.2">
      <c r="A27" s="27" t="s">
        <v>30</v>
      </c>
      <c r="B27" s="27" t="s">
        <v>1427</v>
      </c>
      <c r="C27" s="117">
        <v>46265</v>
      </c>
      <c r="E27" s="27" t="s">
        <v>29</v>
      </c>
      <c r="F27" s="27" t="s">
        <v>1428</v>
      </c>
      <c r="G27" s="27" t="s">
        <v>28</v>
      </c>
      <c r="H27" s="27" t="s">
        <v>27</v>
      </c>
      <c r="I27" s="27" t="s">
        <v>304</v>
      </c>
      <c r="J27" s="27" t="s">
        <v>31</v>
      </c>
      <c r="K27" s="27" t="s">
        <v>509</v>
      </c>
      <c r="L27" s="27" t="s">
        <v>508</v>
      </c>
      <c r="M27" s="27" t="s">
        <v>26</v>
      </c>
      <c r="N27" s="27" t="s">
        <v>1429</v>
      </c>
      <c r="O27" s="27" t="s">
        <v>911</v>
      </c>
      <c r="P27" s="284">
        <v>3928.4300000000003</v>
      </c>
      <c r="Q27" s="284">
        <v>1411.3500000000001</v>
      </c>
    </row>
    <row r="28" spans="1:17" s="27" customFormat="1" ht="11.25" x14ac:dyDescent="0.2">
      <c r="A28" s="27" t="s">
        <v>30</v>
      </c>
      <c r="B28" s="27" t="s">
        <v>1430</v>
      </c>
      <c r="C28" s="117">
        <v>46234</v>
      </c>
      <c r="E28" s="27" t="s">
        <v>29</v>
      </c>
      <c r="F28" s="27" t="s">
        <v>1431</v>
      </c>
      <c r="G28" s="27" t="s">
        <v>28</v>
      </c>
      <c r="H28" s="27" t="s">
        <v>27</v>
      </c>
      <c r="I28" s="27" t="s">
        <v>304</v>
      </c>
      <c r="J28" s="27" t="s">
        <v>31</v>
      </c>
      <c r="K28" s="27" t="s">
        <v>373</v>
      </c>
      <c r="L28" s="27" t="s">
        <v>372</v>
      </c>
      <c r="M28" s="27" t="s">
        <v>26</v>
      </c>
      <c r="N28" s="27" t="s">
        <v>1432</v>
      </c>
      <c r="O28" s="27" t="s">
        <v>911</v>
      </c>
      <c r="P28" s="284">
        <v>9924.94</v>
      </c>
      <c r="Q28" s="284">
        <v>7463.7300000000005</v>
      </c>
    </row>
    <row r="29" spans="1:17" s="27" customFormat="1" ht="11.25" x14ac:dyDescent="0.2">
      <c r="A29" s="27" t="s">
        <v>30</v>
      </c>
      <c r="B29" s="27" t="s">
        <v>1433</v>
      </c>
      <c r="C29" s="117">
        <v>46023</v>
      </c>
      <c r="E29" s="27" t="s">
        <v>29</v>
      </c>
      <c r="F29" s="27" t="s">
        <v>1434</v>
      </c>
      <c r="G29" s="27" t="s">
        <v>28</v>
      </c>
      <c r="H29" s="27" t="s">
        <v>27</v>
      </c>
      <c r="I29" s="27" t="s">
        <v>304</v>
      </c>
      <c r="J29" s="27" t="s">
        <v>31</v>
      </c>
      <c r="K29" s="27" t="s">
        <v>517</v>
      </c>
      <c r="L29" s="27" t="s">
        <v>516</v>
      </c>
      <c r="M29" s="27" t="s">
        <v>1435</v>
      </c>
      <c r="N29" s="27" t="s">
        <v>1436</v>
      </c>
      <c r="O29" s="27" t="s">
        <v>911</v>
      </c>
      <c r="P29" s="284">
        <v>3974.59</v>
      </c>
      <c r="Q29" s="284">
        <v>5407.79</v>
      </c>
    </row>
    <row r="30" spans="1:17" s="27" customFormat="1" ht="11.25" x14ac:dyDescent="0.2">
      <c r="A30" s="27" t="s">
        <v>30</v>
      </c>
      <c r="B30" s="27" t="s">
        <v>1437</v>
      </c>
      <c r="C30" s="117">
        <v>46387</v>
      </c>
      <c r="E30" s="27" t="s">
        <v>29</v>
      </c>
      <c r="F30" s="27" t="s">
        <v>1438</v>
      </c>
      <c r="G30" s="27" t="s">
        <v>28</v>
      </c>
      <c r="H30" s="27" t="s">
        <v>27</v>
      </c>
      <c r="I30" s="27" t="s">
        <v>301</v>
      </c>
      <c r="J30" s="27" t="s">
        <v>31</v>
      </c>
      <c r="K30" s="27" t="s">
        <v>905</v>
      </c>
      <c r="L30" s="27" t="s">
        <v>299</v>
      </c>
      <c r="M30" s="27" t="s">
        <v>26</v>
      </c>
      <c r="N30" s="27" t="s">
        <v>1439</v>
      </c>
      <c r="O30" s="27" t="s">
        <v>904</v>
      </c>
      <c r="P30" s="284">
        <v>55.03</v>
      </c>
      <c r="Q30" s="284">
        <v>55.03</v>
      </c>
    </row>
    <row r="31" spans="1:17" s="27" customFormat="1" ht="11.25" x14ac:dyDescent="0.2">
      <c r="A31" s="27" t="s">
        <v>30</v>
      </c>
      <c r="B31" s="27" t="s">
        <v>1151</v>
      </c>
      <c r="C31" s="117">
        <v>46265</v>
      </c>
      <c r="E31" s="27" t="s">
        <v>29</v>
      </c>
      <c r="F31" s="27" t="s">
        <v>1152</v>
      </c>
      <c r="G31" s="27" t="s">
        <v>28</v>
      </c>
      <c r="H31" s="27" t="s">
        <v>27</v>
      </c>
      <c r="I31" s="27" t="s">
        <v>304</v>
      </c>
      <c r="J31" s="27" t="s">
        <v>31</v>
      </c>
      <c r="K31" s="27" t="s">
        <v>373</v>
      </c>
      <c r="L31" s="27" t="s">
        <v>372</v>
      </c>
      <c r="M31" s="27" t="s">
        <v>26</v>
      </c>
      <c r="N31" s="27" t="s">
        <v>1153</v>
      </c>
      <c r="O31" s="27" t="s">
        <v>911</v>
      </c>
      <c r="P31" s="284">
        <v>63399.42</v>
      </c>
      <c r="Q31" s="284">
        <v>74761.34</v>
      </c>
    </row>
    <row r="32" spans="1:17" s="27" customFormat="1" ht="11.25" x14ac:dyDescent="0.2">
      <c r="A32" s="27" t="s">
        <v>30</v>
      </c>
      <c r="B32" s="27" t="s">
        <v>1145</v>
      </c>
      <c r="C32" s="117">
        <v>46387</v>
      </c>
      <c r="E32" s="27" t="s">
        <v>29</v>
      </c>
      <c r="F32" s="27" t="s">
        <v>1146</v>
      </c>
      <c r="G32" s="27" t="s">
        <v>28</v>
      </c>
      <c r="H32" s="27" t="s">
        <v>27</v>
      </c>
      <c r="I32" s="27" t="s">
        <v>301</v>
      </c>
      <c r="J32" s="27" t="s">
        <v>31</v>
      </c>
      <c r="K32" s="27" t="s">
        <v>905</v>
      </c>
      <c r="L32" s="27" t="s">
        <v>299</v>
      </c>
      <c r="M32" s="27" t="s">
        <v>26</v>
      </c>
      <c r="N32" s="27" t="s">
        <v>1147</v>
      </c>
      <c r="O32" s="27" t="s">
        <v>904</v>
      </c>
      <c r="P32" s="284">
        <v>110.06</v>
      </c>
      <c r="Q32" s="284">
        <v>110.06</v>
      </c>
    </row>
    <row r="33" spans="1:17" s="27" customFormat="1" ht="11.25" x14ac:dyDescent="0.2">
      <c r="A33" s="27" t="s">
        <v>30</v>
      </c>
      <c r="B33" s="27" t="s">
        <v>1440</v>
      </c>
      <c r="C33" s="117">
        <v>46295</v>
      </c>
      <c r="E33" s="27" t="s">
        <v>29</v>
      </c>
      <c r="F33" s="27" t="s">
        <v>1441</v>
      </c>
      <c r="G33" s="27" t="s">
        <v>28</v>
      </c>
      <c r="H33" s="27" t="s">
        <v>27</v>
      </c>
      <c r="I33" s="27" t="s">
        <v>329</v>
      </c>
      <c r="K33" s="27" t="s">
        <v>666</v>
      </c>
      <c r="L33" s="27" t="s">
        <v>665</v>
      </c>
      <c r="M33" s="27" t="s">
        <v>26</v>
      </c>
      <c r="N33" s="27" t="s">
        <v>1442</v>
      </c>
      <c r="O33" s="27" t="s">
        <v>904</v>
      </c>
      <c r="P33" s="284">
        <v>787.2</v>
      </c>
      <c r="Q33" s="284">
        <v>124.38000000000001</v>
      </c>
    </row>
    <row r="34" spans="1:17" s="27" customFormat="1" ht="11.25" x14ac:dyDescent="0.2">
      <c r="A34" s="27" t="s">
        <v>30</v>
      </c>
      <c r="B34" s="27" t="s">
        <v>1164</v>
      </c>
      <c r="C34" s="117">
        <v>45925</v>
      </c>
      <c r="E34" s="27" t="s">
        <v>29</v>
      </c>
      <c r="F34" s="27" t="s">
        <v>1165</v>
      </c>
      <c r="G34" s="27" t="s">
        <v>28</v>
      </c>
      <c r="H34" s="27" t="s">
        <v>27</v>
      </c>
      <c r="I34" s="27" t="s">
        <v>329</v>
      </c>
      <c r="K34" s="27" t="s">
        <v>666</v>
      </c>
      <c r="L34" s="27" t="s">
        <v>665</v>
      </c>
      <c r="M34" s="27" t="s">
        <v>26</v>
      </c>
      <c r="N34" s="27" t="s">
        <v>1166</v>
      </c>
      <c r="O34" s="27" t="s">
        <v>904</v>
      </c>
      <c r="P34" s="284">
        <v>0</v>
      </c>
      <c r="Q34" s="284">
        <v>0</v>
      </c>
    </row>
    <row r="35" spans="1:17" s="27" customFormat="1" ht="11.25" x14ac:dyDescent="0.2">
      <c r="A35" s="27" t="s">
        <v>30</v>
      </c>
      <c r="B35" s="27" t="s">
        <v>1443</v>
      </c>
      <c r="C35" s="117">
        <v>45509</v>
      </c>
      <c r="E35" s="27" t="s">
        <v>1362</v>
      </c>
      <c r="F35" s="27" t="s">
        <v>1444</v>
      </c>
      <c r="G35" s="27" t="s">
        <v>28</v>
      </c>
      <c r="H35" s="27" t="s">
        <v>27</v>
      </c>
      <c r="I35" s="27" t="s">
        <v>304</v>
      </c>
      <c r="J35" s="27" t="s">
        <v>31</v>
      </c>
      <c r="K35" s="27" t="s">
        <v>467</v>
      </c>
      <c r="L35" s="27" t="s">
        <v>466</v>
      </c>
      <c r="M35" s="27" t="s">
        <v>26</v>
      </c>
      <c r="N35" s="27" t="s">
        <v>1445</v>
      </c>
      <c r="O35" s="27" t="s">
        <v>911</v>
      </c>
      <c r="P35" s="284">
        <v>0</v>
      </c>
      <c r="Q35" s="284">
        <v>1459.73</v>
      </c>
    </row>
    <row r="36" spans="1:17" s="27" customFormat="1" ht="11.25" x14ac:dyDescent="0.2">
      <c r="A36" s="27" t="s">
        <v>30</v>
      </c>
      <c r="B36" s="27" t="s">
        <v>1167</v>
      </c>
      <c r="C36" s="117">
        <v>46343</v>
      </c>
      <c r="E36" s="27" t="s">
        <v>29</v>
      </c>
      <c r="F36" s="27" t="s">
        <v>1168</v>
      </c>
      <c r="G36" s="27" t="s">
        <v>28</v>
      </c>
      <c r="H36" s="27" t="s">
        <v>27</v>
      </c>
      <c r="I36" s="27" t="s">
        <v>304</v>
      </c>
      <c r="J36" s="27" t="s">
        <v>31</v>
      </c>
      <c r="K36" s="27" t="s">
        <v>467</v>
      </c>
      <c r="L36" s="27" t="s">
        <v>466</v>
      </c>
      <c r="M36" s="27" t="s">
        <v>26</v>
      </c>
      <c r="N36" s="27" t="s">
        <v>1169</v>
      </c>
      <c r="O36" s="27" t="s">
        <v>911</v>
      </c>
      <c r="P36" s="284">
        <v>758.66</v>
      </c>
      <c r="Q36" s="284">
        <v>585.66999999999996</v>
      </c>
    </row>
    <row r="37" spans="1:17" s="27" customFormat="1" ht="11.25" x14ac:dyDescent="0.2">
      <c r="A37" s="27" t="s">
        <v>30</v>
      </c>
      <c r="B37" s="27" t="s">
        <v>1154</v>
      </c>
      <c r="C37" s="117">
        <v>46387</v>
      </c>
      <c r="E37" s="27" t="s">
        <v>29</v>
      </c>
      <c r="F37" s="27" t="s">
        <v>1155</v>
      </c>
      <c r="G37" s="27" t="s">
        <v>28</v>
      </c>
      <c r="H37" s="27" t="s">
        <v>27</v>
      </c>
      <c r="I37" s="27" t="s">
        <v>324</v>
      </c>
      <c r="K37" s="27" t="s">
        <v>1115</v>
      </c>
      <c r="L37" s="27" t="s">
        <v>1114</v>
      </c>
      <c r="M37" s="27" t="s">
        <v>26</v>
      </c>
      <c r="N37" s="27" t="s">
        <v>1156</v>
      </c>
      <c r="O37" s="27" t="s">
        <v>1157</v>
      </c>
      <c r="P37" s="284">
        <v>80087.13</v>
      </c>
      <c r="Q37" s="284">
        <v>76850.55</v>
      </c>
    </row>
    <row r="38" spans="1:17" s="27" customFormat="1" ht="11.25" x14ac:dyDescent="0.2">
      <c r="A38" s="27" t="s">
        <v>30</v>
      </c>
      <c r="B38" s="27" t="s">
        <v>1161</v>
      </c>
      <c r="C38" s="117">
        <v>46214</v>
      </c>
      <c r="E38" s="27" t="s">
        <v>29</v>
      </c>
      <c r="F38" s="27" t="s">
        <v>1162</v>
      </c>
      <c r="G38" s="27" t="s">
        <v>28</v>
      </c>
      <c r="H38" s="27" t="s">
        <v>27</v>
      </c>
      <c r="I38" s="27" t="s">
        <v>310</v>
      </c>
      <c r="K38" s="27" t="s">
        <v>854</v>
      </c>
      <c r="L38" s="27" t="s">
        <v>853</v>
      </c>
      <c r="M38" s="27" t="s">
        <v>26</v>
      </c>
      <c r="N38" s="27" t="s">
        <v>1163</v>
      </c>
      <c r="O38" s="27" t="s">
        <v>904</v>
      </c>
      <c r="P38" s="284">
        <v>5679.17</v>
      </c>
      <c r="Q38" s="284">
        <v>1812.81</v>
      </c>
    </row>
    <row r="39" spans="1:17" s="27" customFormat="1" ht="11.25" x14ac:dyDescent="0.2">
      <c r="A39" s="27" t="s">
        <v>30</v>
      </c>
      <c r="B39" s="27" t="s">
        <v>925</v>
      </c>
      <c r="C39" s="117">
        <v>43864</v>
      </c>
      <c r="E39" s="27" t="s">
        <v>29</v>
      </c>
      <c r="F39" s="27" t="s">
        <v>926</v>
      </c>
      <c r="G39" s="27" t="s">
        <v>28</v>
      </c>
      <c r="H39" s="27" t="s">
        <v>27</v>
      </c>
      <c r="I39" s="27" t="s">
        <v>304</v>
      </c>
      <c r="J39" s="27" t="s">
        <v>31</v>
      </c>
      <c r="K39" s="27" t="s">
        <v>467</v>
      </c>
      <c r="L39" s="27" t="s">
        <v>466</v>
      </c>
      <c r="M39" s="27" t="s">
        <v>26</v>
      </c>
      <c r="N39" s="27" t="s">
        <v>927</v>
      </c>
      <c r="O39" s="27" t="s">
        <v>911</v>
      </c>
      <c r="P39" s="284">
        <v>0</v>
      </c>
      <c r="Q39" s="284">
        <v>240.26</v>
      </c>
    </row>
    <row r="40" spans="1:17" s="27" customFormat="1" ht="11.25" x14ac:dyDescent="0.2">
      <c r="A40" s="27" t="s">
        <v>30</v>
      </c>
      <c r="B40" s="27" t="s">
        <v>1446</v>
      </c>
      <c r="C40" s="117">
        <v>45437</v>
      </c>
      <c r="E40" s="27" t="s">
        <v>1362</v>
      </c>
      <c r="F40" s="27" t="s">
        <v>1447</v>
      </c>
      <c r="G40" s="27" t="s">
        <v>28</v>
      </c>
      <c r="H40" s="27" t="s">
        <v>27</v>
      </c>
      <c r="I40" s="27" t="s">
        <v>304</v>
      </c>
      <c r="J40" s="27" t="s">
        <v>31</v>
      </c>
      <c r="K40" s="27" t="s">
        <v>672</v>
      </c>
      <c r="L40" s="27" t="s">
        <v>671</v>
      </c>
      <c r="M40" s="27" t="s">
        <v>26</v>
      </c>
      <c r="N40" s="27" t="s">
        <v>1448</v>
      </c>
      <c r="O40" s="27" t="s">
        <v>911</v>
      </c>
      <c r="P40" s="284">
        <v>0</v>
      </c>
      <c r="Q40" s="284">
        <v>0</v>
      </c>
    </row>
    <row r="41" spans="1:17" s="27" customFormat="1" ht="11.25" x14ac:dyDescent="0.2">
      <c r="A41" s="27" t="s">
        <v>30</v>
      </c>
      <c r="B41" s="27" t="s">
        <v>1449</v>
      </c>
      <c r="C41" s="117">
        <v>44456.39130787037</v>
      </c>
      <c r="E41" s="27" t="s">
        <v>1362</v>
      </c>
      <c r="F41" s="27" t="s">
        <v>1450</v>
      </c>
      <c r="G41" s="27" t="s">
        <v>28</v>
      </c>
      <c r="H41" s="27" t="s">
        <v>27</v>
      </c>
      <c r="I41" s="27" t="s">
        <v>304</v>
      </c>
      <c r="J41" s="27" t="s">
        <v>31</v>
      </c>
      <c r="K41" s="27" t="s">
        <v>820</v>
      </c>
      <c r="L41" s="27" t="s">
        <v>819</v>
      </c>
      <c r="M41" s="27" t="s">
        <v>26</v>
      </c>
      <c r="N41" s="27" t="s">
        <v>1451</v>
      </c>
      <c r="O41" s="27" t="s">
        <v>911</v>
      </c>
      <c r="P41" s="284">
        <v>0</v>
      </c>
      <c r="Q41" s="284">
        <v>44.33</v>
      </c>
    </row>
    <row r="42" spans="1:17" s="27" customFormat="1" ht="11.25" x14ac:dyDescent="0.2">
      <c r="A42" s="27" t="s">
        <v>30</v>
      </c>
      <c r="B42" s="27" t="s">
        <v>1452</v>
      </c>
      <c r="C42" s="117">
        <v>43079</v>
      </c>
      <c r="E42" s="27" t="s">
        <v>1362</v>
      </c>
      <c r="F42" s="27" t="s">
        <v>1453</v>
      </c>
      <c r="G42" s="27" t="s">
        <v>28</v>
      </c>
      <c r="H42" s="27" t="s">
        <v>27</v>
      </c>
      <c r="I42" s="27" t="s">
        <v>304</v>
      </c>
      <c r="J42" s="27" t="s">
        <v>31</v>
      </c>
      <c r="K42" s="27" t="s">
        <v>618</v>
      </c>
      <c r="L42" s="27" t="s">
        <v>617</v>
      </c>
      <c r="M42" s="27" t="s">
        <v>26</v>
      </c>
      <c r="N42" s="27" t="s">
        <v>1454</v>
      </c>
      <c r="O42" s="27" t="s">
        <v>911</v>
      </c>
      <c r="P42" s="284">
        <v>0</v>
      </c>
      <c r="Q42" s="284">
        <v>277</v>
      </c>
    </row>
    <row r="43" spans="1:17" s="27" customFormat="1" ht="11.25" x14ac:dyDescent="0.2">
      <c r="A43" s="27" t="s">
        <v>30</v>
      </c>
      <c r="B43" s="27" t="s">
        <v>931</v>
      </c>
      <c r="C43" s="117">
        <v>43019</v>
      </c>
      <c r="E43" s="27" t="s">
        <v>29</v>
      </c>
      <c r="F43" s="27" t="s">
        <v>932</v>
      </c>
      <c r="G43" s="27" t="s">
        <v>28</v>
      </c>
      <c r="H43" s="27" t="s">
        <v>27</v>
      </c>
      <c r="I43" s="27" t="s">
        <v>315</v>
      </c>
      <c r="K43" s="27" t="s">
        <v>732</v>
      </c>
      <c r="L43" s="27" t="s">
        <v>731</v>
      </c>
      <c r="M43" s="27" t="s">
        <v>26</v>
      </c>
      <c r="N43" s="27" t="s">
        <v>933</v>
      </c>
      <c r="O43" s="27" t="s">
        <v>904</v>
      </c>
      <c r="P43" s="284">
        <v>0</v>
      </c>
      <c r="Q43" s="284">
        <v>1</v>
      </c>
    </row>
    <row r="44" spans="1:17" s="27" customFormat="1" ht="11.25" x14ac:dyDescent="0.2">
      <c r="A44" s="27" t="s">
        <v>30</v>
      </c>
      <c r="B44" s="27" t="s">
        <v>1171</v>
      </c>
      <c r="C44" s="117">
        <v>46387</v>
      </c>
      <c r="E44" s="27" t="s">
        <v>29</v>
      </c>
      <c r="F44" s="27" t="s">
        <v>1172</v>
      </c>
      <c r="G44" s="27" t="s">
        <v>28</v>
      </c>
      <c r="H44" s="27" t="s">
        <v>27</v>
      </c>
      <c r="I44" s="27" t="s">
        <v>310</v>
      </c>
      <c r="K44" s="27" t="s">
        <v>640</v>
      </c>
      <c r="L44" s="27" t="s">
        <v>639</v>
      </c>
      <c r="M44" s="27" t="s">
        <v>26</v>
      </c>
      <c r="N44" s="27" t="s">
        <v>1173</v>
      </c>
      <c r="O44" s="27" t="s">
        <v>904</v>
      </c>
      <c r="P44" s="284">
        <v>26549.13</v>
      </c>
      <c r="Q44" s="284">
        <v>26549.13</v>
      </c>
    </row>
    <row r="45" spans="1:17" s="27" customFormat="1" ht="11.25" x14ac:dyDescent="0.2">
      <c r="A45" s="27" t="s">
        <v>30</v>
      </c>
      <c r="B45" s="27" t="s">
        <v>1455</v>
      </c>
      <c r="C45" s="117">
        <v>46115</v>
      </c>
      <c r="E45" s="27" t="s">
        <v>29</v>
      </c>
      <c r="F45" s="27" t="s">
        <v>1456</v>
      </c>
      <c r="G45" s="27" t="s">
        <v>28</v>
      </c>
      <c r="H45" s="27" t="s">
        <v>27</v>
      </c>
      <c r="I45" s="27" t="s">
        <v>304</v>
      </c>
      <c r="J45" s="27" t="s">
        <v>31</v>
      </c>
      <c r="K45" s="27" t="s">
        <v>467</v>
      </c>
      <c r="L45" s="27" t="s">
        <v>466</v>
      </c>
      <c r="M45" s="27" t="s">
        <v>26</v>
      </c>
      <c r="N45" s="27" t="s">
        <v>1457</v>
      </c>
      <c r="O45" s="27" t="s">
        <v>911</v>
      </c>
      <c r="P45" s="284">
        <v>57780.160000000003</v>
      </c>
      <c r="Q45" s="284">
        <v>47886.6</v>
      </c>
    </row>
    <row r="46" spans="1:17" s="27" customFormat="1" ht="11.25" x14ac:dyDescent="0.2">
      <c r="A46" s="27" t="s">
        <v>30</v>
      </c>
      <c r="B46" s="27" t="s">
        <v>934</v>
      </c>
      <c r="C46" s="117">
        <v>43286</v>
      </c>
      <c r="E46" s="27" t="s">
        <v>29</v>
      </c>
      <c r="F46" s="27" t="s">
        <v>935</v>
      </c>
      <c r="G46" s="27" t="s">
        <v>28</v>
      </c>
      <c r="H46" s="27" t="s">
        <v>27</v>
      </c>
      <c r="I46" s="27" t="s">
        <v>329</v>
      </c>
      <c r="K46" s="27" t="s">
        <v>666</v>
      </c>
      <c r="L46" s="27" t="s">
        <v>665</v>
      </c>
      <c r="M46" s="27" t="s">
        <v>26</v>
      </c>
      <c r="N46" s="27" t="s">
        <v>936</v>
      </c>
      <c r="O46" s="27" t="s">
        <v>904</v>
      </c>
      <c r="P46" s="284">
        <v>0</v>
      </c>
      <c r="Q46" s="284">
        <v>6</v>
      </c>
    </row>
    <row r="47" spans="1:17" s="27" customFormat="1" ht="11.25" x14ac:dyDescent="0.2">
      <c r="A47" s="27" t="s">
        <v>30</v>
      </c>
      <c r="B47" s="27" t="s">
        <v>1100</v>
      </c>
      <c r="C47" s="117">
        <v>45996</v>
      </c>
      <c r="E47" s="27" t="s">
        <v>29</v>
      </c>
      <c r="F47" s="27" t="s">
        <v>1174</v>
      </c>
      <c r="G47" s="27" t="s">
        <v>28</v>
      </c>
      <c r="H47" s="27" t="s">
        <v>27</v>
      </c>
      <c r="I47" s="27" t="s">
        <v>304</v>
      </c>
      <c r="J47" s="27" t="s">
        <v>31</v>
      </c>
      <c r="K47" s="27" t="s">
        <v>373</v>
      </c>
      <c r="L47" s="27" t="s">
        <v>372</v>
      </c>
      <c r="M47" s="27" t="s">
        <v>1175</v>
      </c>
      <c r="N47" s="27" t="s">
        <v>1176</v>
      </c>
      <c r="O47" s="27" t="s">
        <v>911</v>
      </c>
      <c r="P47" s="284">
        <v>0</v>
      </c>
      <c r="Q47" s="284">
        <v>3485.28</v>
      </c>
    </row>
    <row r="48" spans="1:17" s="27" customFormat="1" ht="11.25" x14ac:dyDescent="0.2">
      <c r="A48" s="27" t="s">
        <v>30</v>
      </c>
      <c r="B48" s="27" t="s">
        <v>928</v>
      </c>
      <c r="C48" s="117">
        <v>44944</v>
      </c>
      <c r="E48" s="27" t="s">
        <v>29</v>
      </c>
      <c r="F48" s="27" t="s">
        <v>929</v>
      </c>
      <c r="G48" s="27" t="s">
        <v>28</v>
      </c>
      <c r="H48" s="27" t="s">
        <v>27</v>
      </c>
      <c r="I48" s="27" t="s">
        <v>304</v>
      </c>
      <c r="J48" s="27" t="s">
        <v>31</v>
      </c>
      <c r="K48" s="27" t="s">
        <v>564</v>
      </c>
      <c r="L48" s="27" t="s">
        <v>563</v>
      </c>
      <c r="M48" s="27" t="s">
        <v>26</v>
      </c>
      <c r="N48" s="27" t="s">
        <v>930</v>
      </c>
      <c r="O48" s="27" t="s">
        <v>911</v>
      </c>
      <c r="P48" s="284">
        <v>0</v>
      </c>
      <c r="Q48" s="284">
        <v>-4437.8100000000004</v>
      </c>
    </row>
    <row r="49" spans="1:17" s="27" customFormat="1" ht="11.25" x14ac:dyDescent="0.2">
      <c r="A49" s="27" t="s">
        <v>30</v>
      </c>
      <c r="B49" s="27" t="s">
        <v>1458</v>
      </c>
      <c r="C49" s="117">
        <v>45448.398113425923</v>
      </c>
      <c r="E49" s="27" t="s">
        <v>1459</v>
      </c>
      <c r="F49" s="27" t="s">
        <v>1460</v>
      </c>
      <c r="G49" s="27" t="s">
        <v>28</v>
      </c>
      <c r="H49" s="27" t="s">
        <v>27</v>
      </c>
      <c r="I49" s="27" t="s">
        <v>398</v>
      </c>
      <c r="J49" s="27" t="s">
        <v>31</v>
      </c>
      <c r="K49" s="27" t="s">
        <v>1461</v>
      </c>
      <c r="L49" s="27" t="s">
        <v>581</v>
      </c>
      <c r="M49" s="27" t="s">
        <v>26</v>
      </c>
      <c r="N49" s="27" t="s">
        <v>1462</v>
      </c>
      <c r="O49" s="27" t="s">
        <v>911</v>
      </c>
      <c r="P49" s="284">
        <v>114189.69</v>
      </c>
      <c r="Q49" s="284">
        <v>107317.6</v>
      </c>
    </row>
    <row r="50" spans="1:17" s="27" customFormat="1" ht="11.25" x14ac:dyDescent="0.2">
      <c r="A50" s="27" t="s">
        <v>30</v>
      </c>
      <c r="B50" s="27" t="s">
        <v>1170</v>
      </c>
      <c r="C50" s="117">
        <v>46387</v>
      </c>
      <c r="E50" s="27" t="s">
        <v>29</v>
      </c>
      <c r="F50" s="27" t="s">
        <v>1146</v>
      </c>
      <c r="G50" s="27" t="s">
        <v>28</v>
      </c>
      <c r="H50" s="27" t="s">
        <v>27</v>
      </c>
      <c r="I50" s="27" t="s">
        <v>301</v>
      </c>
      <c r="J50" s="27" t="s">
        <v>31</v>
      </c>
      <c r="K50" s="27" t="s">
        <v>905</v>
      </c>
      <c r="L50" s="27" t="s">
        <v>299</v>
      </c>
      <c r="M50" s="27" t="s">
        <v>26</v>
      </c>
      <c r="N50" s="27" t="s">
        <v>1147</v>
      </c>
      <c r="O50" s="27" t="s">
        <v>904</v>
      </c>
      <c r="P50" s="284">
        <v>110.06</v>
      </c>
      <c r="Q50" s="284">
        <v>110.06</v>
      </c>
    </row>
    <row r="51" spans="1:17" s="27" customFormat="1" ht="11.25" x14ac:dyDescent="0.2">
      <c r="A51" s="27" t="s">
        <v>30</v>
      </c>
      <c r="B51" s="27" t="s">
        <v>1463</v>
      </c>
      <c r="C51" s="117">
        <v>43113</v>
      </c>
      <c r="E51" s="27" t="s">
        <v>1362</v>
      </c>
      <c r="F51" s="27" t="s">
        <v>1464</v>
      </c>
      <c r="G51" s="27" t="s">
        <v>28</v>
      </c>
      <c r="H51" s="27" t="s">
        <v>27</v>
      </c>
      <c r="I51" s="27" t="s">
        <v>398</v>
      </c>
      <c r="J51" s="27" t="s">
        <v>31</v>
      </c>
      <c r="K51" s="27" t="s">
        <v>918</v>
      </c>
      <c r="L51" s="27" t="s">
        <v>577</v>
      </c>
      <c r="M51" s="27" t="s">
        <v>26</v>
      </c>
      <c r="N51" s="27" t="s">
        <v>1411</v>
      </c>
      <c r="O51" s="27" t="s">
        <v>911</v>
      </c>
      <c r="P51" s="284">
        <v>0</v>
      </c>
      <c r="Q51" s="284">
        <v>1603.7</v>
      </c>
    </row>
    <row r="52" spans="1:17" s="27" customFormat="1" ht="11.25" x14ac:dyDescent="0.2">
      <c r="A52" s="27" t="s">
        <v>30</v>
      </c>
      <c r="B52" s="27" t="s">
        <v>1178</v>
      </c>
      <c r="C52" s="117">
        <v>45569</v>
      </c>
      <c r="E52" s="27" t="s">
        <v>29</v>
      </c>
      <c r="F52" s="27" t="s">
        <v>1179</v>
      </c>
      <c r="G52" s="27" t="s">
        <v>28</v>
      </c>
      <c r="H52" s="27" t="s">
        <v>27</v>
      </c>
      <c r="I52" s="27" t="s">
        <v>304</v>
      </c>
      <c r="J52" s="27" t="s">
        <v>31</v>
      </c>
      <c r="K52" s="27" t="s">
        <v>467</v>
      </c>
      <c r="L52" s="27" t="s">
        <v>466</v>
      </c>
      <c r="M52" s="27" t="s">
        <v>26</v>
      </c>
      <c r="N52" s="27" t="s">
        <v>1180</v>
      </c>
      <c r="O52" s="27" t="s">
        <v>911</v>
      </c>
      <c r="P52" s="284">
        <v>0</v>
      </c>
      <c r="Q52" s="284">
        <v>6278.64</v>
      </c>
    </row>
    <row r="53" spans="1:17" s="27" customFormat="1" ht="11.25" x14ac:dyDescent="0.2">
      <c r="A53" s="27" t="s">
        <v>30</v>
      </c>
      <c r="B53" s="27" t="s">
        <v>1465</v>
      </c>
      <c r="C53" s="117">
        <v>45127</v>
      </c>
      <c r="E53" s="27" t="s">
        <v>1362</v>
      </c>
      <c r="F53" s="27" t="s">
        <v>1466</v>
      </c>
      <c r="G53" s="27" t="s">
        <v>28</v>
      </c>
      <c r="H53" s="27" t="s">
        <v>27</v>
      </c>
      <c r="I53" s="27" t="s">
        <v>304</v>
      </c>
      <c r="J53" s="27" t="s">
        <v>31</v>
      </c>
      <c r="K53" s="27" t="s">
        <v>672</v>
      </c>
      <c r="L53" s="27" t="s">
        <v>671</v>
      </c>
      <c r="M53" s="27" t="s">
        <v>26</v>
      </c>
      <c r="N53" s="27" t="s">
        <v>1467</v>
      </c>
      <c r="O53" s="27" t="s">
        <v>911</v>
      </c>
      <c r="P53" s="284">
        <v>0</v>
      </c>
      <c r="Q53" s="284">
        <v>512.04</v>
      </c>
    </row>
    <row r="54" spans="1:17" s="27" customFormat="1" ht="11.25" x14ac:dyDescent="0.2">
      <c r="A54" s="27" t="s">
        <v>30</v>
      </c>
      <c r="B54" s="27" t="s">
        <v>1184</v>
      </c>
      <c r="C54" s="117">
        <v>46265</v>
      </c>
      <c r="E54" s="27" t="s">
        <v>29</v>
      </c>
      <c r="F54" s="27" t="s">
        <v>1185</v>
      </c>
      <c r="G54" s="27" t="s">
        <v>28</v>
      </c>
      <c r="H54" s="27" t="s">
        <v>27</v>
      </c>
      <c r="I54" s="27" t="s">
        <v>304</v>
      </c>
      <c r="J54" s="27" t="s">
        <v>31</v>
      </c>
      <c r="K54" s="27" t="s">
        <v>576</v>
      </c>
      <c r="L54" s="27" t="s">
        <v>575</v>
      </c>
      <c r="M54" s="27" t="s">
        <v>26</v>
      </c>
      <c r="N54" s="27" t="s">
        <v>1186</v>
      </c>
      <c r="O54" s="27" t="s">
        <v>911</v>
      </c>
      <c r="P54" s="284">
        <v>16951.349999999999</v>
      </c>
      <c r="Q54" s="284">
        <v>15035.17</v>
      </c>
    </row>
    <row r="55" spans="1:17" s="27" customFormat="1" ht="11.25" x14ac:dyDescent="0.2">
      <c r="A55" s="27" t="s">
        <v>30</v>
      </c>
      <c r="B55" s="27" t="s">
        <v>1187</v>
      </c>
      <c r="C55" s="117">
        <v>46265</v>
      </c>
      <c r="E55" s="27" t="s">
        <v>29</v>
      </c>
      <c r="F55" s="27" t="s">
        <v>1188</v>
      </c>
      <c r="G55" s="27" t="s">
        <v>28</v>
      </c>
      <c r="H55" s="27" t="s">
        <v>27</v>
      </c>
      <c r="I55" s="27" t="s">
        <v>304</v>
      </c>
      <c r="J55" s="27" t="s">
        <v>31</v>
      </c>
      <c r="K55" s="27" t="s">
        <v>564</v>
      </c>
      <c r="L55" s="27" t="s">
        <v>563</v>
      </c>
      <c r="M55" s="27" t="s">
        <v>26</v>
      </c>
      <c r="N55" s="27" t="s">
        <v>1189</v>
      </c>
      <c r="O55" s="27" t="s">
        <v>911</v>
      </c>
      <c r="P55" s="284">
        <v>8238.57</v>
      </c>
      <c r="Q55" s="284">
        <v>7731.28</v>
      </c>
    </row>
    <row r="56" spans="1:17" s="27" customFormat="1" ht="11.25" x14ac:dyDescent="0.2">
      <c r="A56" s="27" t="s">
        <v>30</v>
      </c>
      <c r="B56" s="27" t="s">
        <v>1468</v>
      </c>
      <c r="C56" s="117">
        <v>45198.39702546296</v>
      </c>
      <c r="E56" s="27" t="s">
        <v>1362</v>
      </c>
      <c r="F56" s="27" t="s">
        <v>1469</v>
      </c>
      <c r="G56" s="27" t="s">
        <v>28</v>
      </c>
      <c r="H56" s="27" t="s">
        <v>27</v>
      </c>
      <c r="I56" s="27" t="s">
        <v>304</v>
      </c>
      <c r="J56" s="27" t="s">
        <v>31</v>
      </c>
      <c r="K56" s="27" t="s">
        <v>467</v>
      </c>
      <c r="L56" s="27" t="s">
        <v>466</v>
      </c>
      <c r="M56" s="27" t="s">
        <v>26</v>
      </c>
      <c r="N56" s="27" t="s">
        <v>1470</v>
      </c>
      <c r="O56" s="27" t="s">
        <v>911</v>
      </c>
      <c r="P56" s="284">
        <v>0</v>
      </c>
      <c r="Q56" s="284">
        <v>185.89000000000001</v>
      </c>
    </row>
    <row r="57" spans="1:17" s="27" customFormat="1" ht="11.25" x14ac:dyDescent="0.2">
      <c r="A57" s="27" t="s">
        <v>30</v>
      </c>
      <c r="B57" s="27" t="s">
        <v>1079</v>
      </c>
      <c r="C57" s="117">
        <v>46234</v>
      </c>
      <c r="E57" s="27" t="s">
        <v>29</v>
      </c>
      <c r="F57" s="27" t="s">
        <v>1086</v>
      </c>
      <c r="G57" s="27" t="s">
        <v>28</v>
      </c>
      <c r="H57" s="27" t="s">
        <v>27</v>
      </c>
      <c r="I57" s="27" t="s">
        <v>301</v>
      </c>
      <c r="J57" s="27" t="s">
        <v>31</v>
      </c>
      <c r="K57" s="27" t="s">
        <v>905</v>
      </c>
      <c r="L57" s="27" t="s">
        <v>299</v>
      </c>
      <c r="M57" s="27" t="s">
        <v>26</v>
      </c>
      <c r="N57" s="27" t="s">
        <v>1080</v>
      </c>
      <c r="O57" s="27" t="s">
        <v>904</v>
      </c>
      <c r="P57" s="284">
        <v>139953.41</v>
      </c>
      <c r="Q57" s="284">
        <v>129268.97</v>
      </c>
    </row>
    <row r="58" spans="1:17" s="27" customFormat="1" ht="11.25" x14ac:dyDescent="0.2">
      <c r="A58" s="27" t="s">
        <v>30</v>
      </c>
      <c r="B58" s="27" t="s">
        <v>1471</v>
      </c>
      <c r="C58" s="117">
        <v>44779.622743055552</v>
      </c>
      <c r="E58" s="27" t="s">
        <v>1362</v>
      </c>
      <c r="F58" s="27" t="s">
        <v>1472</v>
      </c>
      <c r="G58" s="27" t="s">
        <v>28</v>
      </c>
      <c r="H58" s="27" t="s">
        <v>27</v>
      </c>
      <c r="I58" s="27" t="s">
        <v>304</v>
      </c>
      <c r="J58" s="27" t="s">
        <v>31</v>
      </c>
      <c r="K58" s="27" t="s">
        <v>672</v>
      </c>
      <c r="L58" s="27" t="s">
        <v>671</v>
      </c>
      <c r="M58" s="27" t="s">
        <v>26</v>
      </c>
      <c r="N58" s="27" t="s">
        <v>1473</v>
      </c>
      <c r="O58" s="27" t="s">
        <v>911</v>
      </c>
      <c r="P58" s="284">
        <v>0</v>
      </c>
      <c r="Q58" s="284">
        <v>4790.58</v>
      </c>
    </row>
    <row r="59" spans="1:17" s="27" customFormat="1" ht="11.25" x14ac:dyDescent="0.2">
      <c r="A59" s="27" t="s">
        <v>30</v>
      </c>
      <c r="B59" s="27" t="s">
        <v>1181</v>
      </c>
      <c r="C59" s="117">
        <v>45569</v>
      </c>
      <c r="E59" s="27" t="s">
        <v>29</v>
      </c>
      <c r="F59" s="27" t="s">
        <v>1182</v>
      </c>
      <c r="G59" s="27" t="s">
        <v>28</v>
      </c>
      <c r="H59" s="27" t="s">
        <v>27</v>
      </c>
      <c r="I59" s="27" t="s">
        <v>304</v>
      </c>
      <c r="J59" s="27" t="s">
        <v>31</v>
      </c>
      <c r="K59" s="27" t="s">
        <v>467</v>
      </c>
      <c r="L59" s="27" t="s">
        <v>466</v>
      </c>
      <c r="M59" s="27" t="s">
        <v>26</v>
      </c>
      <c r="N59" s="27" t="s">
        <v>1183</v>
      </c>
      <c r="O59" s="27" t="s">
        <v>911</v>
      </c>
      <c r="P59" s="284">
        <v>0</v>
      </c>
      <c r="Q59" s="284">
        <v>3146.07</v>
      </c>
    </row>
    <row r="60" spans="1:17" s="27" customFormat="1" ht="11.25" x14ac:dyDescent="0.2">
      <c r="A60" s="27" t="s">
        <v>30</v>
      </c>
      <c r="B60" s="27" t="s">
        <v>937</v>
      </c>
      <c r="C60" s="117">
        <v>43019</v>
      </c>
      <c r="E60" s="27" t="s">
        <v>29</v>
      </c>
      <c r="F60" s="27" t="s">
        <v>938</v>
      </c>
      <c r="G60" s="27" t="s">
        <v>28</v>
      </c>
      <c r="H60" s="27" t="s">
        <v>27</v>
      </c>
      <c r="I60" s="27" t="s">
        <v>315</v>
      </c>
      <c r="K60" s="27" t="s">
        <v>732</v>
      </c>
      <c r="L60" s="27" t="s">
        <v>731</v>
      </c>
      <c r="M60" s="27" t="s">
        <v>26</v>
      </c>
      <c r="N60" s="27" t="s">
        <v>939</v>
      </c>
      <c r="O60" s="27" t="s">
        <v>904</v>
      </c>
      <c r="P60" s="284">
        <v>0</v>
      </c>
      <c r="Q60" s="284">
        <v>4</v>
      </c>
    </row>
    <row r="61" spans="1:17" s="27" customFormat="1" ht="11.25" x14ac:dyDescent="0.2">
      <c r="A61" s="27" t="s">
        <v>30</v>
      </c>
      <c r="B61" s="27" t="s">
        <v>1474</v>
      </c>
      <c r="C61" s="117">
        <v>43504</v>
      </c>
      <c r="E61" s="27" t="s">
        <v>1362</v>
      </c>
      <c r="F61" s="27" t="s">
        <v>1475</v>
      </c>
      <c r="G61" s="27" t="s">
        <v>28</v>
      </c>
      <c r="H61" s="27" t="s">
        <v>27</v>
      </c>
      <c r="I61" s="27" t="s">
        <v>363</v>
      </c>
      <c r="K61" s="27" t="s">
        <v>1344</v>
      </c>
      <c r="L61" s="27" t="s">
        <v>361</v>
      </c>
      <c r="M61" s="27" t="s">
        <v>26</v>
      </c>
      <c r="N61" s="27" t="s">
        <v>1476</v>
      </c>
      <c r="O61" s="27" t="s">
        <v>904</v>
      </c>
      <c r="P61" s="284">
        <v>0</v>
      </c>
      <c r="Q61" s="284">
        <v>315.31</v>
      </c>
    </row>
    <row r="62" spans="1:17" s="27" customFormat="1" ht="11.25" x14ac:dyDescent="0.2">
      <c r="A62" s="27" t="s">
        <v>30</v>
      </c>
      <c r="B62" s="27" t="s">
        <v>1477</v>
      </c>
      <c r="C62" s="117">
        <v>43033</v>
      </c>
      <c r="E62" s="27" t="s">
        <v>1362</v>
      </c>
      <c r="F62" s="27" t="s">
        <v>1478</v>
      </c>
      <c r="G62" s="27" t="s">
        <v>28</v>
      </c>
      <c r="H62" s="27" t="s">
        <v>27</v>
      </c>
      <c r="I62" s="27" t="s">
        <v>304</v>
      </c>
      <c r="J62" s="27" t="s">
        <v>31</v>
      </c>
      <c r="K62" s="27" t="s">
        <v>820</v>
      </c>
      <c r="L62" s="27" t="s">
        <v>819</v>
      </c>
      <c r="M62" s="27" t="s">
        <v>26</v>
      </c>
      <c r="N62" s="27" t="s">
        <v>1479</v>
      </c>
      <c r="O62" s="27" t="s">
        <v>911</v>
      </c>
      <c r="P62" s="284">
        <v>0</v>
      </c>
      <c r="Q62" s="284">
        <v>67.05</v>
      </c>
    </row>
    <row r="63" spans="1:17" s="27" customFormat="1" ht="11.25" x14ac:dyDescent="0.2">
      <c r="A63" s="27" t="s">
        <v>30</v>
      </c>
      <c r="B63" s="27" t="s">
        <v>1190</v>
      </c>
      <c r="C63" s="117">
        <v>46387</v>
      </c>
      <c r="E63" s="27" t="s">
        <v>29</v>
      </c>
      <c r="F63" s="27" t="s">
        <v>1191</v>
      </c>
      <c r="G63" s="27" t="s">
        <v>28</v>
      </c>
      <c r="H63" s="27" t="s">
        <v>27</v>
      </c>
      <c r="I63" s="27" t="s">
        <v>329</v>
      </c>
      <c r="K63" s="27" t="s">
        <v>1111</v>
      </c>
      <c r="L63" s="27" t="s">
        <v>1110</v>
      </c>
      <c r="M63" s="27" t="s">
        <v>26</v>
      </c>
      <c r="N63" s="27" t="s">
        <v>1192</v>
      </c>
      <c r="O63" s="27" t="s">
        <v>904</v>
      </c>
      <c r="P63" s="284">
        <v>83361.509999999995</v>
      </c>
      <c r="Q63" s="284">
        <v>71131.22</v>
      </c>
    </row>
    <row r="64" spans="1:17" s="27" customFormat="1" ht="11.25" x14ac:dyDescent="0.2">
      <c r="A64" s="27" t="s">
        <v>30</v>
      </c>
      <c r="B64" s="27" t="s">
        <v>1480</v>
      </c>
      <c r="C64" s="117">
        <v>43013</v>
      </c>
      <c r="E64" s="27" t="s">
        <v>1362</v>
      </c>
      <c r="F64" s="27" t="s">
        <v>1410</v>
      </c>
      <c r="G64" s="27" t="s">
        <v>28</v>
      </c>
      <c r="H64" s="27" t="s">
        <v>27</v>
      </c>
      <c r="I64" s="27" t="s">
        <v>398</v>
      </c>
      <c r="J64" s="27" t="s">
        <v>31</v>
      </c>
      <c r="K64" s="27" t="s">
        <v>918</v>
      </c>
      <c r="L64" s="27" t="s">
        <v>577</v>
      </c>
      <c r="M64" s="27" t="s">
        <v>26</v>
      </c>
      <c r="N64" s="27" t="s">
        <v>1411</v>
      </c>
      <c r="O64" s="27" t="s">
        <v>911</v>
      </c>
      <c r="P64" s="284">
        <v>0</v>
      </c>
      <c r="Q64" s="284">
        <v>4393.75</v>
      </c>
    </row>
    <row r="65" spans="1:17" s="27" customFormat="1" ht="11.25" x14ac:dyDescent="0.2">
      <c r="A65" s="27" t="s">
        <v>30</v>
      </c>
      <c r="B65" s="27" t="s">
        <v>940</v>
      </c>
      <c r="C65" s="117">
        <v>43019</v>
      </c>
      <c r="E65" s="27" t="s">
        <v>29</v>
      </c>
      <c r="F65" s="27" t="s">
        <v>941</v>
      </c>
      <c r="G65" s="27" t="s">
        <v>28</v>
      </c>
      <c r="H65" s="27" t="s">
        <v>27</v>
      </c>
      <c r="I65" s="27" t="s">
        <v>315</v>
      </c>
      <c r="K65" s="27" t="s">
        <v>732</v>
      </c>
      <c r="L65" s="27" t="s">
        <v>731</v>
      </c>
      <c r="M65" s="27" t="s">
        <v>26</v>
      </c>
      <c r="N65" s="27" t="s">
        <v>942</v>
      </c>
      <c r="O65" s="27" t="s">
        <v>904</v>
      </c>
      <c r="P65" s="284">
        <v>0</v>
      </c>
      <c r="Q65" s="284">
        <v>4</v>
      </c>
    </row>
    <row r="66" spans="1:17" s="27" customFormat="1" ht="11.25" x14ac:dyDescent="0.2">
      <c r="A66" s="27" t="s">
        <v>30</v>
      </c>
      <c r="B66" s="27" t="s">
        <v>1481</v>
      </c>
      <c r="C66" s="117">
        <v>45596</v>
      </c>
      <c r="E66" s="27" t="s">
        <v>1362</v>
      </c>
      <c r="F66" s="27" t="s">
        <v>1482</v>
      </c>
      <c r="G66" s="27" t="s">
        <v>28</v>
      </c>
      <c r="H66" s="27" t="s">
        <v>27</v>
      </c>
      <c r="I66" s="27" t="s">
        <v>304</v>
      </c>
      <c r="J66" s="27" t="s">
        <v>31</v>
      </c>
      <c r="K66" s="27" t="s">
        <v>710</v>
      </c>
      <c r="L66" s="27" t="s">
        <v>709</v>
      </c>
      <c r="M66" s="27" t="s">
        <v>26</v>
      </c>
      <c r="N66" s="27" t="s">
        <v>1483</v>
      </c>
      <c r="O66" s="27" t="s">
        <v>911</v>
      </c>
      <c r="P66" s="284">
        <v>0</v>
      </c>
      <c r="Q66" s="284">
        <v>57590.340000000004</v>
      </c>
    </row>
    <row r="67" spans="1:17" s="27" customFormat="1" ht="11.25" x14ac:dyDescent="0.2">
      <c r="A67" s="27" t="s">
        <v>30</v>
      </c>
      <c r="B67" s="27" t="s">
        <v>1141</v>
      </c>
      <c r="C67" s="117">
        <v>46234</v>
      </c>
      <c r="E67" s="27" t="s">
        <v>29</v>
      </c>
      <c r="F67" s="27" t="s">
        <v>1142</v>
      </c>
      <c r="G67" s="27" t="s">
        <v>28</v>
      </c>
      <c r="H67" s="27" t="s">
        <v>27</v>
      </c>
      <c r="I67" s="27" t="s">
        <v>398</v>
      </c>
      <c r="J67" s="27" t="s">
        <v>31</v>
      </c>
      <c r="K67" s="27" t="s">
        <v>1143</v>
      </c>
      <c r="L67" s="27" t="s">
        <v>829</v>
      </c>
      <c r="M67" s="27" t="s">
        <v>26</v>
      </c>
      <c r="N67" s="27" t="s">
        <v>1144</v>
      </c>
      <c r="O67" s="27" t="s">
        <v>911</v>
      </c>
      <c r="P67" s="284">
        <v>2769.83</v>
      </c>
      <c r="Q67" s="284">
        <v>1346.91</v>
      </c>
    </row>
    <row r="68" spans="1:17" s="27" customFormat="1" ht="11.25" x14ac:dyDescent="0.2">
      <c r="A68" s="27" t="s">
        <v>30</v>
      </c>
      <c r="B68" s="27" t="s">
        <v>1484</v>
      </c>
      <c r="C68" s="117">
        <v>43337</v>
      </c>
      <c r="E68" s="27" t="s">
        <v>1362</v>
      </c>
      <c r="F68" s="27" t="s">
        <v>1485</v>
      </c>
      <c r="G68" s="27" t="s">
        <v>28</v>
      </c>
      <c r="H68" s="27" t="s">
        <v>27</v>
      </c>
      <c r="I68" s="27" t="s">
        <v>304</v>
      </c>
      <c r="J68" s="27" t="s">
        <v>31</v>
      </c>
      <c r="K68" s="27" t="s">
        <v>748</v>
      </c>
      <c r="L68" s="27" t="s">
        <v>747</v>
      </c>
      <c r="M68" s="27" t="s">
        <v>26</v>
      </c>
      <c r="N68" s="27" t="s">
        <v>1486</v>
      </c>
      <c r="O68" s="27" t="s">
        <v>911</v>
      </c>
      <c r="P68" s="284">
        <v>0</v>
      </c>
      <c r="Q68" s="284">
        <v>57415.58</v>
      </c>
    </row>
    <row r="69" spans="1:17" s="27" customFormat="1" ht="11.25" x14ac:dyDescent="0.2">
      <c r="A69" s="27" t="s">
        <v>30</v>
      </c>
      <c r="B69" s="27" t="s">
        <v>1487</v>
      </c>
      <c r="C69" s="117">
        <v>44779.46503472222</v>
      </c>
      <c r="E69" s="27" t="s">
        <v>1362</v>
      </c>
      <c r="F69" s="27" t="s">
        <v>1488</v>
      </c>
      <c r="G69" s="27" t="s">
        <v>28</v>
      </c>
      <c r="H69" s="27" t="s">
        <v>27</v>
      </c>
      <c r="I69" s="27" t="s">
        <v>304</v>
      </c>
      <c r="J69" s="27" t="s">
        <v>31</v>
      </c>
      <c r="K69" s="27" t="s">
        <v>564</v>
      </c>
      <c r="L69" s="27" t="s">
        <v>563</v>
      </c>
      <c r="M69" s="27" t="s">
        <v>26</v>
      </c>
      <c r="N69" s="27" t="s">
        <v>1489</v>
      </c>
      <c r="O69" s="27" t="s">
        <v>911</v>
      </c>
      <c r="P69" s="284">
        <v>0</v>
      </c>
      <c r="Q69" s="284">
        <v>1025.78</v>
      </c>
    </row>
    <row r="70" spans="1:17" s="27" customFormat="1" ht="11.25" x14ac:dyDescent="0.2">
      <c r="A70" s="27" t="s">
        <v>30</v>
      </c>
      <c r="B70" s="27" t="s">
        <v>1193</v>
      </c>
      <c r="C70" s="117">
        <v>46387</v>
      </c>
      <c r="E70" s="27" t="s">
        <v>29</v>
      </c>
      <c r="F70" s="27" t="s">
        <v>943</v>
      </c>
      <c r="G70" s="27" t="s">
        <v>28</v>
      </c>
      <c r="H70" s="27" t="s">
        <v>27</v>
      </c>
      <c r="I70" s="27" t="s">
        <v>301</v>
      </c>
      <c r="J70" s="27" t="s">
        <v>31</v>
      </c>
      <c r="K70" s="27" t="s">
        <v>905</v>
      </c>
      <c r="L70" s="27" t="s">
        <v>299</v>
      </c>
      <c r="M70" s="27" t="s">
        <v>26</v>
      </c>
      <c r="N70" s="27" t="s">
        <v>1194</v>
      </c>
      <c r="O70" s="27" t="s">
        <v>904</v>
      </c>
      <c r="P70" s="284">
        <v>275.15000000000003</v>
      </c>
      <c r="Q70" s="284">
        <v>275.15000000000003</v>
      </c>
    </row>
    <row r="71" spans="1:17" s="27" customFormat="1" ht="11.25" x14ac:dyDescent="0.2">
      <c r="A71" s="27" t="s">
        <v>30</v>
      </c>
      <c r="B71" s="27" t="s">
        <v>944</v>
      </c>
      <c r="C71" s="117">
        <v>43019</v>
      </c>
      <c r="E71" s="27" t="s">
        <v>29</v>
      </c>
      <c r="F71" s="27" t="s">
        <v>945</v>
      </c>
      <c r="G71" s="27" t="s">
        <v>28</v>
      </c>
      <c r="H71" s="27" t="s">
        <v>27</v>
      </c>
      <c r="I71" s="27" t="s">
        <v>315</v>
      </c>
      <c r="K71" s="27" t="s">
        <v>732</v>
      </c>
      <c r="L71" s="27" t="s">
        <v>731</v>
      </c>
      <c r="M71" s="27" t="s">
        <v>26</v>
      </c>
      <c r="N71" s="27" t="s">
        <v>946</v>
      </c>
      <c r="O71" s="27" t="s">
        <v>904</v>
      </c>
      <c r="P71" s="284">
        <v>0</v>
      </c>
      <c r="Q71" s="284">
        <v>1</v>
      </c>
    </row>
    <row r="72" spans="1:17" s="27" customFormat="1" ht="11.25" x14ac:dyDescent="0.2">
      <c r="A72" s="27" t="s">
        <v>30</v>
      </c>
      <c r="B72" s="27" t="s">
        <v>1490</v>
      </c>
      <c r="C72" s="117">
        <v>45382</v>
      </c>
      <c r="E72" s="27" t="s">
        <v>1362</v>
      </c>
      <c r="F72" s="27" t="s">
        <v>1491</v>
      </c>
      <c r="G72" s="27" t="s">
        <v>28</v>
      </c>
      <c r="H72" s="27" t="s">
        <v>27</v>
      </c>
      <c r="I72" s="27" t="s">
        <v>304</v>
      </c>
      <c r="J72" s="27" t="s">
        <v>31</v>
      </c>
      <c r="K72" s="27" t="s">
        <v>750</v>
      </c>
      <c r="L72" s="27" t="s">
        <v>749</v>
      </c>
      <c r="M72" s="27" t="s">
        <v>26</v>
      </c>
      <c r="N72" s="27" t="s">
        <v>1492</v>
      </c>
      <c r="O72" s="27" t="s">
        <v>911</v>
      </c>
      <c r="P72" s="284">
        <v>0</v>
      </c>
      <c r="Q72" s="284">
        <v>9483.07</v>
      </c>
    </row>
    <row r="73" spans="1:17" s="27" customFormat="1" ht="11.25" x14ac:dyDescent="0.2">
      <c r="A73" s="27" t="s">
        <v>30</v>
      </c>
      <c r="B73" s="27" t="s">
        <v>947</v>
      </c>
      <c r="C73" s="117">
        <v>43019</v>
      </c>
      <c r="E73" s="27" t="s">
        <v>29</v>
      </c>
      <c r="F73" s="27" t="s">
        <v>948</v>
      </c>
      <c r="G73" s="27" t="s">
        <v>28</v>
      </c>
      <c r="H73" s="27" t="s">
        <v>27</v>
      </c>
      <c r="I73" s="27" t="s">
        <v>315</v>
      </c>
      <c r="K73" s="27" t="s">
        <v>732</v>
      </c>
      <c r="L73" s="27" t="s">
        <v>731</v>
      </c>
      <c r="M73" s="27" t="s">
        <v>26</v>
      </c>
      <c r="N73" s="27" t="s">
        <v>949</v>
      </c>
      <c r="O73" s="27" t="s">
        <v>904</v>
      </c>
      <c r="P73" s="284">
        <v>0</v>
      </c>
      <c r="Q73" s="284">
        <v>1</v>
      </c>
    </row>
    <row r="74" spans="1:17" s="27" customFormat="1" ht="11.25" x14ac:dyDescent="0.2">
      <c r="A74" s="27" t="s">
        <v>30</v>
      </c>
      <c r="B74" s="27" t="s">
        <v>950</v>
      </c>
      <c r="C74" s="117">
        <v>43019</v>
      </c>
      <c r="E74" s="27" t="s">
        <v>29</v>
      </c>
      <c r="F74" s="27" t="s">
        <v>951</v>
      </c>
      <c r="G74" s="27" t="s">
        <v>28</v>
      </c>
      <c r="H74" s="27" t="s">
        <v>27</v>
      </c>
      <c r="I74" s="27" t="s">
        <v>315</v>
      </c>
      <c r="K74" s="27" t="s">
        <v>732</v>
      </c>
      <c r="L74" s="27" t="s">
        <v>731</v>
      </c>
      <c r="M74" s="27" t="s">
        <v>26</v>
      </c>
      <c r="N74" s="27" t="s">
        <v>939</v>
      </c>
      <c r="O74" s="27" t="s">
        <v>904</v>
      </c>
      <c r="P74" s="284">
        <v>0</v>
      </c>
      <c r="Q74" s="284">
        <v>4</v>
      </c>
    </row>
    <row r="75" spans="1:17" s="27" customFormat="1" ht="11.25" x14ac:dyDescent="0.2">
      <c r="A75" s="27" t="s">
        <v>30</v>
      </c>
      <c r="B75" s="27" t="s">
        <v>1493</v>
      </c>
      <c r="C75" s="117">
        <v>46387</v>
      </c>
      <c r="E75" s="27" t="s">
        <v>29</v>
      </c>
      <c r="F75" s="27" t="s">
        <v>1494</v>
      </c>
      <c r="G75" s="27" t="s">
        <v>28</v>
      </c>
      <c r="H75" s="27" t="s">
        <v>27</v>
      </c>
      <c r="I75" s="27" t="s">
        <v>304</v>
      </c>
      <c r="J75" s="27" t="s">
        <v>31</v>
      </c>
      <c r="K75" s="27" t="s">
        <v>467</v>
      </c>
      <c r="L75" s="27" t="s">
        <v>466</v>
      </c>
      <c r="M75" s="27" t="s">
        <v>26</v>
      </c>
      <c r="N75" s="27" t="s">
        <v>1495</v>
      </c>
      <c r="O75" s="27" t="s">
        <v>911</v>
      </c>
      <c r="P75" s="284">
        <v>59.6</v>
      </c>
      <c r="Q75" s="284">
        <v>22.02</v>
      </c>
    </row>
    <row r="76" spans="1:17" s="27" customFormat="1" ht="11.25" x14ac:dyDescent="0.2">
      <c r="A76" s="27" t="s">
        <v>30</v>
      </c>
      <c r="B76" s="27" t="s">
        <v>1496</v>
      </c>
      <c r="C76" s="117">
        <v>44460.627800925926</v>
      </c>
      <c r="E76" s="27" t="s">
        <v>1362</v>
      </c>
      <c r="F76" s="27" t="s">
        <v>1497</v>
      </c>
      <c r="G76" s="27" t="s">
        <v>28</v>
      </c>
      <c r="H76" s="27" t="s">
        <v>27</v>
      </c>
      <c r="I76" s="27" t="s">
        <v>304</v>
      </c>
      <c r="J76" s="27" t="s">
        <v>31</v>
      </c>
      <c r="K76" s="27" t="s">
        <v>820</v>
      </c>
      <c r="L76" s="27" t="s">
        <v>819</v>
      </c>
      <c r="M76" s="27" t="s">
        <v>26</v>
      </c>
      <c r="N76" s="27" t="s">
        <v>1498</v>
      </c>
      <c r="O76" s="27" t="s">
        <v>911</v>
      </c>
      <c r="P76" s="284">
        <v>0</v>
      </c>
      <c r="Q76" s="284">
        <v>3095.9900000000002</v>
      </c>
    </row>
    <row r="77" spans="1:17" s="27" customFormat="1" ht="11.25" x14ac:dyDescent="0.2">
      <c r="A77" s="27" t="s">
        <v>30</v>
      </c>
      <c r="B77" s="27" t="s">
        <v>1499</v>
      </c>
      <c r="C77" s="117">
        <v>45532.469131944439</v>
      </c>
      <c r="E77" s="27" t="s">
        <v>1362</v>
      </c>
      <c r="F77" s="27" t="s">
        <v>1500</v>
      </c>
      <c r="G77" s="27" t="s">
        <v>28</v>
      </c>
      <c r="H77" s="27" t="s">
        <v>27</v>
      </c>
      <c r="I77" s="27" t="s">
        <v>304</v>
      </c>
      <c r="J77" s="27" t="s">
        <v>31</v>
      </c>
      <c r="K77" s="27" t="s">
        <v>710</v>
      </c>
      <c r="L77" s="27" t="s">
        <v>709</v>
      </c>
      <c r="M77" s="27" t="s">
        <v>26</v>
      </c>
      <c r="N77" s="27" t="s">
        <v>1501</v>
      </c>
      <c r="O77" s="27" t="s">
        <v>911</v>
      </c>
      <c r="P77" s="284">
        <v>0</v>
      </c>
      <c r="Q77" s="284">
        <v>36258.910000000003</v>
      </c>
    </row>
    <row r="78" spans="1:17" s="27" customFormat="1" ht="11.25" x14ac:dyDescent="0.2">
      <c r="A78" s="27" t="s">
        <v>30</v>
      </c>
      <c r="B78" s="27" t="s">
        <v>952</v>
      </c>
      <c r="C78" s="117">
        <v>44106</v>
      </c>
      <c r="E78" s="27" t="s">
        <v>29</v>
      </c>
      <c r="F78" s="27" t="s">
        <v>953</v>
      </c>
      <c r="G78" s="27" t="s">
        <v>28</v>
      </c>
      <c r="H78" s="27" t="s">
        <v>27</v>
      </c>
      <c r="I78" s="27" t="s">
        <v>304</v>
      </c>
      <c r="J78" s="27" t="s">
        <v>31</v>
      </c>
      <c r="K78" s="27" t="s">
        <v>373</v>
      </c>
      <c r="L78" s="27" t="s">
        <v>372</v>
      </c>
      <c r="M78" s="27" t="s">
        <v>26</v>
      </c>
      <c r="N78" s="27" t="s">
        <v>954</v>
      </c>
      <c r="O78" s="27" t="s">
        <v>911</v>
      </c>
      <c r="P78" s="284">
        <v>0</v>
      </c>
      <c r="Q78" s="284">
        <v>154.06</v>
      </c>
    </row>
    <row r="79" spans="1:17" s="27" customFormat="1" ht="11.25" x14ac:dyDescent="0.2">
      <c r="A79" s="27" t="s">
        <v>30</v>
      </c>
      <c r="B79" s="27" t="s">
        <v>1502</v>
      </c>
      <c r="C79" s="117">
        <v>45859</v>
      </c>
      <c r="E79" s="27" t="s">
        <v>1459</v>
      </c>
      <c r="F79" s="27" t="s">
        <v>1503</v>
      </c>
      <c r="G79" s="27" t="s">
        <v>28</v>
      </c>
      <c r="H79" s="27" t="s">
        <v>27</v>
      </c>
      <c r="I79" s="27" t="s">
        <v>304</v>
      </c>
      <c r="J79" s="27" t="s">
        <v>31</v>
      </c>
      <c r="K79" s="27" t="s">
        <v>428</v>
      </c>
      <c r="L79" s="27" t="s">
        <v>427</v>
      </c>
      <c r="M79" s="27" t="s">
        <v>26</v>
      </c>
      <c r="N79" s="27" t="s">
        <v>1504</v>
      </c>
      <c r="O79" s="27" t="s">
        <v>911</v>
      </c>
      <c r="P79" s="284">
        <v>0</v>
      </c>
      <c r="Q79" s="284">
        <v>5356.2300000000005</v>
      </c>
    </row>
    <row r="80" spans="1:17" s="27" customFormat="1" ht="11.25" x14ac:dyDescent="0.2">
      <c r="A80" s="27" t="s">
        <v>30</v>
      </c>
      <c r="B80" s="27" t="s">
        <v>1505</v>
      </c>
      <c r="C80" s="117">
        <v>44227</v>
      </c>
      <c r="E80" s="27" t="s">
        <v>1362</v>
      </c>
      <c r="F80" s="27" t="s">
        <v>1506</v>
      </c>
      <c r="G80" s="27" t="s">
        <v>28</v>
      </c>
      <c r="H80" s="27" t="s">
        <v>27</v>
      </c>
      <c r="I80" s="27" t="s">
        <v>304</v>
      </c>
      <c r="J80" s="27" t="s">
        <v>31</v>
      </c>
      <c r="K80" s="27" t="s">
        <v>564</v>
      </c>
      <c r="L80" s="27" t="s">
        <v>563</v>
      </c>
      <c r="M80" s="27" t="s">
        <v>26</v>
      </c>
      <c r="N80" s="27" t="s">
        <v>1507</v>
      </c>
      <c r="O80" s="27" t="s">
        <v>911</v>
      </c>
      <c r="P80" s="284">
        <v>0</v>
      </c>
      <c r="Q80" s="284">
        <v>465.88</v>
      </c>
    </row>
    <row r="81" spans="1:17" s="27" customFormat="1" ht="11.25" x14ac:dyDescent="0.2">
      <c r="A81" s="27" t="s">
        <v>30</v>
      </c>
      <c r="B81" s="27" t="s">
        <v>1195</v>
      </c>
      <c r="C81" s="117">
        <v>46234</v>
      </c>
      <c r="E81" s="27" t="s">
        <v>29</v>
      </c>
      <c r="F81" s="27" t="s">
        <v>1196</v>
      </c>
      <c r="G81" s="27" t="s">
        <v>28</v>
      </c>
      <c r="H81" s="27" t="s">
        <v>27</v>
      </c>
      <c r="I81" s="27" t="s">
        <v>301</v>
      </c>
      <c r="J81" s="27" t="s">
        <v>31</v>
      </c>
      <c r="K81" s="27" t="s">
        <v>905</v>
      </c>
      <c r="L81" s="27" t="s">
        <v>299</v>
      </c>
      <c r="M81" s="27" t="s">
        <v>26</v>
      </c>
      <c r="N81" s="27" t="s">
        <v>1197</v>
      </c>
      <c r="O81" s="27" t="s">
        <v>904</v>
      </c>
      <c r="P81" s="284">
        <v>220.12</v>
      </c>
      <c r="Q81" s="284">
        <v>220.12</v>
      </c>
    </row>
  </sheetData>
  <autoFilter ref="A3:X49" xr:uid="{00000000-0001-0000-0B00-000000000000}"/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98072-1392-47EB-8540-494934527759}">
  <sheetPr codeName="Sheet13">
    <tabColor rgb="FFFFFF00"/>
  </sheetPr>
  <dimension ref="A1:F51"/>
  <sheetViews>
    <sheetView showGridLines="0" workbookViewId="0">
      <selection activeCell="F22" sqref="F22"/>
    </sheetView>
  </sheetViews>
  <sheetFormatPr defaultRowHeight="15" x14ac:dyDescent="0.25"/>
  <cols>
    <col min="1" max="1" width="34" customWidth="1"/>
    <col min="2" max="2" width="42.140625" customWidth="1"/>
    <col min="3" max="3" width="34" customWidth="1"/>
    <col min="4" max="4" width="0.5703125" customWidth="1"/>
  </cols>
  <sheetData>
    <row r="1" spans="1:6" x14ac:dyDescent="0.25">
      <c r="A1" s="137" t="s">
        <v>1029</v>
      </c>
    </row>
    <row r="2" spans="1:6" x14ac:dyDescent="0.25">
      <c r="A2" s="137" t="s">
        <v>1028</v>
      </c>
    </row>
    <row r="3" spans="1:6" x14ac:dyDescent="0.25">
      <c r="A3" s="149" t="s">
        <v>1027</v>
      </c>
    </row>
    <row r="5" spans="1:6" x14ac:dyDescent="0.25">
      <c r="A5" s="104"/>
      <c r="B5" s="105" t="s">
        <v>1026</v>
      </c>
    </row>
    <row r="6" spans="1:6" x14ac:dyDescent="0.25">
      <c r="A6" s="138" t="s">
        <v>1</v>
      </c>
      <c r="B6" s="105" t="s">
        <v>1025</v>
      </c>
    </row>
    <row r="7" spans="1:6" x14ac:dyDescent="0.25">
      <c r="A7" s="138" t="s">
        <v>1</v>
      </c>
      <c r="B7" s="105" t="s">
        <v>1024</v>
      </c>
    </row>
    <row r="8" spans="1:6" x14ac:dyDescent="0.25">
      <c r="A8" s="104" t="s">
        <v>0</v>
      </c>
    </row>
    <row r="9" spans="1:6" ht="22.7" customHeight="1" x14ac:dyDescent="0.25">
      <c r="A9" s="148" t="s">
        <v>1023</v>
      </c>
      <c r="B9" s="147" t="s">
        <v>1022</v>
      </c>
    </row>
    <row r="10" spans="1:6" x14ac:dyDescent="0.25">
      <c r="A10" s="146" t="s">
        <v>1021</v>
      </c>
      <c r="B10" s="146" t="s">
        <v>1020</v>
      </c>
      <c r="C10" s="145" t="s">
        <v>1019</v>
      </c>
    </row>
    <row r="11" spans="1:6" x14ac:dyDescent="0.25">
      <c r="A11" s="139" t="s">
        <v>1018</v>
      </c>
      <c r="B11" s="139" t="s">
        <v>1017</v>
      </c>
      <c r="C11" s="140" t="s">
        <v>985</v>
      </c>
      <c r="E11" t="str">
        <f t="shared" ref="E11:E46" si="0">MID(A11,2,3)</f>
        <v>301</v>
      </c>
      <c r="F11" t="str">
        <f t="shared" ref="F11:F46" si="1">CONCATENATE(E11," - ",B11)</f>
        <v>301 - Organization</v>
      </c>
    </row>
    <row r="12" spans="1:6" x14ac:dyDescent="0.25">
      <c r="A12" s="139" t="s">
        <v>476</v>
      </c>
      <c r="B12" s="139" t="s">
        <v>1016</v>
      </c>
      <c r="C12" s="140" t="s">
        <v>985</v>
      </c>
      <c r="E12" t="str">
        <f t="shared" si="0"/>
        <v>302</v>
      </c>
      <c r="F12" t="str">
        <f t="shared" si="1"/>
        <v>302 - Franchise and Consents</v>
      </c>
    </row>
    <row r="13" spans="1:6" x14ac:dyDescent="0.25">
      <c r="A13" s="139" t="s">
        <v>324</v>
      </c>
      <c r="B13" s="139" t="s">
        <v>1015</v>
      </c>
      <c r="C13" s="140" t="s">
        <v>985</v>
      </c>
      <c r="E13" t="str">
        <f t="shared" si="0"/>
        <v>303</v>
      </c>
      <c r="F13" t="str">
        <f t="shared" si="1"/>
        <v>303 - Miscellaneous Intangible Plant</v>
      </c>
    </row>
    <row r="14" spans="1:6" x14ac:dyDescent="0.25">
      <c r="A14" s="139" t="s">
        <v>1014</v>
      </c>
      <c r="B14" s="139" t="s">
        <v>996</v>
      </c>
      <c r="C14" s="140" t="s">
        <v>985</v>
      </c>
      <c r="E14" t="str">
        <f t="shared" si="0"/>
        <v>365</v>
      </c>
      <c r="F14" t="str">
        <f t="shared" si="1"/>
        <v>365 - Land and Land Rights</v>
      </c>
    </row>
    <row r="15" spans="1:6" x14ac:dyDescent="0.25">
      <c r="A15" s="139" t="s">
        <v>1013</v>
      </c>
      <c r="B15" s="139" t="s">
        <v>995</v>
      </c>
      <c r="C15" s="140" t="s">
        <v>985</v>
      </c>
      <c r="E15" t="str">
        <f t="shared" si="0"/>
        <v>366</v>
      </c>
      <c r="F15" t="str">
        <f t="shared" si="1"/>
        <v>366 - Structures and Improvements</v>
      </c>
    </row>
    <row r="16" spans="1:6" x14ac:dyDescent="0.25">
      <c r="A16" s="139" t="s">
        <v>522</v>
      </c>
      <c r="B16" s="139" t="s">
        <v>1007</v>
      </c>
      <c r="C16" s="140" t="s">
        <v>985</v>
      </c>
      <c r="E16" t="str">
        <f t="shared" si="0"/>
        <v>367</v>
      </c>
      <c r="F16" t="str">
        <f t="shared" si="1"/>
        <v>367 - Mains</v>
      </c>
    </row>
    <row r="17" spans="1:6" x14ac:dyDescent="0.25">
      <c r="A17" s="139" t="s">
        <v>1012</v>
      </c>
      <c r="B17" s="139" t="s">
        <v>1005</v>
      </c>
      <c r="C17" s="140" t="s">
        <v>985</v>
      </c>
      <c r="E17" t="str">
        <f t="shared" si="0"/>
        <v>368</v>
      </c>
      <c r="F17" t="str">
        <f t="shared" si="1"/>
        <v>368 - Compressor Station Equipment</v>
      </c>
    </row>
    <row r="18" spans="1:6" x14ac:dyDescent="0.25">
      <c r="A18" s="139" t="s">
        <v>393</v>
      </c>
      <c r="B18" s="139" t="s">
        <v>1011</v>
      </c>
      <c r="C18" s="140" t="s">
        <v>985</v>
      </c>
      <c r="E18" t="str">
        <f t="shared" si="0"/>
        <v>369</v>
      </c>
      <c r="F18" t="str">
        <f t="shared" si="1"/>
        <v>369 - Measuring and Regulating Station Equipment</v>
      </c>
    </row>
    <row r="19" spans="1:6" x14ac:dyDescent="0.25">
      <c r="A19" s="139" t="s">
        <v>1010</v>
      </c>
      <c r="B19" s="139" t="s">
        <v>991</v>
      </c>
      <c r="C19" s="140" t="s">
        <v>985</v>
      </c>
      <c r="E19" t="str">
        <f t="shared" si="0"/>
        <v>370</v>
      </c>
      <c r="F19" t="str">
        <f t="shared" si="1"/>
        <v>370 - Communication Equipment</v>
      </c>
    </row>
    <row r="20" spans="1:6" x14ac:dyDescent="0.25">
      <c r="A20" s="139" t="s">
        <v>1009</v>
      </c>
      <c r="B20" s="139" t="s">
        <v>997</v>
      </c>
      <c r="C20" s="140" t="s">
        <v>985</v>
      </c>
      <c r="E20" t="str">
        <f t="shared" si="0"/>
        <v>371</v>
      </c>
      <c r="F20" t="str">
        <f t="shared" si="1"/>
        <v>371 - Other Equipment</v>
      </c>
    </row>
    <row r="21" spans="1:6" x14ac:dyDescent="0.25">
      <c r="A21" s="139" t="s">
        <v>307</v>
      </c>
      <c r="B21" s="139" t="s">
        <v>996</v>
      </c>
      <c r="C21" s="140" t="s">
        <v>985</v>
      </c>
      <c r="E21" t="str">
        <f t="shared" si="0"/>
        <v>374</v>
      </c>
      <c r="F21" t="str">
        <f t="shared" si="1"/>
        <v>374 - Land and Land Rights</v>
      </c>
    </row>
    <row r="22" spans="1:6" x14ac:dyDescent="0.25">
      <c r="A22" s="139" t="s">
        <v>1008</v>
      </c>
      <c r="B22" s="193" t="s">
        <v>995</v>
      </c>
      <c r="C22" s="140" t="s">
        <v>985</v>
      </c>
      <c r="E22" t="str">
        <f t="shared" si="0"/>
        <v>375</v>
      </c>
      <c r="F22" t="str">
        <f t="shared" si="1"/>
        <v>375 - Structures and Improvements</v>
      </c>
    </row>
    <row r="23" spans="1:6" x14ac:dyDescent="0.25">
      <c r="A23" s="139" t="s">
        <v>304</v>
      </c>
      <c r="B23" s="139" t="s">
        <v>1007</v>
      </c>
      <c r="C23" s="140" t="s">
        <v>985</v>
      </c>
      <c r="E23" t="str">
        <f t="shared" si="0"/>
        <v>376</v>
      </c>
      <c r="F23" t="str">
        <f t="shared" si="1"/>
        <v>376 - Mains</v>
      </c>
    </row>
    <row r="24" spans="1:6" x14ac:dyDescent="0.25">
      <c r="A24" s="139" t="s">
        <v>1006</v>
      </c>
      <c r="B24" s="139" t="s">
        <v>1005</v>
      </c>
      <c r="C24" s="140" t="s">
        <v>985</v>
      </c>
      <c r="E24" t="str">
        <f t="shared" si="0"/>
        <v>377</v>
      </c>
      <c r="F24" t="str">
        <f t="shared" si="1"/>
        <v>377 - Compressor Station Equipment</v>
      </c>
    </row>
    <row r="25" spans="1:6" x14ac:dyDescent="0.25">
      <c r="A25" s="139" t="s">
        <v>398</v>
      </c>
      <c r="B25" s="139" t="s">
        <v>1004</v>
      </c>
      <c r="C25" s="140" t="s">
        <v>985</v>
      </c>
      <c r="E25" t="str">
        <f t="shared" si="0"/>
        <v>378</v>
      </c>
      <c r="F25" t="str">
        <f t="shared" si="1"/>
        <v>378 - Measuring and Regulating Station Equipment-Gen</v>
      </c>
    </row>
    <row r="26" spans="1:6" x14ac:dyDescent="0.25">
      <c r="A26" s="139" t="s">
        <v>401</v>
      </c>
      <c r="B26" s="139" t="s">
        <v>1003</v>
      </c>
      <c r="C26" s="140" t="s">
        <v>985</v>
      </c>
      <c r="E26" t="str">
        <f t="shared" si="0"/>
        <v>379</v>
      </c>
      <c r="F26" t="str">
        <f t="shared" si="1"/>
        <v>379 - Measuring and Regulating Station Equipment-City</v>
      </c>
    </row>
    <row r="27" spans="1:6" x14ac:dyDescent="0.25">
      <c r="A27" s="139" t="s">
        <v>378</v>
      </c>
      <c r="B27" s="139" t="s">
        <v>3</v>
      </c>
      <c r="C27" s="140" t="s">
        <v>985</v>
      </c>
      <c r="E27" t="str">
        <f t="shared" si="0"/>
        <v>380</v>
      </c>
      <c r="F27" t="str">
        <f t="shared" si="1"/>
        <v>380 - Services</v>
      </c>
    </row>
    <row r="28" spans="1:6" x14ac:dyDescent="0.25">
      <c r="A28" s="139" t="s">
        <v>408</v>
      </c>
      <c r="B28" s="139" t="s">
        <v>90</v>
      </c>
      <c r="C28" s="140" t="s">
        <v>985</v>
      </c>
      <c r="E28" t="str">
        <f t="shared" si="0"/>
        <v>381</v>
      </c>
      <c r="F28" t="str">
        <f t="shared" si="1"/>
        <v>381 - Meters</v>
      </c>
    </row>
    <row r="29" spans="1:6" x14ac:dyDescent="0.25">
      <c r="A29" s="139" t="s">
        <v>411</v>
      </c>
      <c r="B29" s="139" t="s">
        <v>887</v>
      </c>
      <c r="C29" s="140" t="s">
        <v>985</v>
      </c>
      <c r="E29" t="str">
        <f t="shared" si="0"/>
        <v>382</v>
      </c>
      <c r="F29" t="str">
        <f t="shared" si="1"/>
        <v>382 - Meter Installations</v>
      </c>
    </row>
    <row r="30" spans="1:6" x14ac:dyDescent="0.25">
      <c r="A30" s="139" t="s">
        <v>414</v>
      </c>
      <c r="B30" s="139" t="s">
        <v>1002</v>
      </c>
      <c r="C30" s="140" t="s">
        <v>985</v>
      </c>
      <c r="E30" t="str">
        <f t="shared" si="0"/>
        <v>383</v>
      </c>
      <c r="F30" t="str">
        <f t="shared" si="1"/>
        <v>383 - House Regulators</v>
      </c>
    </row>
    <row r="31" spans="1:6" x14ac:dyDescent="0.25">
      <c r="A31" s="139" t="s">
        <v>417</v>
      </c>
      <c r="B31" s="139" t="s">
        <v>1001</v>
      </c>
      <c r="C31" s="140" t="s">
        <v>985</v>
      </c>
      <c r="E31" t="str">
        <f t="shared" si="0"/>
        <v>384</v>
      </c>
      <c r="F31" t="str">
        <f t="shared" si="1"/>
        <v>384 - House Regulatory Installations</v>
      </c>
    </row>
    <row r="32" spans="1:6" x14ac:dyDescent="0.25">
      <c r="A32" s="139" t="s">
        <v>420</v>
      </c>
      <c r="B32" s="139" t="s">
        <v>1000</v>
      </c>
      <c r="C32" s="140" t="s">
        <v>985</v>
      </c>
      <c r="E32" t="str">
        <f t="shared" si="0"/>
        <v>385</v>
      </c>
      <c r="F32" t="str">
        <f t="shared" si="1"/>
        <v>385 - Industrial Measuring Regulating Station Equipment</v>
      </c>
    </row>
    <row r="33" spans="1:6" x14ac:dyDescent="0.25">
      <c r="A33" s="139" t="s">
        <v>999</v>
      </c>
      <c r="B33" s="139" t="s">
        <v>998</v>
      </c>
      <c r="C33" s="140" t="s">
        <v>985</v>
      </c>
      <c r="E33" t="str">
        <f t="shared" si="0"/>
        <v>386</v>
      </c>
      <c r="F33" t="str">
        <f t="shared" si="1"/>
        <v>386 - Other Property on Customers' Premises</v>
      </c>
    </row>
    <row r="34" spans="1:6" x14ac:dyDescent="0.25">
      <c r="A34" s="139" t="s">
        <v>505</v>
      </c>
      <c r="B34" s="139" t="s">
        <v>997</v>
      </c>
      <c r="C34" s="140" t="s">
        <v>985</v>
      </c>
      <c r="E34" t="str">
        <f t="shared" si="0"/>
        <v>387</v>
      </c>
      <c r="F34" t="str">
        <f t="shared" si="1"/>
        <v>387 - Other Equipment</v>
      </c>
    </row>
    <row r="35" spans="1:6" x14ac:dyDescent="0.25">
      <c r="A35" s="139" t="s">
        <v>101</v>
      </c>
      <c r="B35" s="139" t="s">
        <v>996</v>
      </c>
      <c r="C35" s="140" t="s">
        <v>985</v>
      </c>
      <c r="E35" t="str">
        <f t="shared" si="0"/>
        <v>389</v>
      </c>
      <c r="F35" t="str">
        <f t="shared" si="1"/>
        <v>389 - Land and Land Rights</v>
      </c>
    </row>
    <row r="36" spans="1:6" x14ac:dyDescent="0.25">
      <c r="A36" s="139" t="s">
        <v>310</v>
      </c>
      <c r="B36" s="139" t="s">
        <v>995</v>
      </c>
      <c r="C36" s="140" t="s">
        <v>985</v>
      </c>
      <c r="E36" t="str">
        <f t="shared" si="0"/>
        <v>390</v>
      </c>
      <c r="F36" t="str">
        <f t="shared" si="1"/>
        <v>390 - Structures and Improvements</v>
      </c>
    </row>
    <row r="37" spans="1:6" x14ac:dyDescent="0.25">
      <c r="A37" s="139" t="s">
        <v>315</v>
      </c>
      <c r="B37" s="139" t="s">
        <v>994</v>
      </c>
      <c r="C37" s="140" t="s">
        <v>985</v>
      </c>
      <c r="E37" t="str">
        <f t="shared" si="0"/>
        <v>391</v>
      </c>
      <c r="F37" t="str">
        <f t="shared" si="1"/>
        <v>391 - Office Furniture and Equipment</v>
      </c>
    </row>
    <row r="38" spans="1:6" x14ac:dyDescent="0.25">
      <c r="A38" s="139" t="s">
        <v>301</v>
      </c>
      <c r="B38" s="139" t="s">
        <v>12</v>
      </c>
      <c r="C38" s="140" t="s">
        <v>985</v>
      </c>
      <c r="E38" t="str">
        <f t="shared" si="0"/>
        <v>392</v>
      </c>
      <c r="F38" t="str">
        <f t="shared" si="1"/>
        <v>392 - Transportation Equipment</v>
      </c>
    </row>
    <row r="39" spans="1:6" x14ac:dyDescent="0.25">
      <c r="A39" s="139" t="s">
        <v>445</v>
      </c>
      <c r="B39" s="139" t="s">
        <v>4</v>
      </c>
      <c r="C39" s="140" t="s">
        <v>985</v>
      </c>
      <c r="E39" t="str">
        <f t="shared" si="0"/>
        <v>393</v>
      </c>
      <c r="F39" t="str">
        <f t="shared" si="1"/>
        <v>393 - Stores Equipment</v>
      </c>
    </row>
    <row r="40" spans="1:6" x14ac:dyDescent="0.25">
      <c r="A40" s="139" t="s">
        <v>353</v>
      </c>
      <c r="B40" s="139" t="s">
        <v>5</v>
      </c>
      <c r="C40" s="140" t="s">
        <v>985</v>
      </c>
      <c r="E40" t="str">
        <f t="shared" si="0"/>
        <v>394</v>
      </c>
      <c r="F40" t="str">
        <f t="shared" si="1"/>
        <v>394 - Tools, Shop, and Garage Equipment</v>
      </c>
    </row>
    <row r="41" spans="1:6" x14ac:dyDescent="0.25">
      <c r="A41" s="139" t="s">
        <v>358</v>
      </c>
      <c r="B41" s="139" t="s">
        <v>993</v>
      </c>
      <c r="C41" s="140" t="s">
        <v>985</v>
      </c>
      <c r="E41" t="str">
        <f t="shared" si="0"/>
        <v>395</v>
      </c>
      <c r="F41" t="str">
        <f t="shared" si="1"/>
        <v>395 - Laboratory Equipment</v>
      </c>
    </row>
    <row r="42" spans="1:6" x14ac:dyDescent="0.25">
      <c r="A42" s="139" t="s">
        <v>363</v>
      </c>
      <c r="B42" s="139" t="s">
        <v>992</v>
      </c>
      <c r="C42" s="140" t="s">
        <v>985</v>
      </c>
      <c r="E42" t="str">
        <f t="shared" si="0"/>
        <v>396</v>
      </c>
      <c r="F42" t="str">
        <f t="shared" si="1"/>
        <v>396 - Power Operated Equipment</v>
      </c>
    </row>
    <row r="43" spans="1:6" x14ac:dyDescent="0.25">
      <c r="A43" s="139" t="s">
        <v>329</v>
      </c>
      <c r="B43" s="139" t="s">
        <v>991</v>
      </c>
      <c r="C43" s="140" t="s">
        <v>985</v>
      </c>
      <c r="E43" t="str">
        <f t="shared" si="0"/>
        <v>397</v>
      </c>
      <c r="F43" t="str">
        <f t="shared" si="1"/>
        <v>397 - Communication Equipment</v>
      </c>
    </row>
    <row r="44" spans="1:6" x14ac:dyDescent="0.25">
      <c r="A44" s="139" t="s">
        <v>350</v>
      </c>
      <c r="B44" s="139" t="s">
        <v>990</v>
      </c>
      <c r="C44" s="140" t="s">
        <v>985</v>
      </c>
      <c r="E44" t="str">
        <f t="shared" si="0"/>
        <v>398</v>
      </c>
      <c r="F44" t="str">
        <f t="shared" si="1"/>
        <v>398 - Miscellaneous Equipment</v>
      </c>
    </row>
    <row r="45" spans="1:6" x14ac:dyDescent="0.25">
      <c r="A45" s="139" t="s">
        <v>989</v>
      </c>
      <c r="B45" s="139" t="s">
        <v>988</v>
      </c>
      <c r="C45" s="140" t="s">
        <v>985</v>
      </c>
      <c r="E45" t="str">
        <f t="shared" si="0"/>
        <v>399</v>
      </c>
      <c r="F45" t="str">
        <f t="shared" si="1"/>
        <v>399 - Other Tangible Property</v>
      </c>
    </row>
    <row r="46" spans="1:6" x14ac:dyDescent="0.25">
      <c r="A46" s="139" t="s">
        <v>987</v>
      </c>
      <c r="B46" s="139" t="s">
        <v>986</v>
      </c>
      <c r="C46" s="140" t="s">
        <v>985</v>
      </c>
      <c r="E46" t="str">
        <f t="shared" si="0"/>
        <v>ILA</v>
      </c>
      <c r="F46" t="str">
        <f t="shared" si="1"/>
        <v>ILA - Gila Deferred Costs</v>
      </c>
    </row>
    <row r="47" spans="1:6" x14ac:dyDescent="0.25">
      <c r="A47" s="104" t="s">
        <v>0</v>
      </c>
    </row>
    <row r="48" spans="1:6" ht="15.6" customHeight="1" x14ac:dyDescent="0.25">
      <c r="A48" s="144" t="s">
        <v>984</v>
      </c>
    </row>
    <row r="49" spans="1:3" x14ac:dyDescent="0.25">
      <c r="A49" s="141" t="s">
        <v>0</v>
      </c>
    </row>
    <row r="50" spans="1:3" x14ac:dyDescent="0.25">
      <c r="A50" s="143"/>
      <c r="B50" s="141"/>
      <c r="C50" s="142" t="s">
        <v>983</v>
      </c>
    </row>
    <row r="51" spans="1:3" ht="18" customHeight="1" x14ac:dyDescent="0.25">
      <c r="A51" s="141" t="s">
        <v>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e02f04-be22-4396-a59f-8c217de79675}" enabled="1" method="Standard" siteId="{04339cb4-c4c5-4d63-b960-759c4de7f4e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13</vt:i4>
      </vt:variant>
    </vt:vector>
  </HeadingPairs>
  <TitlesOfParts>
    <vt:vector size="27" baseType="lpstr">
      <vt:lpstr>1. Pro Forma</vt:lpstr>
      <vt:lpstr>Pro Forma Template Formulas</vt:lpstr>
      <vt:lpstr>1. Lead Schedule </vt:lpstr>
      <vt:lpstr>1. Lead Schedule Formulas</vt:lpstr>
      <vt:lpstr>2. PP Post Test vs Actuals</vt:lpstr>
      <vt:lpstr>2.1 Forecast PVT</vt:lpstr>
      <vt:lpstr>3. PP Depr Rate</vt:lpstr>
      <vt:lpstr>PP Post Test</vt:lpstr>
      <vt:lpstr>UNSG FERCs</vt:lpstr>
      <vt:lpstr>Forecast All Proj</vt:lpstr>
      <vt:lpstr>250000A CWIP</vt:lpstr>
      <vt:lpstr>250977A Email</vt:lpstr>
      <vt:lpstr>250973A Email</vt:lpstr>
      <vt:lpstr>Projects FERCs</vt:lpstr>
      <vt:lpstr>'1. Lead Schedule '!Print_Area</vt:lpstr>
      <vt:lpstr>'1. Lead Schedule Formulas'!Print_Area</vt:lpstr>
      <vt:lpstr>'1. Pro Forma'!Print_Area</vt:lpstr>
      <vt:lpstr>'2. PP Post Test vs Actuals'!Print_Area</vt:lpstr>
      <vt:lpstr>'2.1 Forecast PVT'!Print_Area</vt:lpstr>
      <vt:lpstr>'3. PP Depr Rate'!Print_Area</vt:lpstr>
      <vt:lpstr>'Pro Forma Template Formulas'!Print_Area</vt:lpstr>
      <vt:lpstr>'1. Lead Schedule '!Print_Titles</vt:lpstr>
      <vt:lpstr>'1. Lead Schedule Formulas'!Print_Titles</vt:lpstr>
      <vt:lpstr>'3. PP Depr Rate'!Print_Titles</vt:lpstr>
      <vt:lpstr>'Forecast All Proj'!UNSG_CapitalRollRate_ForecastSummarybyProj_Add_Export1</vt:lpstr>
      <vt:lpstr>'Forecast All Proj'!UNSG_CapitalRollRate_ForecastSummarybyProj_Add_Export1_Header</vt:lpstr>
      <vt:lpstr>'Forecast All Proj'!UNSG_CapitalRollRate_ForecastSummarybyProj_Add_Export1_Main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2022-04-13T01:04:39Z</dcterms:created>
  <dcterms:modified xsi:type="dcterms:W3CDTF">2026-09-01T20:35:09Z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