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filterPrivacy="1" codeName="ThisWorkbook" hidePivotFieldList="1" defaultThemeVersion="124226"/>
  <xr:revisionPtr revIDLastSave="0" documentId="8_{4CA7D5B9-79F7-45BA-9674-A9FDEE1691A1}" xr6:coauthVersionLast="47" xr6:coauthVersionMax="47" xr10:uidLastSave="{00000000-0000-0000-0000-000000000000}"/>
  <bookViews>
    <workbookView xWindow="-108" yWindow="-108" windowWidth="23256" windowHeight="13896" tabRatio="813" xr2:uid="{00000000-000D-0000-FFFF-FFFF00000000}"/>
  </bookViews>
  <sheets>
    <sheet name="Summary" sheetId="19" r:id="rId1"/>
    <sheet name="A2-03" sheetId="35" r:id="rId2"/>
    <sheet name="A2-04" sheetId="36" r:id="rId3"/>
    <sheet name="A2-05" sheetId="1" r:id="rId4"/>
    <sheet name="A3-01" sheetId="52" r:id="rId5"/>
    <sheet name="A3-02" sheetId="4" r:id="rId6"/>
    <sheet name="A3-03" sheetId="5" r:id="rId7"/>
    <sheet name="A3-04" sheetId="16" r:id="rId8"/>
    <sheet name="A3-05" sheetId="57" r:id="rId9"/>
    <sheet name="A3-06" sheetId="55" r:id="rId10"/>
    <sheet name="A3-07" sheetId="58" r:id="rId11"/>
    <sheet name="A3-08" sheetId="53" r:id="rId12"/>
    <sheet name="A4-01" sheetId="20" r:id="rId13"/>
    <sheet name="A4-02" sheetId="44" r:id="rId14"/>
    <sheet name="A4-03" sheetId="23" r:id="rId15"/>
    <sheet name="A4-04" sheetId="9" r:id="rId16"/>
    <sheet name="A4-05" sheetId="18" r:id="rId17"/>
    <sheet name="A4-06" sheetId="37" r:id="rId18"/>
    <sheet name="A4-07" sheetId="45" r:id="rId19"/>
    <sheet name="A4-08" sheetId="12" r:id="rId20"/>
    <sheet name="A4-09" sheetId="46" r:id="rId21"/>
    <sheet name="A4-10" sheetId="13" r:id="rId22"/>
    <sheet name="A4-11" sheetId="43" r:id="rId23"/>
    <sheet name="A4-12" sheetId="47" r:id="rId24"/>
    <sheet name="A4-13" sheetId="48" r:id="rId25"/>
    <sheet name="A4-14" sheetId="49" r:id="rId26"/>
    <sheet name="A4-14a" sheetId="38" r:id="rId27"/>
    <sheet name="A4-16" sheetId="68" r:id="rId28"/>
    <sheet name="A4-30" sheetId="60" r:id="rId29"/>
    <sheet name="A4-31" sheetId="69" r:id="rId30"/>
    <sheet name="A5-01" sheetId="24" r:id="rId31"/>
    <sheet name="A5-02" sheetId="41" r:id="rId32"/>
    <sheet name="A5-03" sheetId="25" r:id="rId33"/>
    <sheet name="A5-04" sheetId="29" r:id="rId34"/>
    <sheet name="A5-05" sheetId="33" r:id="rId35"/>
    <sheet name="A5-06" sheetId="66" r:id="rId36"/>
    <sheet name="A5-10" sheetId="40" r:id="rId37"/>
    <sheet name="A5-11" sheetId="42" r:id="rId38"/>
    <sheet name="A5-12" sheetId="27" r:id="rId39"/>
    <sheet name="A5-13" sheetId="31" r:id="rId40"/>
    <sheet name="A5-14" sheetId="34" r:id="rId41"/>
    <sheet name="A5-15" sheetId="73" r:id="rId42"/>
    <sheet name="A5-16" sheetId="67" r:id="rId43"/>
    <sheet name="A5-19" sheetId="71" r:id="rId44"/>
    <sheet name="A5-20" sheetId="70" r:id="rId45"/>
    <sheet name="A5-21" sheetId="64" r:id="rId46"/>
  </sheets>
  <definedNames>
    <definedName name="\a" localSheetId="27">#REF!</definedName>
    <definedName name="\a">#REF!</definedName>
    <definedName name="\b" localSheetId="27">#REF!</definedName>
    <definedName name="\b">#REF!</definedName>
    <definedName name="\c" localSheetId="27">#REF!</definedName>
    <definedName name="\c">#REF!</definedName>
    <definedName name="\d" localSheetId="27">#REF!</definedName>
    <definedName name="\d">#REF!</definedName>
    <definedName name="\l" localSheetId="27">#REF!</definedName>
    <definedName name="\l">#REF!</definedName>
    <definedName name="\p" localSheetId="27">#REF!</definedName>
    <definedName name="\p">#REF!</definedName>
    <definedName name="\R">#REF!</definedName>
    <definedName name="\S">#REF!</definedName>
    <definedName name="\V">#REF!</definedName>
    <definedName name="\w" localSheetId="27">#REF!</definedName>
    <definedName name="\w">#REF!</definedName>
    <definedName name="_xlnm._FilterDatabase" localSheetId="4" hidden="1">'A3-01'!$A$6:$S$525</definedName>
    <definedName name="_xlnm._FilterDatabase" localSheetId="6" hidden="1">'A3-03'!$A$15:$T$258</definedName>
    <definedName name="_xlnm._FilterDatabase" localSheetId="8" hidden="1">'A3-05'!$A$14:$E$47</definedName>
    <definedName name="_xlnm._FilterDatabase" localSheetId="13" hidden="1">'A4-02'!$A$15:$W$69</definedName>
    <definedName name="_xlnm._FilterDatabase" localSheetId="15" hidden="1">'A4-04'!$A$15:$T$200</definedName>
    <definedName name="_xlnm._FilterDatabase" localSheetId="19" hidden="1">'A4-08'!$A$15:$W$323</definedName>
    <definedName name="_xlnm._FilterDatabase" localSheetId="27" hidden="1">'A4-16'!$A$9:$V$154</definedName>
    <definedName name="_xlnm._FilterDatabase" localSheetId="35" hidden="1">'A5-06'!$A$6:$ACU$161</definedName>
    <definedName name="_xlnm._FilterDatabase" localSheetId="42" hidden="1">'A5-16'!$A$6:$ACU$161</definedName>
    <definedName name="acc">#REF!</definedName>
    <definedName name="Account_ID">#REF!</definedName>
    <definedName name="Acct_AZ_UNSG_By_Plant">#REF!</definedName>
    <definedName name="ACTDEM">#REF!</definedName>
    <definedName name="ACTUAL_DEMAND__KW">#REF!</definedName>
    <definedName name="additions">#REF!</definedName>
    <definedName name="additions_08">#REF!</definedName>
    <definedName name="Additions_09">#REF!</definedName>
    <definedName name="Additions_2009">#REF!</definedName>
    <definedName name="AEAlloc">#REF!</definedName>
    <definedName name="ALL">#REF!</definedName>
    <definedName name="AllocationDate">#REF!</definedName>
    <definedName name="Allocators">#REF!</definedName>
    <definedName name="APCFAC">#REF!</definedName>
    <definedName name="APCLF">#REF!</definedName>
    <definedName name="APCMW">#REF!</definedName>
    <definedName name="APCMWH">#REF!</definedName>
    <definedName name="ASL">#REF!</definedName>
    <definedName name="ATS_Table">#REF!</definedName>
    <definedName name="B1P1">#REF!</definedName>
    <definedName name="BBFAC">#REF!</definedName>
    <definedName name="BBLF">#REF!</definedName>
    <definedName name="BBMW">#REF!</definedName>
    <definedName name="BBMWH">#REF!</definedName>
    <definedName name="bench">#REF!</definedName>
    <definedName name="BILLED_HOURS">#REF!</definedName>
    <definedName name="BILLING_DEMAND__KW">#REF!</definedName>
    <definedName name="BNE_MESSAGES_HIDDEN" localSheetId="27" hidden="1">#REF!</definedName>
    <definedName name="BNE_MESSAGES_HIDDEN" hidden="1">#REF!</definedName>
    <definedName name="BPAAlloc">#REF!</definedName>
    <definedName name="BPACustAlloc">#REF!</definedName>
    <definedName name="BPAGenAlloc">#REF!</definedName>
    <definedName name="BPAGenHeader">#REF!</definedName>
    <definedName name="BRDMONTH">#REF!</definedName>
    <definedName name="BRDMONTH12">#REF!</definedName>
    <definedName name="BRDQTR">#REF!</definedName>
    <definedName name="BRDYTD">#REF!</definedName>
    <definedName name="BRMAT">#REF!</definedName>
    <definedName name="BS" localSheetId="27">#REF!</definedName>
    <definedName name="BS">#REF!</definedName>
    <definedName name="CAAAlloc">#REF!</definedName>
    <definedName name="CandAByCust">#REF!</definedName>
    <definedName name="CandAByFunc">#REF!</definedName>
    <definedName name="cap">#REF!</definedName>
    <definedName name="Category1">#REF!</definedName>
    <definedName name="CENTS_KWH__GROSS">#REF!</definedName>
    <definedName name="CENTS_KWH__NET">#REF!</definedName>
    <definedName name="CITYM">#REF!</definedName>
    <definedName name="CITYS">#REF!</definedName>
    <definedName name="CITYST">#REF!</definedName>
    <definedName name="CITYT">#REF!</definedName>
    <definedName name="Class">#REF!</definedName>
    <definedName name="ClassCode">#REF!</definedName>
    <definedName name="ClassCustomer">#REF!</definedName>
    <definedName name="ClassDA">#REF!</definedName>
    <definedName name="ClassFunction">#REF!</definedName>
    <definedName name="ClassMethod">#REF!</definedName>
    <definedName name="ColumnAttributes1">#REF!</definedName>
    <definedName name="ColumnHeadings1">#REF!</definedName>
    <definedName name="Cover">#REF!</definedName>
    <definedName name="cp">#REF!</definedName>
    <definedName name="CPAlloc">#REF!</definedName>
    <definedName name="CPHeader">#REF!</definedName>
    <definedName name="_xlnm.Criteria">#REF!</definedName>
    <definedName name="Curve">#REF!</definedName>
    <definedName name="custgrowth">#REF!</definedName>
    <definedName name="CWIPBAL" localSheetId="27">#REF!</definedName>
    <definedName name="CWIPBAL">#REF!</definedName>
    <definedName name="CYPRUSFAC">#REF!</definedName>
    <definedName name="CYPRUSLF">#REF!</definedName>
    <definedName name="CYPRUSMW">#REF!</definedName>
    <definedName name="CYPRUSMWH">#REF!</definedName>
    <definedName name="DA">#REF!</definedName>
    <definedName name="data">#REF!</definedName>
    <definedName name="_xlnm.Database">#REF!</definedName>
    <definedName name="DATABASE1">#REF!</definedName>
    <definedName name="Database2" localSheetId="27">#REF!</definedName>
    <definedName name="Database2">#REF!</definedName>
    <definedName name="date">#REF!</definedName>
    <definedName name="Day">#REF!</definedName>
    <definedName name="DE">#REF!</definedName>
    <definedName name="Decom_Accounts">#REF!</definedName>
    <definedName name="demand">#REF!</definedName>
    <definedName name="descriptions">#REF!</definedName>
    <definedName name="Detail">#REF!</definedName>
    <definedName name="Distribution" localSheetId="27">#REF!</definedName>
    <definedName name="Distribution" localSheetId="35">#REF!</definedName>
    <definedName name="Distribution" localSheetId="42">#REF!</definedName>
    <definedName name="Distribution">#REF!</definedName>
    <definedName name="DMFAC">#REF!</definedName>
    <definedName name="DMLF">#REF!</definedName>
    <definedName name="DMMW">#REF!</definedName>
    <definedName name="DMMWH">#REF!</definedName>
    <definedName name="DPretires">#REF!</definedName>
    <definedName name="DPROD">#REF!</definedName>
    <definedName name="draft">#REF!</definedName>
    <definedName name="e1p1">#REF!</definedName>
    <definedName name="e1p2">#REF!</definedName>
    <definedName name="e2p1">#REF!</definedName>
    <definedName name="e3p1">#REF!</definedName>
    <definedName name="e3p2">#REF!</definedName>
    <definedName name="e4p1">#REF!</definedName>
    <definedName name="e5p1">#REF!</definedName>
    <definedName name="e5p2">#REF!</definedName>
    <definedName name="e5p3">#REF!</definedName>
    <definedName name="e5p4">#REF!</definedName>
    <definedName name="e7p1">#REF!</definedName>
    <definedName name="e8p1">#REF!</definedName>
    <definedName name="ENERGYSALES">#REF!</definedName>
    <definedName name="_xlnm.Extract">#REF!</definedName>
    <definedName name="f1p1">#REF!</definedName>
    <definedName name="f2p1" localSheetId="27">#REF!</definedName>
    <definedName name="f2p1">#REF!</definedName>
    <definedName name="f3p1" localSheetId="27">#REF!</definedName>
    <definedName name="f3p1">#REF!</definedName>
    <definedName name="FC" localSheetId="27">#REF!</definedName>
    <definedName name="FC" localSheetId="35">#REF!</definedName>
    <definedName name="FC" localSheetId="42">#REF!</definedName>
    <definedName name="FC">#REF!</definedName>
    <definedName name="FINAL_CHECK" localSheetId="35">#REF!</definedName>
    <definedName name="FINAL_CHECK" localSheetId="42">#REF!</definedName>
    <definedName name="FINAL_CHECK">#REF!</definedName>
    <definedName name="firstcust">#REF!</definedName>
    <definedName name="firstkwh">#REF!</definedName>
    <definedName name="ForcastRev">#REF!</definedName>
    <definedName name="ForecastRev72">#REF!</definedName>
    <definedName name="ForecastRev73">#REF!</definedName>
    <definedName name="ForecastRevHeader">#REF!</definedName>
    <definedName name="ForecastRevHeader72">#REF!</definedName>
    <definedName name="FRANM">#REF!</definedName>
    <definedName name="FRANT">#REF!</definedName>
    <definedName name="FTHUAFAC">#REF!</definedName>
    <definedName name="FTHUALF">#REF!</definedName>
    <definedName name="FTHUAMW">#REF!</definedName>
    <definedName name="FTHUAMWH">#REF!</definedName>
    <definedName name="Function">#REF!</definedName>
    <definedName name="FY_2020" localSheetId="35">#REF!</definedName>
    <definedName name="FY_2020" localSheetId="42">#REF!</definedName>
    <definedName name="FY_2020">#REF!</definedName>
    <definedName name="FYear1" localSheetId="27">#REF!</definedName>
    <definedName name="FYear1">#REF!</definedName>
    <definedName name="FYear2" localSheetId="27">#REF!</definedName>
    <definedName name="FYear2">#REF!</definedName>
    <definedName name="FYear3" localSheetId="27">#REF!</definedName>
    <definedName name="FYear3">#REF!</definedName>
    <definedName name="FYear4" localSheetId="27">#REF!</definedName>
    <definedName name="FYear4">#REF!</definedName>
    <definedName name="FYear5" localSheetId="27">#REF!</definedName>
    <definedName name="FYear5">#REF!</definedName>
    <definedName name="GasTurbine" localSheetId="27">#REF!</definedName>
    <definedName name="GasTurbine" localSheetId="35">#REF!</definedName>
    <definedName name="GasTurbine" localSheetId="42">#REF!</definedName>
    <definedName name="GasTurbine">#REF!</definedName>
    <definedName name="Gila" localSheetId="27">#REF!</definedName>
    <definedName name="Gila" localSheetId="35">#REF!</definedName>
    <definedName name="Gila" localSheetId="42">#REF!</definedName>
    <definedName name="Gila">#REF!</definedName>
    <definedName name="GL_Asset_Category">#REF!</definedName>
    <definedName name="GLCWIP" localSheetId="27">#REF!</definedName>
    <definedName name="GLCWIP">#REF!</definedName>
    <definedName name="GROSS_REVENUE">#REF!</definedName>
    <definedName name="Group_Asset_Category">#REF!</definedName>
    <definedName name="HEADER">#REF!</definedName>
    <definedName name="histdate">#REF!</definedName>
    <definedName name="HOME">#REF!</definedName>
    <definedName name="HUGHESFAC">#REF!</definedName>
    <definedName name="HUGHESLF">#REF!</definedName>
    <definedName name="HUGHESMW">#REF!</definedName>
    <definedName name="HUGHESMWH">#REF!</definedName>
    <definedName name="IBMFAC">#REF!</definedName>
    <definedName name="IBMLF">#REF!</definedName>
    <definedName name="IBMMW">#REF!</definedName>
    <definedName name="IBMMWH">#REF!</definedName>
    <definedName name="Inc_Stat">#REF!</definedName>
    <definedName name="Index">#REF!</definedName>
    <definedName name="IndexHeader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RIBBON_CREATE_SUCCESS">TRUE</definedName>
    <definedName name="IS_RIBBON_SHOW_GRAPH_GROUP">FALSE</definedName>
    <definedName name="IS_RIBBON_SHOW_MAIN_GROUP">TRUE</definedName>
    <definedName name="KWH">#REF!</definedName>
    <definedName name="LIQAIRFAC">#REF!</definedName>
    <definedName name="LIQAIRLF">#REF!</definedName>
    <definedName name="LIQAIRMW">#REF!</definedName>
    <definedName name="LIQAIRMWH">#REF!</definedName>
    <definedName name="LOAD_FACTOR">#REF!</definedName>
    <definedName name="LOAD_FACTOR_BASED_ON_BILLING_DEMAND">#REF!</definedName>
    <definedName name="Load81">#REF!</definedName>
    <definedName name="Load81Header">#REF!</definedName>
    <definedName name="Load82">#REF!</definedName>
    <definedName name="Load82Header">#REF!</definedName>
    <definedName name="Load83">#REF!</definedName>
    <definedName name="Load83Header">#REF!</definedName>
    <definedName name="Load84">#REF!</definedName>
    <definedName name="Load84Header">#REF!</definedName>
    <definedName name="Load85">#REF!</definedName>
    <definedName name="Load85Header">#REF!</definedName>
    <definedName name="Load86">#REF!</definedName>
    <definedName name="Load86Header">#REF!</definedName>
    <definedName name="Load87">#REF!</definedName>
    <definedName name="LoadHeader">#REF!</definedName>
    <definedName name="LoadHeaderHistoric">#REF!</definedName>
    <definedName name="LocalSteam" localSheetId="27">#REF!</definedName>
    <definedName name="LocalSteam" localSheetId="35">#REF!</definedName>
    <definedName name="LocalSteam" localSheetId="42">#REF!</definedName>
    <definedName name="LocalSteam">#REF!</definedName>
    <definedName name="LOCPOST" localSheetId="27">#REF!</definedName>
    <definedName name="LOCPOST">#REF!</definedName>
    <definedName name="Luna" localSheetId="27">#REF!</definedName>
    <definedName name="Luna" localSheetId="35">#REF!</definedName>
    <definedName name="Luna" localSheetId="42">#REF!</definedName>
    <definedName name="Luna">#REF!</definedName>
    <definedName name="M" localSheetId="27">#REF!</definedName>
    <definedName name="M">#REF!</definedName>
    <definedName name="MACRO1">#REF!</definedName>
    <definedName name="minsys">#REF!</definedName>
    <definedName name="MISS1FAC">#REF!</definedName>
    <definedName name="MISS1LF">#REF!</definedName>
    <definedName name="MISS1MW">#REF!</definedName>
    <definedName name="MISS1MWH">#REF!</definedName>
    <definedName name="MISS2FAC">#REF!</definedName>
    <definedName name="MISS2LF">#REF!</definedName>
    <definedName name="MISS2MW">#REF!</definedName>
    <definedName name="MISS2MWH">#REF!</definedName>
    <definedName name="MONTH">#REF!</definedName>
    <definedName name="MONTH12">#REF!</definedName>
    <definedName name="Navajo" localSheetId="27">#REF!</definedName>
    <definedName name="Navajo" localSheetId="35">#REF!</definedName>
    <definedName name="Navajo" localSheetId="42">#REF!</definedName>
    <definedName name="Navajo">#REF!</definedName>
    <definedName name="NET_REVENUE">#REF!</definedName>
    <definedName name="new">#REF!</definedName>
    <definedName name="NOTE" localSheetId="27">#REF!</definedName>
    <definedName name="NOTE">#REF!</definedName>
    <definedName name="NP">#REF!</definedName>
    <definedName name="NS">#REF!</definedName>
    <definedName name="NSd">#REF!</definedName>
    <definedName name="NSu">#REF!</definedName>
    <definedName name="OMCustomer">#REF!</definedName>
    <definedName name="OMFunct">#REF!</definedName>
    <definedName name="PAGE">#REF!</definedName>
    <definedName name="PAGE1">#REF!</definedName>
    <definedName name="PAGE10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eriod">#REF!</definedName>
    <definedName name="PIS">#REF!</definedName>
    <definedName name="Plant" localSheetId="29">#REF!</definedName>
    <definedName name="Plant">#REF!</definedName>
    <definedName name="POWER_FACTOR">#REF!</definedName>
    <definedName name="Power51Header">#REF!</definedName>
    <definedName name="Power52">#REF!</definedName>
    <definedName name="Power52Header">#REF!</definedName>
    <definedName name="Power53">#REF!</definedName>
    <definedName name="Power53Header">#REF!</definedName>
    <definedName name="Power54">#REF!</definedName>
    <definedName name="Power54Header">#REF!</definedName>
    <definedName name="Power55">#REF!</definedName>
    <definedName name="Power55Header">#REF!</definedName>
    <definedName name="Power56">#REF!</definedName>
    <definedName name="Power56Header">#REF!</definedName>
    <definedName name="PowerHeader">#REF!</definedName>
    <definedName name="PowerSum">#REF!</definedName>
    <definedName name="Prescribed_Option">#REF!</definedName>
    <definedName name="Prescribed_Table">#REF!</definedName>
    <definedName name="Print">#REF!</definedName>
    <definedName name="_xlnm.Print_Area" localSheetId="27">'A4-16'!$A$6:$T$162</definedName>
    <definedName name="_xlnm.Print_Area" localSheetId="35">'A5-06'!$A$5:$K$131</definedName>
    <definedName name="_xlnm.Print_Area" localSheetId="41">'A5-15'!$A$9:$AI$103</definedName>
    <definedName name="_xlnm.Print_Area" localSheetId="42">'A5-16'!$A$5:$K$131</definedName>
    <definedName name="_xlnm.Print_Area" localSheetId="0">Summary!$A$1:$D$83</definedName>
    <definedName name="_xlnm.Print_Area">#REF!,#REF!,#REF!,#REF!,#REF!,#REF!,#REF!,#REF!,#REF!,#REF!,#REF!,#REF!,#REF!,#REF!,#REF!</definedName>
    <definedName name="_xlnm.Print_Titles" localSheetId="27">'A4-16'!$7:$9</definedName>
    <definedName name="_xlnm.Print_Titles" localSheetId="35">'A5-06'!$5:$6</definedName>
    <definedName name="_xlnm.Print_Titles" localSheetId="37">'A5-11'!$17:$17</definedName>
    <definedName name="_xlnm.Print_Titles" localSheetId="41">'A5-15'!$A:$B,'A5-15'!$9:$24</definedName>
    <definedName name="_xlnm.Print_Titles" localSheetId="42">'A5-16'!$5:$6</definedName>
    <definedName name="_xlnm.Print_Titles" localSheetId="0">Summary!$1:$8</definedName>
    <definedName name="Procedure">#REF!</definedName>
    <definedName name="Procedure_ID">#REF!</definedName>
    <definedName name="Procedure_Table">#REF!</definedName>
    <definedName name="project" localSheetId="27">#REF!</definedName>
    <definedName name="project" localSheetId="35">#REF!</definedName>
    <definedName name="project" localSheetId="42">#REF!</definedName>
    <definedName name="project">#REF!</definedName>
    <definedName name="ProposedRate91">#REF!</definedName>
    <definedName name="ProtectionContents">TRUE</definedName>
    <definedName name="PSClass">#REF!</definedName>
    <definedName name="psrate">#REF!</definedName>
    <definedName name="qmat">#REF!</definedName>
    <definedName name="QTR">#REF!</definedName>
    <definedName name="qtrinfo">#REF!</definedName>
    <definedName name="RACC">#REF!</definedName>
    <definedName name="RateClass">#REF!</definedName>
    <definedName name="ratios">#REF!</definedName>
    <definedName name="RBCustomer">#REF!</definedName>
    <definedName name="RCITYM">#REF!</definedName>
    <definedName name="RCITYS">#REF!</definedName>
    <definedName name="RCITYST">#REF!</definedName>
    <definedName name="RCITYT">#REF!</definedName>
    <definedName name="RECLASS">#REF!</definedName>
    <definedName name="Recorded_Year_Hours_per_month">#REF!</definedName>
    <definedName name="RecordedRR">#REF!</definedName>
    <definedName name="Recover" localSheetId="27">#REF!</definedName>
    <definedName name="Recover">#REF!</definedName>
    <definedName name="RedistributedRR">#REF!</definedName>
    <definedName name="Redistribution">#REF!</definedName>
    <definedName name="Redistribution_Table">#REF!</definedName>
    <definedName name="Renew" localSheetId="27">#REF!</definedName>
    <definedName name="Renew" localSheetId="35">#REF!</definedName>
    <definedName name="Renew" localSheetId="42">#REF!</definedName>
    <definedName name="Renew">#REF!</definedName>
    <definedName name="ReportTitle1">#REF!</definedName>
    <definedName name="Reserve">#REF!</definedName>
    <definedName name="retiredelayed">#REF!</definedName>
    <definedName name="Retirements">#REF!</definedName>
    <definedName name="retirementsDP">#REF!</definedName>
    <definedName name="retiresFA">#REF!</definedName>
    <definedName name="revvar">#REF!</definedName>
    <definedName name="RFRANM">#REF!</definedName>
    <definedName name="RFRANT">#REF!</definedName>
    <definedName name="RIBBON_OBJECT_POINTER">532253912</definedName>
    <definedName name="RL">#REF!</definedName>
    <definedName name="RowDetails1">#REF!</definedName>
    <definedName name="RR">#REF!</definedName>
    <definedName name="RRBT">#REF!</definedName>
    <definedName name="RRi">#REF!</definedName>
    <definedName name="RRr">#REF!</definedName>
    <definedName name="RRs">#REF!</definedName>
    <definedName name="RRUCO">#REF!</definedName>
    <definedName name="RSTATE">#REF!</definedName>
    <definedName name="Sa">#REF!</definedName>
    <definedName name="Salvage_Option">#REF!</definedName>
    <definedName name="Salvage_Switch">#REF!</definedName>
    <definedName name="Salvage_Table">#REF!</definedName>
    <definedName name="Sar">#REF!</definedName>
    <definedName name="Sas">#REF!</definedName>
    <definedName name="Sdr">#REF!</definedName>
    <definedName name="Sds">#REF!</definedName>
    <definedName name="Seasons">#REF!</definedName>
    <definedName name="Sf">#REF!</definedName>
    <definedName name="Sfr">#REF!</definedName>
    <definedName name="Sfs">#REF!</definedName>
    <definedName name="SGS" localSheetId="27">#REF!</definedName>
    <definedName name="SGS" localSheetId="35">#REF!</definedName>
    <definedName name="SGS" localSheetId="42">#REF!</definedName>
    <definedName name="SGS">#REF!</definedName>
    <definedName name="Shared" localSheetId="27">#REF!</definedName>
    <definedName name="Shared" localSheetId="35">#REF!</definedName>
    <definedName name="Shared" localSheetId="42">#REF!</definedName>
    <definedName name="Shared">#REF!</definedName>
    <definedName name="SILVERFAC">#REF!</definedName>
    <definedName name="SILVERLF">#REF!</definedName>
    <definedName name="SILVERMW">#REF!</definedName>
    <definedName name="SILVERMWH">#REF!</definedName>
    <definedName name="SJ" localSheetId="27">#REF!</definedName>
    <definedName name="SJ" localSheetId="35">#REF!</definedName>
    <definedName name="SJ" localSheetId="42">#REF!</definedName>
    <definedName name="SJ">#REF!</definedName>
    <definedName name="stat">#REF!</definedName>
    <definedName name="STATE">#REF!</definedName>
    <definedName name="step1">#REF!</definedName>
    <definedName name="step2">#REF!</definedName>
    <definedName name="sum">#REF!</definedName>
    <definedName name="SumForecast">#REF!</definedName>
    <definedName name="SumHistoric">#REF!</definedName>
    <definedName name="SumPower">#REF!</definedName>
    <definedName name="SumPresRate">#REF!</definedName>
    <definedName name="SumPropRate">#REF!</definedName>
    <definedName name="SumRateBase">#REF!</definedName>
    <definedName name="SumRevClass">#REF!</definedName>
    <definedName name="SumRevPresRate">#REF!</definedName>
    <definedName name="SumRevPropRate">#REF!</definedName>
    <definedName name="SumRevRate">#REF!</definedName>
    <definedName name="SumRevReq">#REF!</definedName>
    <definedName name="SUPP" localSheetId="27">#REF!</definedName>
    <definedName name="SUPP">#REF!</definedName>
    <definedName name="Sur">#REF!</definedName>
    <definedName name="Sus">#REF!</definedName>
    <definedName name="SWITCH">#REF!</definedName>
    <definedName name="TableName">"Dummy"</definedName>
    <definedName name="TableOfContents">#REF!</definedName>
    <definedName name="TAXES">#REF!</definedName>
    <definedName name="TBLHeader">#REF!</definedName>
    <definedName name="Technique_Option">#REF!</definedName>
    <definedName name="Technique_Table">#REF!</definedName>
    <definedName name="Test">#REF!</definedName>
    <definedName name="testcust">#REF!</definedName>
    <definedName name="testdate">#REF!</definedName>
    <definedName name="testkwh">#REF!</definedName>
    <definedName name="Theo">#REF!</definedName>
    <definedName name="TMCFAC">#REF!</definedName>
    <definedName name="TMCLF">#REF!</definedName>
    <definedName name="TMCMW">#REF!</definedName>
    <definedName name="TMCMWH">#REF!</definedName>
    <definedName name="Total" localSheetId="35">#REF!</definedName>
    <definedName name="Total" localSheetId="42">#REF!</definedName>
    <definedName name="Total">#REF!</definedName>
    <definedName name="TotalPlant" localSheetId="35">#REF!</definedName>
    <definedName name="TotalPlant" localSheetId="42">#REF!</definedName>
    <definedName name="TotalPlant">#REF!</definedName>
    <definedName name="TrackerCust">#REF!</definedName>
    <definedName name="TrackerPrice">#REF!</definedName>
    <definedName name="Transmission" localSheetId="27">#REF!</definedName>
    <definedName name="Transmission" localSheetId="35">#REF!</definedName>
    <definedName name="Transmission" localSheetId="42">#REF!</definedName>
    <definedName name="Transmission">#REF!</definedName>
    <definedName name="TRR">#REF!</definedName>
    <definedName name="TRRi">#REF!</definedName>
    <definedName name="TRRr">#REF!</definedName>
    <definedName name="TRRs">#REF!</definedName>
    <definedName name="TRRsr">#REF!</definedName>
    <definedName name="UACHRPFAC">#REF!</definedName>
    <definedName name="UACHRPLF">#REF!</definedName>
    <definedName name="UACHRPMW">#REF!</definedName>
    <definedName name="UACHRPMWH">#REF!</definedName>
    <definedName name="UAMAINFAC">#REF!</definedName>
    <definedName name="UAMAINLF">#REF!</definedName>
    <definedName name="UAMAINMW">#REF!</definedName>
    <definedName name="UAMAINMWH">#REF!</definedName>
    <definedName name="UAMEDFAC">#REF!</definedName>
    <definedName name="UAMEDLF">#REF!</definedName>
    <definedName name="UAMEDMW">#REF!</definedName>
    <definedName name="UAMEDMWH">#REF!</definedName>
    <definedName name="Unbundle_Rate_Base">#REF!</definedName>
    <definedName name="Unbundle_Rev_Req">#REF!</definedName>
    <definedName name="Unbundling_Unit_Cost">#REF!</definedName>
    <definedName name="Unbundling_Unit_Title">#REF!</definedName>
    <definedName name="unitcost">#REF!</definedName>
    <definedName name="UnitCost21">#REF!</definedName>
    <definedName name="UnitCost22">#REF!</definedName>
    <definedName name="Unspecified" localSheetId="27">#REF!</definedName>
    <definedName name="Unspecified" localSheetId="35">#REF!</definedName>
    <definedName name="Unspecified" localSheetId="42">#REF!</definedName>
    <definedName name="Unspecified">#REF!</definedName>
    <definedName name="UP">#REF!</definedName>
    <definedName name="UPR">#REF!</definedName>
    <definedName name="utility">#REF!</definedName>
    <definedName name="utilstt">#REF!</definedName>
    <definedName name="wrn.E._.and._.O._.Budget._.mail." localSheetId="41" hidden="1">{#N/A,#N/A,FALSE,"Summary (1)";#N/A,#N/A,FALSE,"Cmmn Op (2)";#N/A,#N/A,FALSE,"4&amp;5 Op (3)";#N/A,#N/A,FALSE,"Cmmn Mtc (4)";#N/A,#N/A,FALSE,"4&amp;5 Mtc (5)";#N/A,#N/A,FALSE,"Transm 1 (6)";#N/A,#N/A,FALSE,"Transm 2 (7)";#N/A,#N/A,FALSE,"Transm 3 (8)";#N/A,#N/A,FALSE,"Loads - A&amp;G (9)"}</definedName>
    <definedName name="wrn.E._.and._.O._.Budget._.mail." hidden="1">{#N/A,#N/A,FALSE,"Summary (1)";#N/A,#N/A,FALSE,"Cmmn Op (2)";#N/A,#N/A,FALSE,"4&amp;5 Op (3)";#N/A,#N/A,FALSE,"Cmmn Mtc (4)";#N/A,#N/A,FALSE,"4&amp;5 Mtc (5)";#N/A,#N/A,FALSE,"Transm 1 (6)";#N/A,#N/A,FALSE,"Transm 2 (7)";#N/A,#N/A,FALSE,"Transm 3 (8)";#N/A,#N/A,FALSE,"Loads - A&amp;G (9)"}</definedName>
    <definedName name="YTD">#REF!</definedName>
  </definedNames>
  <calcPr calcId="191029"/>
  <pivotCaches>
    <pivotCache cacheId="0" r:id="rId4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9" l="1"/>
  <c r="D74" i="19" l="1"/>
  <c r="AE97" i="73"/>
  <c r="AB97" i="73"/>
  <c r="AA97" i="73"/>
  <c r="X92" i="73"/>
  <c r="J92" i="73"/>
  <c r="J91" i="73"/>
  <c r="X89" i="73"/>
  <c r="J87" i="73"/>
  <c r="X85" i="73"/>
  <c r="X84" i="73"/>
  <c r="X91" i="73" s="1"/>
  <c r="J84" i="73"/>
  <c r="X83" i="73"/>
  <c r="J83" i="73"/>
  <c r="AB70" i="73"/>
  <c r="AB55" i="73"/>
  <c r="Y13" i="73"/>
  <c r="F7" i="73"/>
  <c r="AI13" i="73" l="1"/>
  <c r="Y14" i="73"/>
  <c r="Y15" i="73" s="1"/>
  <c r="Y16" i="73"/>
  <c r="J89" i="73"/>
  <c r="J88" i="73"/>
  <c r="J90" i="73"/>
  <c r="J86" i="73"/>
  <c r="J85" i="73"/>
  <c r="X90" i="73"/>
  <c r="X86" i="73"/>
  <c r="X88" i="73"/>
  <c r="X87" i="73"/>
  <c r="Y72" i="73" l="1"/>
  <c r="Y62" i="73"/>
  <c r="Y63" i="73" s="1"/>
  <c r="Y64" i="73" s="1"/>
  <c r="Y65" i="73" s="1"/>
  <c r="Y66" i="73" s="1"/>
  <c r="Y67" i="73" s="1"/>
  <c r="Y68" i="73" s="1"/>
  <c r="Y69" i="73" s="1"/>
  <c r="Y25" i="73"/>
  <c r="Y32" i="73"/>
  <c r="Y48" i="73"/>
  <c r="Y51" i="73"/>
  <c r="Y93" i="73"/>
  <c r="Y94" i="73" s="1"/>
  <c r="Y95" i="73" s="1"/>
  <c r="Y96" i="73" s="1"/>
  <c r="Z14" i="73"/>
  <c r="Z15" i="73" s="1"/>
  <c r="Z16" i="73" s="1"/>
  <c r="N14" i="73"/>
  <c r="N15" i="73" s="1"/>
  <c r="N16" i="73" s="1"/>
  <c r="L14" i="73"/>
  <c r="L15" i="73" s="1"/>
  <c r="L16" i="73" s="1"/>
  <c r="X14" i="73"/>
  <c r="X15" i="73" s="1"/>
  <c r="X16" i="73" s="1"/>
  <c r="K14" i="73"/>
  <c r="K15" i="73" s="1"/>
  <c r="K16" i="73" s="1"/>
  <c r="W14" i="73"/>
  <c r="W15" i="73" s="1"/>
  <c r="W16" i="73" s="1"/>
  <c r="J14" i="73"/>
  <c r="J15" i="73" s="1"/>
  <c r="J16" i="73" s="1"/>
  <c r="V14" i="73"/>
  <c r="V15" i="73" s="1"/>
  <c r="V16" i="73" s="1"/>
  <c r="F14" i="73"/>
  <c r="F15" i="73" s="1"/>
  <c r="F16" i="73" s="1"/>
  <c r="R14" i="73"/>
  <c r="R15" i="73" s="1"/>
  <c r="R16" i="73" s="1"/>
  <c r="U14" i="73"/>
  <c r="U15" i="73" s="1"/>
  <c r="U16" i="73" s="1"/>
  <c r="E14" i="73"/>
  <c r="E15" i="73" s="1"/>
  <c r="E16" i="73" s="1"/>
  <c r="S14" i="73"/>
  <c r="S15" i="73" s="1"/>
  <c r="S16" i="73" s="1"/>
  <c r="T14" i="73"/>
  <c r="T15" i="73" s="1"/>
  <c r="T16" i="73" s="1"/>
  <c r="D14" i="73"/>
  <c r="D15" i="73" s="1"/>
  <c r="D16" i="73" s="1"/>
  <c r="C14" i="73"/>
  <c r="C15" i="73" s="1"/>
  <c r="C16" i="73" s="1"/>
  <c r="AH14" i="73"/>
  <c r="AH15" i="73" s="1"/>
  <c r="AH16" i="73" s="1"/>
  <c r="AC14" i="73"/>
  <c r="AC15" i="73" s="1"/>
  <c r="AC16" i="73" s="1"/>
  <c r="AB14" i="73"/>
  <c r="AB15" i="73" s="1"/>
  <c r="AB16" i="73" s="1"/>
  <c r="AA14" i="73"/>
  <c r="AA15" i="73" s="1"/>
  <c r="AA16" i="73" s="1"/>
  <c r="Q14" i="73"/>
  <c r="Q15" i="73" s="1"/>
  <c r="Q16" i="73" s="1"/>
  <c r="D7" i="73"/>
  <c r="D9" i="73" s="1"/>
  <c r="P14" i="73"/>
  <c r="P15" i="73" s="1"/>
  <c r="P16" i="73" s="1"/>
  <c r="O14" i="73"/>
  <c r="O15" i="73" s="1"/>
  <c r="O16" i="73" s="1"/>
  <c r="M14" i="73"/>
  <c r="M15" i="73" s="1"/>
  <c r="M16" i="73" s="1"/>
  <c r="I14" i="73"/>
  <c r="I15" i="73" s="1"/>
  <c r="I16" i="73" s="1"/>
  <c r="AF14" i="73"/>
  <c r="AF15" i="73" s="1"/>
  <c r="AF16" i="73" s="1"/>
  <c r="AG14" i="73"/>
  <c r="AG15" i="73" s="1"/>
  <c r="AG16" i="73" s="1"/>
  <c r="H14" i="73"/>
  <c r="H15" i="73" s="1"/>
  <c r="H16" i="73" s="1"/>
  <c r="G14" i="73"/>
  <c r="G15" i="73" s="1"/>
  <c r="G16" i="73" s="1"/>
  <c r="AE14" i="73"/>
  <c r="AE15" i="73" s="1"/>
  <c r="AE16" i="73" s="1"/>
  <c r="AD14" i="73"/>
  <c r="AD15" i="73" s="1"/>
  <c r="AD16" i="73" s="1"/>
  <c r="S93" i="73" l="1"/>
  <c r="S94" i="73" s="1"/>
  <c r="S95" i="73" s="1"/>
  <c r="S96" i="73" s="1"/>
  <c r="S51" i="73"/>
  <c r="S32" i="73"/>
  <c r="S48" i="73"/>
  <c r="S25" i="73"/>
  <c r="S62" i="73"/>
  <c r="S63" i="73" s="1"/>
  <c r="S64" i="73" s="1"/>
  <c r="S65" i="73" s="1"/>
  <c r="S66" i="73" s="1"/>
  <c r="S67" i="73" s="1"/>
  <c r="S68" i="73" s="1"/>
  <c r="S69" i="73" s="1"/>
  <c r="S72" i="73"/>
  <c r="U62" i="73"/>
  <c r="U63" i="73" s="1"/>
  <c r="U64" i="73" s="1"/>
  <c r="U65" i="73" s="1"/>
  <c r="U66" i="73" s="1"/>
  <c r="U67" i="73" s="1"/>
  <c r="U68" i="73" s="1"/>
  <c r="U69" i="73" s="1"/>
  <c r="U48" i="73"/>
  <c r="U72" i="73"/>
  <c r="U93" i="73"/>
  <c r="U94" i="73" s="1"/>
  <c r="U95" i="73" s="1"/>
  <c r="U96" i="73" s="1"/>
  <c r="U51" i="73"/>
  <c r="U32" i="73"/>
  <c r="U25" i="73"/>
  <c r="R72" i="73"/>
  <c r="R51" i="73"/>
  <c r="R93" i="73"/>
  <c r="R94" i="73" s="1"/>
  <c r="R95" i="73" s="1"/>
  <c r="R96" i="73" s="1"/>
  <c r="R62" i="73"/>
  <c r="R63" i="73" s="1"/>
  <c r="R64" i="73" s="1"/>
  <c r="R65" i="73" s="1"/>
  <c r="R66" i="73" s="1"/>
  <c r="R67" i="73" s="1"/>
  <c r="R68" i="73" s="1"/>
  <c r="R69" i="73" s="1"/>
  <c r="R32" i="73"/>
  <c r="R48" i="73"/>
  <c r="R25" i="73"/>
  <c r="Q62" i="73"/>
  <c r="Q63" i="73" s="1"/>
  <c r="Q64" i="73" s="1"/>
  <c r="Q65" i="73" s="1"/>
  <c r="Q66" i="73" s="1"/>
  <c r="Q67" i="73" s="1"/>
  <c r="Q68" i="73" s="1"/>
  <c r="Q69" i="73" s="1"/>
  <c r="Q51" i="73"/>
  <c r="Q93" i="73"/>
  <c r="Q94" i="73" s="1"/>
  <c r="Q95" i="73" s="1"/>
  <c r="Q96" i="73" s="1"/>
  <c r="Q32" i="73"/>
  <c r="Q72" i="73"/>
  <c r="Q25" i="73"/>
  <c r="Q48" i="73"/>
  <c r="AD93" i="73"/>
  <c r="AD94" i="73" s="1"/>
  <c r="AD95" i="73" s="1"/>
  <c r="AD96" i="73" s="1"/>
  <c r="AD72" i="73"/>
  <c r="AD51" i="73"/>
  <c r="AD32" i="73"/>
  <c r="AD62" i="73"/>
  <c r="AD63" i="73" s="1"/>
  <c r="AD64" i="73" s="1"/>
  <c r="AD65" i="73" s="1"/>
  <c r="AD66" i="73" s="1"/>
  <c r="AD67" i="73" s="1"/>
  <c r="AD68" i="73" s="1"/>
  <c r="AD69" i="73" s="1"/>
  <c r="AD25" i="73"/>
  <c r="AD48" i="73"/>
  <c r="V72" i="73"/>
  <c r="V48" i="73"/>
  <c r="V93" i="73"/>
  <c r="V94" i="73" s="1"/>
  <c r="V95" i="73" s="1"/>
  <c r="V96" i="73" s="1"/>
  <c r="V51" i="73"/>
  <c r="V32" i="73"/>
  <c r="V62" i="73"/>
  <c r="V63" i="73" s="1"/>
  <c r="V64" i="73" s="1"/>
  <c r="V65" i="73" s="1"/>
  <c r="V66" i="73" s="1"/>
  <c r="V67" i="73" s="1"/>
  <c r="V68" i="73" s="1"/>
  <c r="V69" i="73" s="1"/>
  <c r="V25" i="73"/>
  <c r="AE62" i="73"/>
  <c r="AE63" i="73" s="1"/>
  <c r="AE64" i="73" s="1"/>
  <c r="AE65" i="73" s="1"/>
  <c r="AE66" i="73" s="1"/>
  <c r="AE32" i="73"/>
  <c r="AE51" i="73"/>
  <c r="AE25" i="73"/>
  <c r="AE48" i="73"/>
  <c r="J93" i="73"/>
  <c r="J51" i="73"/>
  <c r="J25" i="73"/>
  <c r="J48" i="73"/>
  <c r="J32" i="73"/>
  <c r="W48" i="73"/>
  <c r="W51" i="73"/>
  <c r="W93" i="73"/>
  <c r="W94" i="73" s="1"/>
  <c r="W95" i="73" s="1"/>
  <c r="W96" i="73" s="1"/>
  <c r="W62" i="73"/>
  <c r="W63" i="73" s="1"/>
  <c r="W64" i="73" s="1"/>
  <c r="W65" i="73" s="1"/>
  <c r="W66" i="73" s="1"/>
  <c r="W67" i="73" s="1"/>
  <c r="W68" i="73" s="1"/>
  <c r="W69" i="73" s="1"/>
  <c r="W72" i="73"/>
  <c r="W32" i="73"/>
  <c r="W25" i="73"/>
  <c r="AG72" i="73"/>
  <c r="AG51" i="73"/>
  <c r="AG48" i="73"/>
  <c r="AG62" i="73"/>
  <c r="AG63" i="73" s="1"/>
  <c r="AG64" i="73" s="1"/>
  <c r="AG65" i="73" s="1"/>
  <c r="AG66" i="73" s="1"/>
  <c r="AG67" i="73" s="1"/>
  <c r="AG68" i="73" s="1"/>
  <c r="AG69" i="73" s="1"/>
  <c r="AG25" i="73"/>
  <c r="AG32" i="73"/>
  <c r="C93" i="73"/>
  <c r="C62" i="73"/>
  <c r="C48" i="73"/>
  <c r="C32" i="73"/>
  <c r="C72" i="73"/>
  <c r="C51" i="73"/>
  <c r="C25" i="73"/>
  <c r="AI16" i="73"/>
  <c r="X93" i="73"/>
  <c r="X48" i="73"/>
  <c r="X32" i="73"/>
  <c r="X51" i="73"/>
  <c r="X25" i="73"/>
  <c r="Y73" i="73"/>
  <c r="Y74" i="73" s="1"/>
  <c r="Y75" i="73" s="1"/>
  <c r="Y76" i="73" s="1"/>
  <c r="Y77" i="73" s="1"/>
  <c r="Y78" i="73" s="1"/>
  <c r="Y79" i="73" s="1"/>
  <c r="Y80" i="73" s="1"/>
  <c r="Y81" i="73" s="1"/>
  <c r="Y82" i="73" s="1"/>
  <c r="M25" i="73"/>
  <c r="M93" i="73"/>
  <c r="M94" i="73" s="1"/>
  <c r="M95" i="73" s="1"/>
  <c r="M96" i="73" s="1"/>
  <c r="M51" i="73"/>
  <c r="M48" i="73"/>
  <c r="M72" i="73"/>
  <c r="M62" i="73"/>
  <c r="M63" i="73" s="1"/>
  <c r="M64" i="73" s="1"/>
  <c r="M65" i="73" s="1"/>
  <c r="M66" i="73" s="1"/>
  <c r="M67" i="73" s="1"/>
  <c r="M68" i="73" s="1"/>
  <c r="M69" i="73" s="1"/>
  <c r="M32" i="73"/>
  <c r="O93" i="73"/>
  <c r="O94" i="73" s="1"/>
  <c r="O95" i="73" s="1"/>
  <c r="O96" i="73" s="1"/>
  <c r="O72" i="73"/>
  <c r="O62" i="73"/>
  <c r="O63" i="73" s="1"/>
  <c r="O64" i="73" s="1"/>
  <c r="O65" i="73" s="1"/>
  <c r="O66" i="73" s="1"/>
  <c r="O67" i="73" s="1"/>
  <c r="O68" i="73" s="1"/>
  <c r="O69" i="73" s="1"/>
  <c r="O51" i="73"/>
  <c r="O25" i="73"/>
  <c r="O32" i="73"/>
  <c r="O48" i="73"/>
  <c r="E51" i="73"/>
  <c r="E48" i="73"/>
  <c r="E62" i="73"/>
  <c r="E63" i="73" s="1"/>
  <c r="E64" i="73" s="1"/>
  <c r="E65" i="73" s="1"/>
  <c r="E66" i="73" s="1"/>
  <c r="E67" i="73" s="1"/>
  <c r="E68" i="73" s="1"/>
  <c r="E69" i="73" s="1"/>
  <c r="E32" i="73"/>
  <c r="E72" i="73"/>
  <c r="E25" i="73"/>
  <c r="E93" i="73"/>
  <c r="E94" i="73" s="1"/>
  <c r="E95" i="73" s="1"/>
  <c r="E96" i="73" s="1"/>
  <c r="P72" i="73"/>
  <c r="P93" i="73"/>
  <c r="P94" i="73" s="1"/>
  <c r="P95" i="73" s="1"/>
  <c r="P96" i="73" s="1"/>
  <c r="P51" i="73"/>
  <c r="P32" i="73"/>
  <c r="P62" i="73"/>
  <c r="P63" i="73" s="1"/>
  <c r="P64" i="73" s="1"/>
  <c r="P65" i="73" s="1"/>
  <c r="P66" i="73" s="1"/>
  <c r="P67" i="73" s="1"/>
  <c r="P68" i="73" s="1"/>
  <c r="P69" i="73" s="1"/>
  <c r="P25" i="73"/>
  <c r="P48" i="73"/>
  <c r="Y52" i="73"/>
  <c r="Y53" i="73" s="1"/>
  <c r="Y54" i="73" s="1"/>
  <c r="Y58" i="73" s="1"/>
  <c r="Y55" i="73"/>
  <c r="AA62" i="73"/>
  <c r="AA63" i="73" s="1"/>
  <c r="AA64" i="73" s="1"/>
  <c r="AA65" i="73" s="1"/>
  <c r="AA66" i="73" s="1"/>
  <c r="AA67" i="73" s="1"/>
  <c r="AA51" i="73"/>
  <c r="AA25" i="73"/>
  <c r="AA32" i="73"/>
  <c r="AA48" i="73"/>
  <c r="AB25" i="73"/>
  <c r="AB32" i="73"/>
  <c r="G93" i="73"/>
  <c r="G94" i="73" s="1"/>
  <c r="G95" i="73" s="1"/>
  <c r="G96" i="73" s="1"/>
  <c r="G72" i="73"/>
  <c r="G62" i="73"/>
  <c r="G63" i="73" s="1"/>
  <c r="G64" i="73" s="1"/>
  <c r="G65" i="73" s="1"/>
  <c r="G66" i="73" s="1"/>
  <c r="G67" i="73" s="1"/>
  <c r="G68" i="73" s="1"/>
  <c r="G69" i="73" s="1"/>
  <c r="G48" i="73"/>
  <c r="G32" i="73"/>
  <c r="G51" i="73"/>
  <c r="G25" i="73"/>
  <c r="H62" i="73"/>
  <c r="H63" i="73" s="1"/>
  <c r="H64" i="73" s="1"/>
  <c r="H65" i="73" s="1"/>
  <c r="H66" i="73" s="1"/>
  <c r="H67" i="73" s="1"/>
  <c r="H68" i="73" s="1"/>
  <c r="H69" i="73" s="1"/>
  <c r="H48" i="73"/>
  <c r="H72" i="73"/>
  <c r="H93" i="73"/>
  <c r="H94" i="73" s="1"/>
  <c r="H95" i="73" s="1"/>
  <c r="H96" i="73" s="1"/>
  <c r="H32" i="73"/>
  <c r="H51" i="73"/>
  <c r="H25" i="73"/>
  <c r="K72" i="73"/>
  <c r="K93" i="73"/>
  <c r="K94" i="73" s="1"/>
  <c r="K95" i="73" s="1"/>
  <c r="K96" i="73" s="1"/>
  <c r="K62" i="73"/>
  <c r="K63" i="73" s="1"/>
  <c r="K64" i="73" s="1"/>
  <c r="K65" i="73" s="1"/>
  <c r="K66" i="73" s="1"/>
  <c r="K67" i="73" s="1"/>
  <c r="K68" i="73" s="1"/>
  <c r="K69" i="73" s="1"/>
  <c r="K51" i="73"/>
  <c r="K25" i="73"/>
  <c r="K48" i="73"/>
  <c r="K32" i="73"/>
  <c r="AF72" i="73"/>
  <c r="AF51" i="73"/>
  <c r="AF32" i="73"/>
  <c r="AF62" i="73"/>
  <c r="AF63" i="73" s="1"/>
  <c r="AF64" i="73" s="1"/>
  <c r="AF65" i="73" s="1"/>
  <c r="AF66" i="73" s="1"/>
  <c r="AF67" i="73" s="1"/>
  <c r="AF68" i="73" s="1"/>
  <c r="AF69" i="73" s="1"/>
  <c r="AF25" i="73"/>
  <c r="AF48" i="73"/>
  <c r="D62" i="73"/>
  <c r="D63" i="73" s="1"/>
  <c r="D64" i="73" s="1"/>
  <c r="D65" i="73" s="1"/>
  <c r="D66" i="73" s="1"/>
  <c r="D67" i="73" s="1"/>
  <c r="D68" i="73" s="1"/>
  <c r="D69" i="73" s="1"/>
  <c r="D51" i="73"/>
  <c r="D48" i="73"/>
  <c r="D32" i="73"/>
  <c r="D72" i="73"/>
  <c r="D25" i="73"/>
  <c r="L93" i="73"/>
  <c r="L94" i="73" s="1"/>
  <c r="L95" i="73" s="1"/>
  <c r="L96" i="73" s="1"/>
  <c r="L72" i="73"/>
  <c r="L51" i="73"/>
  <c r="L25" i="73"/>
  <c r="L62" i="73"/>
  <c r="L63" i="73" s="1"/>
  <c r="L64" i="73" s="1"/>
  <c r="L65" i="73" s="1"/>
  <c r="L66" i="73" s="1"/>
  <c r="L67" i="73" s="1"/>
  <c r="L68" i="73" s="1"/>
  <c r="L69" i="73" s="1"/>
  <c r="L48" i="73"/>
  <c r="L32" i="73"/>
  <c r="Z62" i="73"/>
  <c r="Z63" i="73" s="1"/>
  <c r="Z64" i="73" s="1"/>
  <c r="Z65" i="73" s="1"/>
  <c r="Z66" i="73" s="1"/>
  <c r="Z67" i="73" s="1"/>
  <c r="Z68" i="73" s="1"/>
  <c r="Z69" i="73" s="1"/>
  <c r="Z72" i="73"/>
  <c r="Z93" i="73"/>
  <c r="Z94" i="73" s="1"/>
  <c r="Z95" i="73" s="1"/>
  <c r="Z96" i="73" s="1"/>
  <c r="Z51" i="73"/>
  <c r="Z25" i="73"/>
  <c r="Z32" i="73"/>
  <c r="Z48" i="73"/>
  <c r="F93" i="73"/>
  <c r="F94" i="73" s="1"/>
  <c r="F95" i="73" s="1"/>
  <c r="F96" i="73" s="1"/>
  <c r="F51" i="73"/>
  <c r="F72" i="73"/>
  <c r="F62" i="73"/>
  <c r="F63" i="73" s="1"/>
  <c r="F64" i="73" s="1"/>
  <c r="F65" i="73" s="1"/>
  <c r="F66" i="73" s="1"/>
  <c r="F67" i="73" s="1"/>
  <c r="F68" i="73" s="1"/>
  <c r="F69" i="73" s="1"/>
  <c r="F25" i="73"/>
  <c r="F32" i="73"/>
  <c r="F48" i="73"/>
  <c r="Y33" i="73"/>
  <c r="Y34" i="73" s="1"/>
  <c r="Y37" i="73" s="1"/>
  <c r="Y35" i="73"/>
  <c r="Y26" i="73"/>
  <c r="Y27" i="73" s="1"/>
  <c r="Y28" i="73" s="1"/>
  <c r="Y29" i="73" s="1"/>
  <c r="AC93" i="73"/>
  <c r="AC94" i="73" s="1"/>
  <c r="AC95" i="73" s="1"/>
  <c r="AC96" i="73" s="1"/>
  <c r="AC51" i="73"/>
  <c r="AC72" i="73"/>
  <c r="AC32" i="73"/>
  <c r="AC48" i="73"/>
  <c r="AC25" i="73"/>
  <c r="AC62" i="73"/>
  <c r="AC63" i="73" s="1"/>
  <c r="AC64" i="73" s="1"/>
  <c r="AC65" i="73" s="1"/>
  <c r="AC66" i="73" s="1"/>
  <c r="AC67" i="73" s="1"/>
  <c r="AC68" i="73" s="1"/>
  <c r="AC69" i="73" s="1"/>
  <c r="AH72" i="73"/>
  <c r="AH48" i="73"/>
  <c r="AH62" i="73"/>
  <c r="AH63" i="73" s="1"/>
  <c r="AH64" i="73" s="1"/>
  <c r="AH65" i="73" s="1"/>
  <c r="AH66" i="73" s="1"/>
  <c r="AH67" i="73" s="1"/>
  <c r="AH68" i="73" s="1"/>
  <c r="AH69" i="73" s="1"/>
  <c r="AH51" i="73"/>
  <c r="AH93" i="73"/>
  <c r="AH94" i="73" s="1"/>
  <c r="AH95" i="73" s="1"/>
  <c r="AH96" i="73" s="1"/>
  <c r="AH25" i="73"/>
  <c r="AH32" i="73"/>
  <c r="I72" i="73"/>
  <c r="I62" i="73"/>
  <c r="I63" i="73" s="1"/>
  <c r="I64" i="73" s="1"/>
  <c r="I65" i="73" s="1"/>
  <c r="I66" i="73" s="1"/>
  <c r="I67" i="73" s="1"/>
  <c r="I68" i="73" s="1"/>
  <c r="I69" i="73" s="1"/>
  <c r="I48" i="73"/>
  <c r="I51" i="73"/>
  <c r="I93" i="73"/>
  <c r="I94" i="73" s="1"/>
  <c r="I95" i="73" s="1"/>
  <c r="I96" i="73" s="1"/>
  <c r="I32" i="73"/>
  <c r="I25" i="73"/>
  <c r="T93" i="73"/>
  <c r="T94" i="73" s="1"/>
  <c r="T95" i="73" s="1"/>
  <c r="T96" i="73" s="1"/>
  <c r="T48" i="73"/>
  <c r="T25" i="73"/>
  <c r="T72" i="73"/>
  <c r="T51" i="73"/>
  <c r="T32" i="73"/>
  <c r="T62" i="73"/>
  <c r="T63" i="73" s="1"/>
  <c r="T64" i="73" s="1"/>
  <c r="T65" i="73" s="1"/>
  <c r="T66" i="73" s="1"/>
  <c r="T67" i="73" s="1"/>
  <c r="T68" i="73" s="1"/>
  <c r="T69" i="73" s="1"/>
  <c r="N93" i="73"/>
  <c r="N94" i="73" s="1"/>
  <c r="N95" i="73" s="1"/>
  <c r="N96" i="73" s="1"/>
  <c r="N72" i="73"/>
  <c r="N62" i="73"/>
  <c r="N63" i="73" s="1"/>
  <c r="N64" i="73" s="1"/>
  <c r="N65" i="73" s="1"/>
  <c r="N66" i="73" s="1"/>
  <c r="N67" i="73" s="1"/>
  <c r="N68" i="73" s="1"/>
  <c r="N69" i="73" s="1"/>
  <c r="N48" i="73"/>
  <c r="N25" i="73"/>
  <c r="N51" i="73"/>
  <c r="N32" i="73"/>
  <c r="F52" i="73" l="1"/>
  <c r="F53" i="73" s="1"/>
  <c r="F54" i="73" s="1"/>
  <c r="F58" i="73" s="1"/>
  <c r="F55" i="73"/>
  <c r="D52" i="73"/>
  <c r="D53" i="73" s="1"/>
  <c r="D54" i="73" s="1"/>
  <c r="D58" i="73" s="1"/>
  <c r="T33" i="73"/>
  <c r="T34" i="73" s="1"/>
  <c r="T37" i="73" s="1"/>
  <c r="I52" i="73"/>
  <c r="I53" i="73" s="1"/>
  <c r="I54" i="73" s="1"/>
  <c r="I58" i="73" s="1"/>
  <c r="AH73" i="73"/>
  <c r="AH74" i="73" s="1"/>
  <c r="AH75" i="73" s="1"/>
  <c r="AH76" i="73" s="1"/>
  <c r="AH77" i="73" s="1"/>
  <c r="AH78" i="73" s="1"/>
  <c r="AH79" i="73" s="1"/>
  <c r="AH80" i="73" s="1"/>
  <c r="AH81" i="73" s="1"/>
  <c r="AH82" i="73" s="1"/>
  <c r="L26" i="73"/>
  <c r="L27" i="73" s="1"/>
  <c r="L28" i="73" s="1"/>
  <c r="L29" i="73" s="1"/>
  <c r="K26" i="73"/>
  <c r="K27" i="73" s="1"/>
  <c r="K28" i="73" s="1"/>
  <c r="K29" i="73" s="1"/>
  <c r="M26" i="73"/>
  <c r="M27" i="73" s="1"/>
  <c r="M28" i="73" s="1"/>
  <c r="M29" i="73" s="1"/>
  <c r="M30" i="73"/>
  <c r="E26" i="73"/>
  <c r="E27" i="73" s="1"/>
  <c r="E28" i="73" s="1"/>
  <c r="E29" i="73" s="1"/>
  <c r="S73" i="73"/>
  <c r="S74" i="73" s="1"/>
  <c r="S75" i="73" s="1"/>
  <c r="S76" i="73" s="1"/>
  <c r="S77" i="73" s="1"/>
  <c r="S78" i="73" s="1"/>
  <c r="S79" i="73" s="1"/>
  <c r="S80" i="73" s="1"/>
  <c r="S81" i="73" s="1"/>
  <c r="S82" i="73" s="1"/>
  <c r="Y38" i="73"/>
  <c r="Y39" i="73" s="1"/>
  <c r="Y40" i="73" s="1"/>
  <c r="Y41" i="73" s="1"/>
  <c r="Y42" i="73" s="1"/>
  <c r="Y43" i="73" s="1"/>
  <c r="Y44" i="73" s="1"/>
  <c r="Y45" i="73" s="1"/>
  <c r="Y46" i="73" s="1"/>
  <c r="Y47" i="73" s="1"/>
  <c r="O73" i="73"/>
  <c r="O74" i="73" s="1"/>
  <c r="O75" i="73" s="1"/>
  <c r="O76" i="73" s="1"/>
  <c r="O77" i="73" s="1"/>
  <c r="O78" i="73" s="1"/>
  <c r="O79" i="73" s="1"/>
  <c r="O80" i="73" s="1"/>
  <c r="O81" i="73" s="1"/>
  <c r="O82" i="73" s="1"/>
  <c r="J33" i="73"/>
  <c r="J34" i="73" s="1"/>
  <c r="J37" i="73" s="1"/>
  <c r="J35" i="73"/>
  <c r="E33" i="73"/>
  <c r="E34" i="73" s="1"/>
  <c r="E37" i="73" s="1"/>
  <c r="E35" i="73"/>
  <c r="AI32" i="73"/>
  <c r="C33" i="73"/>
  <c r="T26" i="73"/>
  <c r="T27" i="73" s="1"/>
  <c r="T28" i="73" s="1"/>
  <c r="T29" i="73" s="1"/>
  <c r="AI48" i="73"/>
  <c r="U26" i="73"/>
  <c r="U27" i="73" s="1"/>
  <c r="U28" i="73" s="1"/>
  <c r="U29" i="73" s="1"/>
  <c r="M33" i="73"/>
  <c r="M34" i="73" s="1"/>
  <c r="M37" i="73" s="1"/>
  <c r="X52" i="73"/>
  <c r="X53" i="73" s="1"/>
  <c r="X54" i="73" s="1"/>
  <c r="X55" i="73"/>
  <c r="AI62" i="73"/>
  <c r="C63" i="73"/>
  <c r="J52" i="73"/>
  <c r="J53" i="73" s="1"/>
  <c r="J54" i="73" s="1"/>
  <c r="J55" i="73"/>
  <c r="AD52" i="73"/>
  <c r="AD53" i="73" s="1"/>
  <c r="AD54" i="73" s="1"/>
  <c r="AD58" i="73" s="1"/>
  <c r="AC73" i="73"/>
  <c r="AC74" i="73" s="1"/>
  <c r="AC75" i="73" s="1"/>
  <c r="AC76" i="73" s="1"/>
  <c r="AC77" i="73" s="1"/>
  <c r="AC78" i="73" s="1"/>
  <c r="AC79" i="73" s="1"/>
  <c r="AC80" i="73" s="1"/>
  <c r="AC81" i="73" s="1"/>
  <c r="AC82" i="73" s="1"/>
  <c r="D26" i="73"/>
  <c r="D27" i="73" s="1"/>
  <c r="D28" i="73" s="1"/>
  <c r="D29" i="73" s="1"/>
  <c r="AF52" i="73"/>
  <c r="AF53" i="73" s="1"/>
  <c r="AF54" i="73" s="1"/>
  <c r="AF58" i="73" s="1"/>
  <c r="K73" i="73"/>
  <c r="K74" i="73" s="1"/>
  <c r="K75" i="73" s="1"/>
  <c r="K76" i="73" s="1"/>
  <c r="K77" i="73" s="1"/>
  <c r="K78" i="73" s="1"/>
  <c r="K79" i="73" s="1"/>
  <c r="K80" i="73" s="1"/>
  <c r="K81" i="73" s="1"/>
  <c r="K82" i="73" s="1"/>
  <c r="G26" i="73"/>
  <c r="G27" i="73" s="1"/>
  <c r="G28" i="73" s="1"/>
  <c r="G29" i="73" s="1"/>
  <c r="X33" i="73"/>
  <c r="X34" i="73" s="1"/>
  <c r="X37" i="73" s="1"/>
  <c r="X35" i="73"/>
  <c r="AI93" i="73"/>
  <c r="C94" i="73"/>
  <c r="W33" i="73"/>
  <c r="W34" i="73" s="1"/>
  <c r="W37" i="73" s="1"/>
  <c r="W35" i="73"/>
  <c r="J94" i="73"/>
  <c r="J95" i="73" s="1"/>
  <c r="J96" i="73" s="1"/>
  <c r="J97" i="73"/>
  <c r="V33" i="73"/>
  <c r="V34" i="73" s="1"/>
  <c r="V37" i="73" s="1"/>
  <c r="V35" i="73"/>
  <c r="U52" i="73"/>
  <c r="U53" i="73" s="1"/>
  <c r="U54" i="73" s="1"/>
  <c r="U58" i="73" s="1"/>
  <c r="P73" i="73"/>
  <c r="P74" i="73" s="1"/>
  <c r="P75" i="73" s="1"/>
  <c r="P76" i="73" s="1"/>
  <c r="P77" i="73" s="1"/>
  <c r="P78" i="73" s="1"/>
  <c r="P79" i="73" s="1"/>
  <c r="P80" i="73" s="1"/>
  <c r="P81" i="73" s="1"/>
  <c r="P82" i="73" s="1"/>
  <c r="AG26" i="73"/>
  <c r="AG27" i="73" s="1"/>
  <c r="AG28" i="73" s="1"/>
  <c r="AG29" i="73" s="1"/>
  <c r="AG30" i="73"/>
  <c r="AE26" i="73"/>
  <c r="AE27" i="73" s="1"/>
  <c r="AE28" i="73" s="1"/>
  <c r="AE29" i="73" s="1"/>
  <c r="AE30" i="73"/>
  <c r="G73" i="73"/>
  <c r="G74" i="73" s="1"/>
  <c r="G75" i="73" s="1"/>
  <c r="G76" i="73" s="1"/>
  <c r="G77" i="73" s="1"/>
  <c r="G78" i="73" s="1"/>
  <c r="G79" i="73" s="1"/>
  <c r="G80" i="73" s="1"/>
  <c r="G81" i="73" s="1"/>
  <c r="G82" i="73" s="1"/>
  <c r="E7" i="73"/>
  <c r="W52" i="73"/>
  <c r="W53" i="73" s="1"/>
  <c r="W54" i="73" s="1"/>
  <c r="W58" i="73" s="1"/>
  <c r="AE52" i="73"/>
  <c r="AE53" i="73" s="1"/>
  <c r="AE54" i="73" s="1"/>
  <c r="AE58" i="73" s="1"/>
  <c r="R33" i="73"/>
  <c r="R34" i="73" s="1"/>
  <c r="R37" i="73" s="1"/>
  <c r="L52" i="73"/>
  <c r="L53" i="73" s="1"/>
  <c r="L54" i="73" s="1"/>
  <c r="L58" i="73" s="1"/>
  <c r="L55" i="73"/>
  <c r="K52" i="73"/>
  <c r="K53" i="73" s="1"/>
  <c r="K54" i="73" s="1"/>
  <c r="K58" i="73" s="1"/>
  <c r="AI51" i="73"/>
  <c r="C52" i="73"/>
  <c r="L73" i="73"/>
  <c r="L74" i="73" s="1"/>
  <c r="L75" i="73" s="1"/>
  <c r="L76" i="73" s="1"/>
  <c r="L77" i="73" s="1"/>
  <c r="L78" i="73" s="1"/>
  <c r="L79" i="73" s="1"/>
  <c r="L80" i="73" s="1"/>
  <c r="L81" i="73" s="1"/>
  <c r="L82" i="73" s="1"/>
  <c r="C73" i="73"/>
  <c r="AI72" i="73"/>
  <c r="R52" i="73"/>
  <c r="R53" i="73" s="1"/>
  <c r="R54" i="73" s="1"/>
  <c r="R58" i="73" s="1"/>
  <c r="R55" i="73"/>
  <c r="AF26" i="73"/>
  <c r="AF27" i="73" s="1"/>
  <c r="AF28" i="73" s="1"/>
  <c r="AF29" i="73" s="1"/>
  <c r="AF30" i="73"/>
  <c r="P26" i="73"/>
  <c r="P27" i="73" s="1"/>
  <c r="P28" i="73" s="1"/>
  <c r="P29" i="73" s="1"/>
  <c r="I73" i="73"/>
  <c r="I74" i="73" s="1"/>
  <c r="I75" i="73" s="1"/>
  <c r="I76" i="73" s="1"/>
  <c r="I77" i="73" s="1"/>
  <c r="I78" i="73" s="1"/>
  <c r="I79" i="73" s="1"/>
  <c r="I80" i="73" s="1"/>
  <c r="I81" i="73" s="1"/>
  <c r="I82" i="73" s="1"/>
  <c r="X26" i="73"/>
  <c r="X27" i="73" s="1"/>
  <c r="X28" i="73" s="1"/>
  <c r="X29" i="73" s="1"/>
  <c r="V26" i="73"/>
  <c r="V27" i="73" s="1"/>
  <c r="V28" i="73" s="1"/>
  <c r="V29" i="73" s="1"/>
  <c r="S26" i="73"/>
  <c r="S27" i="73" s="1"/>
  <c r="S28" i="73" s="1"/>
  <c r="S29" i="73" s="1"/>
  <c r="F33" i="73"/>
  <c r="F34" i="73" s="1"/>
  <c r="F37" i="73" s="1"/>
  <c r="F35" i="73"/>
  <c r="Z73" i="73"/>
  <c r="Z74" i="73" s="1"/>
  <c r="Z75" i="73" s="1"/>
  <c r="Z76" i="73" s="1"/>
  <c r="Z77" i="73" s="1"/>
  <c r="Z78" i="73" s="1"/>
  <c r="Z79" i="73" s="1"/>
  <c r="Z80" i="73" s="1"/>
  <c r="Z81" i="73" s="1"/>
  <c r="Z82" i="73" s="1"/>
  <c r="N73" i="73"/>
  <c r="N74" i="73" s="1"/>
  <c r="N75" i="73" s="1"/>
  <c r="N76" i="73" s="1"/>
  <c r="N77" i="73" s="1"/>
  <c r="N78" i="73" s="1"/>
  <c r="N79" i="73" s="1"/>
  <c r="N80" i="73" s="1"/>
  <c r="N81" i="73" s="1"/>
  <c r="N82" i="73" s="1"/>
  <c r="F26" i="73"/>
  <c r="F27" i="73" s="1"/>
  <c r="F28" i="73" s="1"/>
  <c r="F29" i="73" s="1"/>
  <c r="D73" i="73"/>
  <c r="D74" i="73" s="1"/>
  <c r="D75" i="73" s="1"/>
  <c r="D76" i="73" s="1"/>
  <c r="D97" i="73"/>
  <c r="H26" i="73"/>
  <c r="H27" i="73" s="1"/>
  <c r="H28" i="73" s="1"/>
  <c r="H29" i="73" s="1"/>
  <c r="H30" i="73"/>
  <c r="G52" i="73"/>
  <c r="G53" i="73" s="1"/>
  <c r="G54" i="73" s="1"/>
  <c r="G58" i="73" s="1"/>
  <c r="AA26" i="73"/>
  <c r="AA27" i="73" s="1"/>
  <c r="AA28" i="73" s="1"/>
  <c r="AA29" i="73" s="1"/>
  <c r="P52" i="73"/>
  <c r="P53" i="73" s="1"/>
  <c r="P54" i="73" s="1"/>
  <c r="P58" i="73" s="1"/>
  <c r="E52" i="73"/>
  <c r="E53" i="73" s="1"/>
  <c r="E54" i="73" s="1"/>
  <c r="E58" i="73" s="1"/>
  <c r="M73" i="73"/>
  <c r="M74" i="73" s="1"/>
  <c r="M75" i="73" s="1"/>
  <c r="M76" i="73" s="1"/>
  <c r="M77" i="73" s="1"/>
  <c r="M78" i="73" s="1"/>
  <c r="M79" i="73" s="1"/>
  <c r="M80" i="73" s="1"/>
  <c r="M81" i="73" s="1"/>
  <c r="M82" i="73" s="1"/>
  <c r="W73" i="73"/>
  <c r="W74" i="73" s="1"/>
  <c r="W75" i="73" s="1"/>
  <c r="W76" i="73" s="1"/>
  <c r="W77" i="73" s="1"/>
  <c r="W78" i="73" s="1"/>
  <c r="W79" i="73" s="1"/>
  <c r="W80" i="73" s="1"/>
  <c r="W81" i="73" s="1"/>
  <c r="W82" i="73" s="1"/>
  <c r="V52" i="73"/>
  <c r="V53" i="73" s="1"/>
  <c r="V54" i="73" s="1"/>
  <c r="V58" i="73" s="1"/>
  <c r="AD73" i="73"/>
  <c r="AD74" i="73" s="1"/>
  <c r="AD75" i="73" s="1"/>
  <c r="AD76" i="73" s="1"/>
  <c r="AD77" i="73" s="1"/>
  <c r="AD78" i="73" s="1"/>
  <c r="AD79" i="73" s="1"/>
  <c r="AD80" i="73" s="1"/>
  <c r="AD81" i="73" s="1"/>
  <c r="AD82" i="73" s="1"/>
  <c r="S33" i="73"/>
  <c r="S34" i="73" s="1"/>
  <c r="S37" i="73" s="1"/>
  <c r="Q26" i="73"/>
  <c r="Q27" i="73" s="1"/>
  <c r="Q28" i="73" s="1"/>
  <c r="Q29" i="73" s="1"/>
  <c r="Q30" i="73"/>
  <c r="C26" i="73"/>
  <c r="AI25" i="73"/>
  <c r="V73" i="73"/>
  <c r="V74" i="73" s="1"/>
  <c r="V75" i="73" s="1"/>
  <c r="V76" i="73" s="1"/>
  <c r="V77" i="73" s="1"/>
  <c r="V78" i="73" s="1"/>
  <c r="V79" i="73" s="1"/>
  <c r="V80" i="73" s="1"/>
  <c r="V81" i="73" s="1"/>
  <c r="V82" i="73" s="1"/>
  <c r="T52" i="73"/>
  <c r="T53" i="73" s="1"/>
  <c r="T54" i="73" s="1"/>
  <c r="T58" i="73" s="1"/>
  <c r="Z33" i="73"/>
  <c r="Z34" i="73" s="1"/>
  <c r="Z37" i="73" s="1"/>
  <c r="Z35" i="73"/>
  <c r="Y59" i="73"/>
  <c r="Y60" i="73" s="1"/>
  <c r="Y61" i="73" s="1"/>
  <c r="Y70" i="73"/>
  <c r="N33" i="73"/>
  <c r="N34" i="73" s="1"/>
  <c r="N37" i="73" s="1"/>
  <c r="E73" i="73"/>
  <c r="E74" i="73" s="1"/>
  <c r="E75" i="73" s="1"/>
  <c r="E76" i="73" s="1"/>
  <c r="E77" i="73" s="1"/>
  <c r="E78" i="73" s="1"/>
  <c r="E79" i="73" s="1"/>
  <c r="E80" i="73" s="1"/>
  <c r="E81" i="73" s="1"/>
  <c r="E82" i="73" s="1"/>
  <c r="AD26" i="73"/>
  <c r="AD27" i="73" s="1"/>
  <c r="AD28" i="73" s="1"/>
  <c r="AD29" i="73" s="1"/>
  <c r="N52" i="73"/>
  <c r="N53" i="73" s="1"/>
  <c r="N54" i="73" s="1"/>
  <c r="N58" i="73" s="1"/>
  <c r="Y84" i="73"/>
  <c r="Y83" i="73"/>
  <c r="N26" i="73"/>
  <c r="N27" i="73" s="1"/>
  <c r="N28" i="73" s="1"/>
  <c r="N29" i="73" s="1"/>
  <c r="N30" i="73"/>
  <c r="Z52" i="73"/>
  <c r="Z53" i="73" s="1"/>
  <c r="Z54" i="73" s="1"/>
  <c r="Z58" i="73" s="1"/>
  <c r="Z55" i="73"/>
  <c r="J30" i="73"/>
  <c r="J26" i="73"/>
  <c r="J27" i="73" s="1"/>
  <c r="J28" i="73" s="1"/>
  <c r="J29" i="73" s="1"/>
  <c r="AD35" i="73"/>
  <c r="AD33" i="73"/>
  <c r="AD34" i="73" s="1"/>
  <c r="AD37" i="73" s="1"/>
  <c r="AH33" i="73"/>
  <c r="AH34" i="73" s="1"/>
  <c r="AH37" i="73" s="1"/>
  <c r="AH35" i="73"/>
  <c r="I26" i="73"/>
  <c r="I27" i="73" s="1"/>
  <c r="I28" i="73" s="1"/>
  <c r="I29" i="73" s="1"/>
  <c r="I30" i="73"/>
  <c r="AH52" i="73"/>
  <c r="AH53" i="73" s="1"/>
  <c r="AH54" i="73" s="1"/>
  <c r="AH58" i="73" s="1"/>
  <c r="AC52" i="73"/>
  <c r="AC53" i="73" s="1"/>
  <c r="AC54" i="73" s="1"/>
  <c r="AC58" i="73" s="1"/>
  <c r="D35" i="73"/>
  <c r="D33" i="73"/>
  <c r="D34" i="73" s="1"/>
  <c r="D37" i="73" s="1"/>
  <c r="AF73" i="73"/>
  <c r="AF74" i="73" s="1"/>
  <c r="AF75" i="73" s="1"/>
  <c r="H52" i="73"/>
  <c r="H53" i="73" s="1"/>
  <c r="H54" i="73" s="1"/>
  <c r="H58" i="73" s="1"/>
  <c r="G33" i="73"/>
  <c r="G34" i="73" s="1"/>
  <c r="G37" i="73" s="1"/>
  <c r="G35" i="73"/>
  <c r="AA52" i="73"/>
  <c r="AA53" i="73" s="1"/>
  <c r="AA54" i="73" s="1"/>
  <c r="AA58" i="73" s="1"/>
  <c r="R26" i="73"/>
  <c r="R27" i="73" s="1"/>
  <c r="R28" i="73" s="1"/>
  <c r="R29" i="73" s="1"/>
  <c r="U73" i="73"/>
  <c r="U74" i="73" s="1"/>
  <c r="U75" i="73" s="1"/>
  <c r="U76" i="73" s="1"/>
  <c r="U77" i="73" s="1"/>
  <c r="U78" i="73" s="1"/>
  <c r="U79" i="73" s="1"/>
  <c r="U80" i="73" s="1"/>
  <c r="U81" i="73" s="1"/>
  <c r="U82" i="73" s="1"/>
  <c r="S52" i="73"/>
  <c r="S53" i="73" s="1"/>
  <c r="S54" i="73" s="1"/>
  <c r="S58" i="73" s="1"/>
  <c r="K33" i="73"/>
  <c r="K34" i="73" s="1"/>
  <c r="K37" i="73" s="1"/>
  <c r="K35" i="73"/>
  <c r="O26" i="73"/>
  <c r="O27" i="73" s="1"/>
  <c r="O28" i="73" s="1"/>
  <c r="O29" i="73" s="1"/>
  <c r="O30" i="73"/>
  <c r="H73" i="73"/>
  <c r="H74" i="73" s="1"/>
  <c r="H75" i="73" s="1"/>
  <c r="H76" i="73" s="1"/>
  <c r="H77" i="73" s="1"/>
  <c r="H78" i="73" s="1"/>
  <c r="H79" i="73" s="1"/>
  <c r="H80" i="73" s="1"/>
  <c r="H81" i="73" s="1"/>
  <c r="H82" i="73" s="1"/>
  <c r="O52" i="73"/>
  <c r="O53" i="73" s="1"/>
  <c r="O54" i="73" s="1"/>
  <c r="O58" i="73" s="1"/>
  <c r="Y30" i="73"/>
  <c r="AE33" i="73"/>
  <c r="AE34" i="73" s="1"/>
  <c r="AE37" i="73" s="1"/>
  <c r="Q73" i="73"/>
  <c r="Q74" i="73" s="1"/>
  <c r="Q75" i="73" s="1"/>
  <c r="Q76" i="73" s="1"/>
  <c r="Q77" i="73" s="1"/>
  <c r="Q78" i="73" s="1"/>
  <c r="Q79" i="73" s="1"/>
  <c r="Q80" i="73" s="1"/>
  <c r="Q81" i="73" s="1"/>
  <c r="Q82" i="73" s="1"/>
  <c r="AB33" i="73"/>
  <c r="AB34" i="73" s="1"/>
  <c r="AB37" i="73" s="1"/>
  <c r="T73" i="73"/>
  <c r="T74" i="73" s="1"/>
  <c r="T75" i="73" s="1"/>
  <c r="T76" i="73" s="1"/>
  <c r="T77" i="73" s="1"/>
  <c r="T78" i="73" s="1"/>
  <c r="T79" i="73" s="1"/>
  <c r="T80" i="73" s="1"/>
  <c r="T81" i="73" s="1"/>
  <c r="T82" i="73" s="1"/>
  <c r="Z26" i="73"/>
  <c r="Z27" i="73" s="1"/>
  <c r="Z28" i="73" s="1"/>
  <c r="Z29" i="73" s="1"/>
  <c r="Z30" i="73"/>
  <c r="AB26" i="73"/>
  <c r="AB27" i="73" s="1"/>
  <c r="AB28" i="73" s="1"/>
  <c r="AB29" i="73" s="1"/>
  <c r="AG52" i="73"/>
  <c r="AG53" i="73" s="1"/>
  <c r="AG54" i="73" s="1"/>
  <c r="AG58" i="73" s="1"/>
  <c r="AG55" i="73"/>
  <c r="Q33" i="73"/>
  <c r="Q34" i="73" s="1"/>
  <c r="Q37" i="73" s="1"/>
  <c r="AC26" i="73"/>
  <c r="AC27" i="73" s="1"/>
  <c r="AC28" i="73" s="1"/>
  <c r="AC29" i="73" s="1"/>
  <c r="AC30" i="73"/>
  <c r="R73" i="73"/>
  <c r="R74" i="73" s="1"/>
  <c r="R75" i="73" s="1"/>
  <c r="R76" i="73" s="1"/>
  <c r="R77" i="73" s="1"/>
  <c r="R78" i="73" s="1"/>
  <c r="R79" i="73" s="1"/>
  <c r="R80" i="73" s="1"/>
  <c r="R81" i="73" s="1"/>
  <c r="R82" i="73" s="1"/>
  <c r="AG73" i="73"/>
  <c r="AG74" i="73" s="1"/>
  <c r="AG75" i="73" s="1"/>
  <c r="AG76" i="73" s="1"/>
  <c r="AG97" i="73"/>
  <c r="Q52" i="73"/>
  <c r="Q53" i="73" s="1"/>
  <c r="Q54" i="73" s="1"/>
  <c r="Q58" i="73" s="1"/>
  <c r="Q55" i="73"/>
  <c r="AC33" i="73"/>
  <c r="AC34" i="73" s="1"/>
  <c r="AC37" i="73" s="1"/>
  <c r="AF33" i="73"/>
  <c r="AF34" i="73" s="1"/>
  <c r="AF37" i="73" s="1"/>
  <c r="P33" i="73"/>
  <c r="P34" i="73" s="1"/>
  <c r="P37" i="73" s="1"/>
  <c r="W26" i="73"/>
  <c r="W27" i="73" s="1"/>
  <c r="W28" i="73" s="1"/>
  <c r="W29" i="73" s="1"/>
  <c r="U33" i="73"/>
  <c r="U34" i="73" s="1"/>
  <c r="U37" i="73" s="1"/>
  <c r="AH26" i="73"/>
  <c r="AH27" i="73" s="1"/>
  <c r="AH28" i="73" s="1"/>
  <c r="AH29" i="73" s="1"/>
  <c r="AA33" i="73"/>
  <c r="AA34" i="73" s="1"/>
  <c r="AA37" i="73" s="1"/>
  <c r="AA35" i="73"/>
  <c r="I33" i="73"/>
  <c r="I34" i="73" s="1"/>
  <c r="I37" i="73" s="1"/>
  <c r="I35" i="73"/>
  <c r="F73" i="73"/>
  <c r="F74" i="73" s="1"/>
  <c r="F75" i="73" s="1"/>
  <c r="F76" i="73" s="1"/>
  <c r="F77" i="73" s="1"/>
  <c r="F78" i="73" s="1"/>
  <c r="F79" i="73" s="1"/>
  <c r="F80" i="73" s="1"/>
  <c r="F81" i="73" s="1"/>
  <c r="F82" i="73" s="1"/>
  <c r="L33" i="73"/>
  <c r="L34" i="73" s="1"/>
  <c r="L37" i="73" s="1"/>
  <c r="L35" i="73"/>
  <c r="H33" i="73"/>
  <c r="H34" i="73" s="1"/>
  <c r="H37" i="73" s="1"/>
  <c r="O33" i="73"/>
  <c r="O34" i="73" s="1"/>
  <c r="O37" i="73" s="1"/>
  <c r="M52" i="73"/>
  <c r="M53" i="73" s="1"/>
  <c r="M54" i="73" s="1"/>
  <c r="M58" i="73" s="1"/>
  <c r="M55" i="73"/>
  <c r="X94" i="73"/>
  <c r="X95" i="73" s="1"/>
  <c r="X96" i="73" s="1"/>
  <c r="X97" i="73"/>
  <c r="AG33" i="73"/>
  <c r="AG34" i="73" s="1"/>
  <c r="AG37" i="73" s="1"/>
  <c r="O38" i="73" l="1"/>
  <c r="O39" i="73" s="1"/>
  <c r="O40" i="73" s="1"/>
  <c r="O41" i="73" s="1"/>
  <c r="O42" i="73" s="1"/>
  <c r="O43" i="73" s="1"/>
  <c r="O44" i="73" s="1"/>
  <c r="O45" i="73" s="1"/>
  <c r="O46" i="73" s="1"/>
  <c r="O47" i="73" s="1"/>
  <c r="E83" i="73"/>
  <c r="E84" i="73"/>
  <c r="R38" i="73"/>
  <c r="R39" i="73" s="1"/>
  <c r="R40" i="73" s="1"/>
  <c r="R41" i="73" s="1"/>
  <c r="R42" i="73" s="1"/>
  <c r="R43" i="73" s="1"/>
  <c r="R44" i="73" s="1"/>
  <c r="R45" i="73" s="1"/>
  <c r="R46" i="73" s="1"/>
  <c r="R47" i="73" s="1"/>
  <c r="O83" i="73"/>
  <c r="O84" i="73"/>
  <c r="AH30" i="73"/>
  <c r="M84" i="73"/>
  <c r="M83" i="73"/>
  <c r="V30" i="73"/>
  <c r="H38" i="73"/>
  <c r="H39" i="73" s="1"/>
  <c r="H40" i="73" s="1"/>
  <c r="H41" i="73" s="1"/>
  <c r="H42" i="73" s="1"/>
  <c r="H43" i="73" s="1"/>
  <c r="H44" i="73" s="1"/>
  <c r="H45" i="73" s="1"/>
  <c r="H46" i="73" s="1"/>
  <c r="H47" i="73" s="1"/>
  <c r="AC55" i="73"/>
  <c r="AE59" i="73"/>
  <c r="AE60" i="73" s="1"/>
  <c r="AE61" i="73" s="1"/>
  <c r="X30" i="73"/>
  <c r="AA55" i="73"/>
  <c r="S49" i="73"/>
  <c r="S38" i="73"/>
  <c r="S39" i="73" s="1"/>
  <c r="S40" i="73" s="1"/>
  <c r="S41" i="73" s="1"/>
  <c r="S42" i="73" s="1"/>
  <c r="S43" i="73" s="1"/>
  <c r="S44" i="73" s="1"/>
  <c r="S45" i="73" s="1"/>
  <c r="S46" i="73" s="1"/>
  <c r="S47" i="73" s="1"/>
  <c r="P59" i="73"/>
  <c r="P60" i="73" s="1"/>
  <c r="P61" i="73" s="1"/>
  <c r="P70" i="73"/>
  <c r="W59" i="73"/>
  <c r="W60" i="73" s="1"/>
  <c r="W61" i="73" s="1"/>
  <c r="W70" i="73"/>
  <c r="I59" i="73"/>
  <c r="I60" i="73" s="1"/>
  <c r="I61" i="73" s="1"/>
  <c r="W30" i="73"/>
  <c r="P55" i="73"/>
  <c r="C53" i="73"/>
  <c r="AI52" i="73"/>
  <c r="U55" i="73"/>
  <c r="P38" i="73"/>
  <c r="P39" i="73" s="1"/>
  <c r="P40" i="73" s="1"/>
  <c r="P41" i="73" s="1"/>
  <c r="P42" i="73" s="1"/>
  <c r="P43" i="73" s="1"/>
  <c r="P44" i="73" s="1"/>
  <c r="P45" i="73" s="1"/>
  <c r="P46" i="73" s="1"/>
  <c r="P47" i="73" s="1"/>
  <c r="P49" i="73"/>
  <c r="AI63" i="73"/>
  <c r="C64" i="73"/>
  <c r="T38" i="73"/>
  <c r="T39" i="73" s="1"/>
  <c r="T40" i="73" s="1"/>
  <c r="T41" i="73" s="1"/>
  <c r="T42" i="73" s="1"/>
  <c r="T43" i="73" s="1"/>
  <c r="T44" i="73" s="1"/>
  <c r="T45" i="73" s="1"/>
  <c r="T46" i="73" s="1"/>
  <c r="T47" i="73" s="1"/>
  <c r="T49" i="73"/>
  <c r="H59" i="73"/>
  <c r="H60" i="73" s="1"/>
  <c r="H61" i="73" s="1"/>
  <c r="T59" i="73"/>
  <c r="T60" i="73" s="1"/>
  <c r="T61" i="73" s="1"/>
  <c r="AF38" i="73"/>
  <c r="AF39" i="73" s="1"/>
  <c r="AF40" i="73" s="1"/>
  <c r="AF41" i="73" s="1"/>
  <c r="AF42" i="73" s="1"/>
  <c r="AF43" i="73" s="1"/>
  <c r="AF44" i="73" s="1"/>
  <c r="AF45" i="73" s="1"/>
  <c r="AF46" i="73" s="1"/>
  <c r="AF47" i="73" s="1"/>
  <c r="Q38" i="73"/>
  <c r="Q39" i="73" s="1"/>
  <c r="Q40" i="73" s="1"/>
  <c r="Q41" i="73" s="1"/>
  <c r="Q42" i="73" s="1"/>
  <c r="Q43" i="73" s="1"/>
  <c r="Q44" i="73" s="1"/>
  <c r="Q45" i="73" s="1"/>
  <c r="Q46" i="73" s="1"/>
  <c r="Q47" i="73" s="1"/>
  <c r="K38" i="73"/>
  <c r="K39" i="73" s="1"/>
  <c r="K40" i="73" s="1"/>
  <c r="K41" i="73" s="1"/>
  <c r="K42" i="73" s="1"/>
  <c r="K43" i="73" s="1"/>
  <c r="K44" i="73" s="1"/>
  <c r="K45" i="73" s="1"/>
  <c r="K46" i="73" s="1"/>
  <c r="K47" i="73" s="1"/>
  <c r="K49" i="73"/>
  <c r="H55" i="73"/>
  <c r="AH49" i="73"/>
  <c r="AH38" i="73"/>
  <c r="AH39" i="73" s="1"/>
  <c r="AH40" i="73" s="1"/>
  <c r="AH41" i="73" s="1"/>
  <c r="AH42" i="73" s="1"/>
  <c r="AH43" i="73" s="1"/>
  <c r="AH44" i="73" s="1"/>
  <c r="AH45" i="73" s="1"/>
  <c r="AH46" i="73" s="1"/>
  <c r="AH47" i="73" s="1"/>
  <c r="N55" i="73"/>
  <c r="T55" i="73"/>
  <c r="V59" i="73"/>
  <c r="V60" i="73" s="1"/>
  <c r="V61" i="73" s="1"/>
  <c r="G59" i="73"/>
  <c r="G60" i="73" s="1"/>
  <c r="G61" i="73" s="1"/>
  <c r="K59" i="73"/>
  <c r="K60" i="73" s="1"/>
  <c r="K61" i="73" s="1"/>
  <c r="G83" i="73"/>
  <c r="G84" i="73"/>
  <c r="AF70" i="73"/>
  <c r="AF59" i="73"/>
  <c r="AF60" i="73" s="1"/>
  <c r="AF61" i="73" s="1"/>
  <c r="D59" i="73"/>
  <c r="D60" i="73" s="1"/>
  <c r="D61" i="73" s="1"/>
  <c r="U83" i="73"/>
  <c r="U84" i="73"/>
  <c r="AB30" i="73"/>
  <c r="N38" i="73"/>
  <c r="N39" i="73" s="1"/>
  <c r="N40" i="73" s="1"/>
  <c r="N41" i="73" s="1"/>
  <c r="N42" i="73" s="1"/>
  <c r="N43" i="73" s="1"/>
  <c r="N44" i="73" s="1"/>
  <c r="N45" i="73" s="1"/>
  <c r="N46" i="73" s="1"/>
  <c r="N47" i="73" s="1"/>
  <c r="AI73" i="73"/>
  <c r="C74" i="73"/>
  <c r="U30" i="73"/>
  <c r="O55" i="73"/>
  <c r="H35" i="73"/>
  <c r="E55" i="73"/>
  <c r="AD55" i="73"/>
  <c r="H83" i="73"/>
  <c r="H84" i="73"/>
  <c r="L83" i="73"/>
  <c r="L84" i="73"/>
  <c r="T30" i="73"/>
  <c r="L38" i="73"/>
  <c r="L39" i="73" s="1"/>
  <c r="L40" i="73" s="1"/>
  <c r="L41" i="73" s="1"/>
  <c r="L42" i="73" s="1"/>
  <c r="L43" i="73" s="1"/>
  <c r="L44" i="73" s="1"/>
  <c r="L45" i="73" s="1"/>
  <c r="L46" i="73" s="1"/>
  <c r="L47" i="73" s="1"/>
  <c r="S35" i="73"/>
  <c r="AI33" i="73"/>
  <c r="C34" i="73"/>
  <c r="K84" i="73"/>
  <c r="K83" i="73"/>
  <c r="F84" i="73"/>
  <c r="F83" i="73"/>
  <c r="N59" i="73"/>
  <c r="N60" i="73" s="1"/>
  <c r="N61" i="73" s="1"/>
  <c r="AA30" i="73"/>
  <c r="E30" i="73"/>
  <c r="I38" i="73"/>
  <c r="I39" i="73" s="1"/>
  <c r="I40" i="73" s="1"/>
  <c r="I41" i="73" s="1"/>
  <c r="I42" i="73" s="1"/>
  <c r="I43" i="73" s="1"/>
  <c r="I44" i="73" s="1"/>
  <c r="I45" i="73" s="1"/>
  <c r="I46" i="73" s="1"/>
  <c r="I47" i="73" s="1"/>
  <c r="AF35" i="73"/>
  <c r="Q35" i="73"/>
  <c r="Q84" i="73"/>
  <c r="Q83" i="73"/>
  <c r="S55" i="73"/>
  <c r="AF97" i="73"/>
  <c r="AD38" i="73"/>
  <c r="AD39" i="73" s="1"/>
  <c r="AD40" i="73" s="1"/>
  <c r="AD41" i="73" s="1"/>
  <c r="AD42" i="73" s="1"/>
  <c r="AD43" i="73" s="1"/>
  <c r="AD44" i="73" s="1"/>
  <c r="AD45" i="73" s="1"/>
  <c r="AD46" i="73" s="1"/>
  <c r="AD47" i="73" s="1"/>
  <c r="AD30" i="73"/>
  <c r="V55" i="73"/>
  <c r="G55" i="73"/>
  <c r="F49" i="73"/>
  <c r="F38" i="73"/>
  <c r="F39" i="73" s="1"/>
  <c r="F40" i="73" s="1"/>
  <c r="F41" i="73" s="1"/>
  <c r="F42" i="73" s="1"/>
  <c r="F43" i="73" s="1"/>
  <c r="F44" i="73" s="1"/>
  <c r="F45" i="73" s="1"/>
  <c r="F46" i="73" s="1"/>
  <c r="F47" i="73" s="1"/>
  <c r="K55" i="73"/>
  <c r="AF55" i="73"/>
  <c r="E38" i="73"/>
  <c r="E39" i="73" s="1"/>
  <c r="E40" i="73" s="1"/>
  <c r="E41" i="73" s="1"/>
  <c r="E42" i="73" s="1"/>
  <c r="E43" i="73" s="1"/>
  <c r="E44" i="73" s="1"/>
  <c r="E45" i="73" s="1"/>
  <c r="E46" i="73" s="1"/>
  <c r="E47" i="73" s="1"/>
  <c r="D55" i="73"/>
  <c r="AC84" i="73"/>
  <c r="AC83" i="73"/>
  <c r="O35" i="73"/>
  <c r="AC70" i="73"/>
  <c r="AC59" i="73"/>
  <c r="AC60" i="73" s="1"/>
  <c r="AC61" i="73" s="1"/>
  <c r="U38" i="73"/>
  <c r="U39" i="73" s="1"/>
  <c r="U40" i="73" s="1"/>
  <c r="U41" i="73" s="1"/>
  <c r="U42" i="73" s="1"/>
  <c r="U43" i="73" s="1"/>
  <c r="U44" i="73" s="1"/>
  <c r="U45" i="73" s="1"/>
  <c r="U46" i="73" s="1"/>
  <c r="U47" i="73" s="1"/>
  <c r="R30" i="73"/>
  <c r="N35" i="73"/>
  <c r="AD59" i="73"/>
  <c r="AD60" i="73" s="1"/>
  <c r="AD61" i="73" s="1"/>
  <c r="AH70" i="73"/>
  <c r="AH59" i="73"/>
  <c r="AH60" i="73" s="1"/>
  <c r="AH61" i="73" s="1"/>
  <c r="Y49" i="73"/>
  <c r="T83" i="73"/>
  <c r="T84" i="73"/>
  <c r="AG38" i="73"/>
  <c r="AG39" i="73" s="1"/>
  <c r="AG40" i="73" s="1"/>
  <c r="AG41" i="73" s="1"/>
  <c r="AG42" i="73" s="1"/>
  <c r="AG43" i="73" s="1"/>
  <c r="AG44" i="73" s="1"/>
  <c r="AG45" i="73" s="1"/>
  <c r="AG46" i="73" s="1"/>
  <c r="AG47" i="73" s="1"/>
  <c r="AG49" i="73"/>
  <c r="Z38" i="73"/>
  <c r="Z39" i="73" s="1"/>
  <c r="Z40" i="73" s="1"/>
  <c r="Z41" i="73" s="1"/>
  <c r="Z42" i="73" s="1"/>
  <c r="Z43" i="73" s="1"/>
  <c r="Z44" i="73" s="1"/>
  <c r="Z45" i="73" s="1"/>
  <c r="Z46" i="73" s="1"/>
  <c r="Z47" i="73" s="1"/>
  <c r="AG35" i="73"/>
  <c r="T35" i="73"/>
  <c r="S70" i="73"/>
  <c r="S59" i="73"/>
  <c r="S60" i="73" s="1"/>
  <c r="S61" i="73" s="1"/>
  <c r="W83" i="73"/>
  <c r="W84" i="73"/>
  <c r="M38" i="73"/>
  <c r="M39" i="73" s="1"/>
  <c r="M40" i="73" s="1"/>
  <c r="M41" i="73" s="1"/>
  <c r="M42" i="73" s="1"/>
  <c r="M43" i="73" s="1"/>
  <c r="M44" i="73" s="1"/>
  <c r="M45" i="73" s="1"/>
  <c r="M46" i="73" s="1"/>
  <c r="M47" i="73" s="1"/>
  <c r="C27" i="73"/>
  <c r="AI26" i="73"/>
  <c r="C95" i="73"/>
  <c r="AI94" i="73"/>
  <c r="Q59" i="73"/>
  <c r="Q60" i="73" s="1"/>
  <c r="Q61" i="73" s="1"/>
  <c r="O59" i="73"/>
  <c r="O60" i="73" s="1"/>
  <c r="O61" i="73" s="1"/>
  <c r="R35" i="73"/>
  <c r="L30" i="73"/>
  <c r="Z59" i="73"/>
  <c r="Z60" i="73" s="1"/>
  <c r="Z61" i="73" s="1"/>
  <c r="Z70" i="73"/>
  <c r="E59" i="73"/>
  <c r="E60" i="73" s="1"/>
  <c r="E61" i="73" s="1"/>
  <c r="P83" i="73"/>
  <c r="P84" i="73"/>
  <c r="U35" i="73"/>
  <c r="AA59" i="73"/>
  <c r="AA60" i="73" s="1"/>
  <c r="AA61" i="73" s="1"/>
  <c r="F30" i="73"/>
  <c r="AE55" i="73"/>
  <c r="X38" i="73"/>
  <c r="X39" i="73" s="1"/>
  <c r="X40" i="73" s="1"/>
  <c r="X41" i="73" s="1"/>
  <c r="X42" i="73" s="1"/>
  <c r="X43" i="73" s="1"/>
  <c r="X44" i="73" s="1"/>
  <c r="X45" i="73" s="1"/>
  <c r="X46" i="73" s="1"/>
  <c r="X47" i="73" s="1"/>
  <c r="AH84" i="73"/>
  <c r="AH83" i="73"/>
  <c r="AH55" i="73"/>
  <c r="N84" i="73"/>
  <c r="N83" i="73"/>
  <c r="U59" i="73"/>
  <c r="U60" i="73" s="1"/>
  <c r="U61" i="73" s="1"/>
  <c r="S84" i="73"/>
  <c r="S83" i="73"/>
  <c r="R84" i="73"/>
  <c r="R83" i="73"/>
  <c r="I83" i="73"/>
  <c r="I84" i="73"/>
  <c r="W55" i="73"/>
  <c r="G30" i="73"/>
  <c r="I55" i="73"/>
  <c r="AB38" i="73"/>
  <c r="AB39" i="73" s="1"/>
  <c r="AB40" i="73" s="1"/>
  <c r="AB41" i="73" s="1"/>
  <c r="AB42" i="73" s="1"/>
  <c r="AB43" i="73" s="1"/>
  <c r="AB49" i="73"/>
  <c r="G38" i="73"/>
  <c r="G39" i="73" s="1"/>
  <c r="G40" i="73" s="1"/>
  <c r="G41" i="73" s="1"/>
  <c r="G42" i="73" s="1"/>
  <c r="G43" i="73" s="1"/>
  <c r="G44" i="73" s="1"/>
  <c r="G45" i="73" s="1"/>
  <c r="G46" i="73" s="1"/>
  <c r="G47" i="73" s="1"/>
  <c r="G49" i="73"/>
  <c r="Y87" i="73"/>
  <c r="Y86" i="73"/>
  <c r="Y85" i="73"/>
  <c r="Y97" i="73" s="1"/>
  <c r="Y100" i="73" s="1"/>
  <c r="Y92" i="73"/>
  <c r="Y90" i="73"/>
  <c r="Y91" i="73"/>
  <c r="Y89" i="73"/>
  <c r="Y88" i="73"/>
  <c r="Z84" i="73"/>
  <c r="Z83" i="73"/>
  <c r="P35" i="73"/>
  <c r="AB35" i="73"/>
  <c r="AD83" i="73"/>
  <c r="AD84" i="73"/>
  <c r="P30" i="73"/>
  <c r="V38" i="73"/>
  <c r="V39" i="73" s="1"/>
  <c r="V40" i="73" s="1"/>
  <c r="V41" i="73" s="1"/>
  <c r="V42" i="73" s="1"/>
  <c r="V43" i="73" s="1"/>
  <c r="V44" i="73" s="1"/>
  <c r="V45" i="73" s="1"/>
  <c r="V46" i="73" s="1"/>
  <c r="V47" i="73" s="1"/>
  <c r="C35" i="73"/>
  <c r="AC38" i="73"/>
  <c r="AC39" i="73" s="1"/>
  <c r="AC40" i="73" s="1"/>
  <c r="AC41" i="73" s="1"/>
  <c r="AC42" i="73" s="1"/>
  <c r="AC43" i="73" s="1"/>
  <c r="AC44" i="73" s="1"/>
  <c r="AC45" i="73" s="1"/>
  <c r="AC46" i="73" s="1"/>
  <c r="AC47" i="73" s="1"/>
  <c r="AC49" i="73"/>
  <c r="AE38" i="73"/>
  <c r="AE39" i="73" s="1"/>
  <c r="AE40" i="73" s="1"/>
  <c r="AE41" i="73" s="1"/>
  <c r="AE42" i="73" s="1"/>
  <c r="AE43" i="73" s="1"/>
  <c r="AE44" i="73" s="1"/>
  <c r="AE45" i="73" s="1"/>
  <c r="AE46" i="73" s="1"/>
  <c r="AE47" i="73" s="1"/>
  <c r="V84" i="73"/>
  <c r="V83" i="73"/>
  <c r="M70" i="73"/>
  <c r="M59" i="73"/>
  <c r="M60" i="73" s="1"/>
  <c r="M61" i="73" s="1"/>
  <c r="AA49" i="73"/>
  <c r="AA38" i="73"/>
  <c r="AA39" i="73" s="1"/>
  <c r="AA40" i="73" s="1"/>
  <c r="AA41" i="73" s="1"/>
  <c r="AA42" i="73" s="1"/>
  <c r="AA43" i="73" s="1"/>
  <c r="AA44" i="73" s="1"/>
  <c r="AA45" i="73" s="1"/>
  <c r="AA46" i="73" s="1"/>
  <c r="AA47" i="73" s="1"/>
  <c r="AC35" i="73"/>
  <c r="AG59" i="73"/>
  <c r="AG60" i="73" s="1"/>
  <c r="AG61" i="73" s="1"/>
  <c r="AE35" i="73"/>
  <c r="D38" i="73"/>
  <c r="D39" i="73" s="1"/>
  <c r="D40" i="73" s="1"/>
  <c r="D41" i="73" s="1"/>
  <c r="D42" i="73" s="1"/>
  <c r="D43" i="73" s="1"/>
  <c r="D44" i="73" s="1"/>
  <c r="D45" i="73" s="1"/>
  <c r="D46" i="73" s="1"/>
  <c r="D47" i="73" s="1"/>
  <c r="S30" i="73"/>
  <c r="R59" i="73"/>
  <c r="R60" i="73" s="1"/>
  <c r="R61" i="73" s="1"/>
  <c r="R70" i="73"/>
  <c r="L59" i="73"/>
  <c r="L60" i="73" s="1"/>
  <c r="L61" i="73" s="1"/>
  <c r="L70" i="73"/>
  <c r="W38" i="73"/>
  <c r="W39" i="73" s="1"/>
  <c r="W40" i="73" s="1"/>
  <c r="W41" i="73" s="1"/>
  <c r="W42" i="73" s="1"/>
  <c r="W43" i="73" s="1"/>
  <c r="W44" i="73" s="1"/>
  <c r="W45" i="73" s="1"/>
  <c r="W46" i="73" s="1"/>
  <c r="W47" i="73" s="1"/>
  <c r="W49" i="73"/>
  <c r="D30" i="73"/>
  <c r="M35" i="73"/>
  <c r="J38" i="73"/>
  <c r="J39" i="73" s="1"/>
  <c r="J40" i="73" s="1"/>
  <c r="J41" i="73" s="1"/>
  <c r="J42" i="73" s="1"/>
  <c r="J43" i="73" s="1"/>
  <c r="J44" i="73" s="1"/>
  <c r="J45" i="73" s="1"/>
  <c r="J46" i="73" s="1"/>
  <c r="J47" i="73" s="1"/>
  <c r="K30" i="73"/>
  <c r="F70" i="73"/>
  <c r="F59" i="73"/>
  <c r="F60" i="73" s="1"/>
  <c r="F61" i="73" s="1"/>
  <c r="Y103" i="73" l="1"/>
  <c r="Y101" i="73"/>
  <c r="O97" i="73"/>
  <c r="M86" i="73"/>
  <c r="M85" i="73"/>
  <c r="M97" i="73" s="1"/>
  <c r="M89" i="73"/>
  <c r="M91" i="73"/>
  <c r="M88" i="73"/>
  <c r="M87" i="73"/>
  <c r="M92" i="73"/>
  <c r="M90" i="73"/>
  <c r="D49" i="73"/>
  <c r="C28" i="73"/>
  <c r="AI27" i="73"/>
  <c r="L90" i="73"/>
  <c r="L86" i="73"/>
  <c r="L87" i="73"/>
  <c r="L85" i="73"/>
  <c r="L97" i="73" s="1"/>
  <c r="L88" i="73"/>
  <c r="L89" i="73"/>
  <c r="L91" i="73"/>
  <c r="L92" i="73"/>
  <c r="K70" i="73"/>
  <c r="O89" i="73"/>
  <c r="O85" i="73"/>
  <c r="O92" i="73"/>
  <c r="O86" i="73"/>
  <c r="O91" i="73"/>
  <c r="O88" i="73"/>
  <c r="O90" i="73"/>
  <c r="O87" i="73"/>
  <c r="N70" i="73"/>
  <c r="AB100" i="73"/>
  <c r="AE70" i="73"/>
  <c r="S88" i="73"/>
  <c r="S87" i="73"/>
  <c r="S89" i="73"/>
  <c r="S85" i="73"/>
  <c r="S97" i="73" s="1"/>
  <c r="S100" i="73" s="1"/>
  <c r="S92" i="73"/>
  <c r="S90" i="73"/>
  <c r="S86" i="73"/>
  <c r="S91" i="73"/>
  <c r="M49" i="73"/>
  <c r="M100" i="73" s="1"/>
  <c r="E49" i="73"/>
  <c r="U91" i="73"/>
  <c r="U87" i="73"/>
  <c r="U92" i="73"/>
  <c r="U90" i="73"/>
  <c r="U85" i="73"/>
  <c r="U88" i="73"/>
  <c r="U89" i="73"/>
  <c r="U86" i="73"/>
  <c r="Q49" i="73"/>
  <c r="AG70" i="73"/>
  <c r="AG100" i="73" s="1"/>
  <c r="U70" i="73"/>
  <c r="U49" i="73"/>
  <c r="AF49" i="73"/>
  <c r="AF100" i="73" s="1"/>
  <c r="E89" i="73"/>
  <c r="E88" i="73"/>
  <c r="E85" i="73"/>
  <c r="E87" i="73"/>
  <c r="E90" i="73"/>
  <c r="E91" i="73"/>
  <c r="E92" i="73"/>
  <c r="E86" i="73"/>
  <c r="V49" i="73"/>
  <c r="Q70" i="73"/>
  <c r="W89" i="73"/>
  <c r="W88" i="73"/>
  <c r="W92" i="73"/>
  <c r="W86" i="73"/>
  <c r="W87" i="73"/>
  <c r="W85" i="73"/>
  <c r="W90" i="73"/>
  <c r="W91" i="73"/>
  <c r="T92" i="73"/>
  <c r="T91" i="73"/>
  <c r="T86" i="73"/>
  <c r="T97" i="73" s="1"/>
  <c r="T87" i="73"/>
  <c r="T88" i="73"/>
  <c r="T90" i="73"/>
  <c r="T85" i="73"/>
  <c r="T89" i="73"/>
  <c r="Q90" i="73"/>
  <c r="Q91" i="73"/>
  <c r="Q87" i="73"/>
  <c r="Q92" i="73"/>
  <c r="Q85" i="73"/>
  <c r="Q97" i="73" s="1"/>
  <c r="Q89" i="73"/>
  <c r="Q88" i="73"/>
  <c r="Q86" i="73"/>
  <c r="K88" i="73"/>
  <c r="K87" i="73"/>
  <c r="K86" i="73"/>
  <c r="K90" i="73"/>
  <c r="K92" i="73"/>
  <c r="K85" i="73"/>
  <c r="K89" i="73"/>
  <c r="K91" i="73"/>
  <c r="D70" i="73"/>
  <c r="D100" i="73" s="1"/>
  <c r="V70" i="73"/>
  <c r="AD92" i="73"/>
  <c r="AD88" i="73"/>
  <c r="AD86" i="73"/>
  <c r="AD87" i="73"/>
  <c r="AD89" i="73"/>
  <c r="AD90" i="73"/>
  <c r="AD91" i="73"/>
  <c r="AD85" i="73"/>
  <c r="AD97" i="73" s="1"/>
  <c r="AH91" i="73"/>
  <c r="AH90" i="73"/>
  <c r="AH88" i="73"/>
  <c r="AH86" i="73"/>
  <c r="AH87" i="73"/>
  <c r="AH85" i="73"/>
  <c r="AH97" i="73" s="1"/>
  <c r="AH100" i="73" s="1"/>
  <c r="AH92" i="73"/>
  <c r="AH89" i="73"/>
  <c r="AI74" i="73"/>
  <c r="C75" i="73"/>
  <c r="X49" i="73"/>
  <c r="AA100" i="73"/>
  <c r="AI64" i="73"/>
  <c r="C65" i="73"/>
  <c r="R92" i="73"/>
  <c r="R88" i="73"/>
  <c r="R97" i="73" s="1"/>
  <c r="R89" i="73"/>
  <c r="R85" i="73"/>
  <c r="R87" i="73"/>
  <c r="R91" i="73"/>
  <c r="R86" i="73"/>
  <c r="R90" i="73"/>
  <c r="N49" i="73"/>
  <c r="F97" i="73"/>
  <c r="F100" i="73" s="1"/>
  <c r="I70" i="73"/>
  <c r="Z86" i="73"/>
  <c r="Z97" i="73" s="1"/>
  <c r="Z85" i="73"/>
  <c r="Z88" i="73"/>
  <c r="Z90" i="73"/>
  <c r="Z87" i="73"/>
  <c r="Z92" i="73"/>
  <c r="Z91" i="73"/>
  <c r="Z89" i="73"/>
  <c r="N86" i="73"/>
  <c r="N91" i="73"/>
  <c r="N89" i="73"/>
  <c r="N88" i="73"/>
  <c r="N87" i="73"/>
  <c r="N92" i="73"/>
  <c r="N85" i="73"/>
  <c r="N97" i="73" s="1"/>
  <c r="N90" i="73"/>
  <c r="P91" i="73"/>
  <c r="P89" i="73"/>
  <c r="P92" i="73"/>
  <c r="P90" i="73"/>
  <c r="P86" i="73"/>
  <c r="P88" i="73"/>
  <c r="P85" i="73"/>
  <c r="P97" i="73" s="1"/>
  <c r="P100" i="73" s="1"/>
  <c r="P87" i="73"/>
  <c r="AI34" i="73"/>
  <c r="AI35" i="73" s="1"/>
  <c r="C37" i="73"/>
  <c r="T70" i="73"/>
  <c r="H49" i="73"/>
  <c r="O49" i="73"/>
  <c r="G92" i="73"/>
  <c r="G91" i="73"/>
  <c r="G86" i="73"/>
  <c r="G87" i="73"/>
  <c r="G90" i="73"/>
  <c r="G89" i="73"/>
  <c r="G85" i="73"/>
  <c r="G97" i="73" s="1"/>
  <c r="G88" i="73"/>
  <c r="V91" i="73"/>
  <c r="V90" i="73"/>
  <c r="V89" i="73"/>
  <c r="V85" i="73"/>
  <c r="V86" i="73"/>
  <c r="V88" i="73"/>
  <c r="V87" i="73"/>
  <c r="V97" i="73" s="1"/>
  <c r="V92" i="73"/>
  <c r="AC89" i="73"/>
  <c r="AC85" i="73"/>
  <c r="AC97" i="73" s="1"/>
  <c r="AC100" i="73" s="1"/>
  <c r="AC90" i="73"/>
  <c r="AC87" i="73"/>
  <c r="AC86" i="73"/>
  <c r="AC92" i="73"/>
  <c r="AC88" i="73"/>
  <c r="AC91" i="73"/>
  <c r="AD70" i="73"/>
  <c r="AE49" i="73"/>
  <c r="AE100" i="73" s="1"/>
  <c r="AD49" i="73"/>
  <c r="AA70" i="73"/>
  <c r="C96" i="73"/>
  <c r="AI96" i="73" s="1"/>
  <c r="AI95" i="73"/>
  <c r="H70" i="73"/>
  <c r="AI53" i="73"/>
  <c r="C54" i="73"/>
  <c r="L49" i="73"/>
  <c r="X100" i="73"/>
  <c r="Z49" i="73"/>
  <c r="H92" i="73"/>
  <c r="H91" i="73"/>
  <c r="H90" i="73"/>
  <c r="H85" i="73"/>
  <c r="H97" i="73" s="1"/>
  <c r="H88" i="73"/>
  <c r="H86" i="73"/>
  <c r="H89" i="73"/>
  <c r="H87" i="73"/>
  <c r="O70" i="73"/>
  <c r="F92" i="73"/>
  <c r="F88" i="73"/>
  <c r="F87" i="73"/>
  <c r="F90" i="73"/>
  <c r="F91" i="73"/>
  <c r="F85" i="73"/>
  <c r="F86" i="73"/>
  <c r="F89" i="73"/>
  <c r="G70" i="73"/>
  <c r="G100" i="73" s="1"/>
  <c r="R49" i="73"/>
  <c r="J49" i="73"/>
  <c r="J100" i="73" s="1"/>
  <c r="I91" i="73"/>
  <c r="I87" i="73"/>
  <c r="I90" i="73"/>
  <c r="I89" i="73"/>
  <c r="I92" i="73"/>
  <c r="I86" i="73"/>
  <c r="I85" i="73"/>
  <c r="I88" i="73"/>
  <c r="I97" i="73" s="1"/>
  <c r="E70" i="73"/>
  <c r="I49" i="73"/>
  <c r="G101" i="73" l="1"/>
  <c r="G103" i="73"/>
  <c r="P103" i="73"/>
  <c r="P101" i="73"/>
  <c r="AD100" i="73"/>
  <c r="AH101" i="73"/>
  <c r="AH103" i="73"/>
  <c r="M101" i="73"/>
  <c r="M103" i="73"/>
  <c r="AG101" i="73"/>
  <c r="AG103" i="73"/>
  <c r="D103" i="73"/>
  <c r="D101" i="73"/>
  <c r="F103" i="73"/>
  <c r="F101" i="73"/>
  <c r="V100" i="73"/>
  <c r="L100" i="73"/>
  <c r="AC101" i="73"/>
  <c r="AC103" i="73"/>
  <c r="AE101" i="73"/>
  <c r="AE103" i="73"/>
  <c r="T100" i="73"/>
  <c r="R100" i="73"/>
  <c r="S103" i="73"/>
  <c r="S101" i="73"/>
  <c r="X101" i="73"/>
  <c r="X103" i="73"/>
  <c r="C58" i="73"/>
  <c r="AI54" i="73"/>
  <c r="AI55" i="73" s="1"/>
  <c r="C55" i="73"/>
  <c r="H100" i="73"/>
  <c r="E97" i="73"/>
  <c r="E100" i="73" s="1"/>
  <c r="U97" i="73"/>
  <c r="U100" i="73" s="1"/>
  <c r="Z100" i="73"/>
  <c r="C38" i="73"/>
  <c r="AI37" i="73"/>
  <c r="AI75" i="73"/>
  <c r="C76" i="73"/>
  <c r="C29" i="73"/>
  <c r="AI28" i="73"/>
  <c r="AA103" i="73"/>
  <c r="AA101" i="73"/>
  <c r="N100" i="73"/>
  <c r="O100" i="73"/>
  <c r="AF101" i="73"/>
  <c r="AF103" i="73"/>
  <c r="J101" i="73"/>
  <c r="J103" i="73"/>
  <c r="I100" i="73"/>
  <c r="C66" i="73"/>
  <c r="AI65" i="73"/>
  <c r="Q100" i="73"/>
  <c r="K97" i="73"/>
  <c r="K100" i="73" s="1"/>
  <c r="W97" i="73"/>
  <c r="W100" i="73" s="1"/>
  <c r="AB103" i="73"/>
  <c r="AB101" i="73"/>
  <c r="E101" i="73" l="1"/>
  <c r="E103" i="73"/>
  <c r="W103" i="73"/>
  <c r="W101" i="73"/>
  <c r="T101" i="73"/>
  <c r="T103" i="73"/>
  <c r="C67" i="73"/>
  <c r="AI66" i="73"/>
  <c r="AI29" i="73"/>
  <c r="AI30" i="73" s="1"/>
  <c r="C30" i="73"/>
  <c r="L101" i="73"/>
  <c r="L103" i="73"/>
  <c r="AD103" i="73"/>
  <c r="AD101" i="73"/>
  <c r="R103" i="73"/>
  <c r="R101" i="73"/>
  <c r="C59" i="73"/>
  <c r="AI58" i="73"/>
  <c r="K103" i="73"/>
  <c r="K101" i="73"/>
  <c r="Q101" i="73"/>
  <c r="Q103" i="73"/>
  <c r="H101" i="73"/>
  <c r="H103" i="73"/>
  <c r="V103" i="73"/>
  <c r="V101" i="73"/>
  <c r="C39" i="73"/>
  <c r="AI38" i="73"/>
  <c r="Z103" i="73"/>
  <c r="Z101" i="73"/>
  <c r="U101" i="73"/>
  <c r="U103" i="73"/>
  <c r="N103" i="73"/>
  <c r="N101" i="73"/>
  <c r="I103" i="73"/>
  <c r="I101" i="73"/>
  <c r="AI76" i="73"/>
  <c r="C77" i="73"/>
  <c r="O101" i="73"/>
  <c r="O103" i="73"/>
  <c r="AI67" i="73" l="1"/>
  <c r="C68" i="73"/>
  <c r="AI39" i="73"/>
  <c r="C40" i="73"/>
  <c r="C78" i="73"/>
  <c r="AI77" i="73"/>
  <c r="C60" i="73"/>
  <c r="AI59" i="73"/>
  <c r="AI60" i="73" l="1"/>
  <c r="C61" i="73"/>
  <c r="AI78" i="73"/>
  <c r="C79" i="73"/>
  <c r="C41" i="73"/>
  <c r="AI40" i="73"/>
  <c r="C69" i="73"/>
  <c r="AI69" i="73" s="1"/>
  <c r="AI68" i="73"/>
  <c r="C42" i="73" l="1"/>
  <c r="AI41" i="73"/>
  <c r="C80" i="73"/>
  <c r="AI79" i="73"/>
  <c r="AI61" i="73"/>
  <c r="AI70" i="73" s="1"/>
  <c r="C70" i="73"/>
  <c r="AI80" i="73" l="1"/>
  <c r="C81" i="73"/>
  <c r="C43" i="73"/>
  <c r="AI42" i="73"/>
  <c r="AI43" i="73" l="1"/>
  <c r="C44" i="73"/>
  <c r="C82" i="73"/>
  <c r="AI81" i="73"/>
  <c r="C84" i="73" l="1"/>
  <c r="C83" i="73"/>
  <c r="AI83" i="73" s="1"/>
  <c r="AI82" i="73"/>
  <c r="C45" i="73"/>
  <c r="AI44" i="73"/>
  <c r="AI45" i="73" l="1"/>
  <c r="C46" i="73"/>
  <c r="AI84" i="73"/>
  <c r="C90" i="73"/>
  <c r="AI90" i="73" s="1"/>
  <c r="C92" i="73"/>
  <c r="C91" i="73"/>
  <c r="AI91" i="73" s="1"/>
  <c r="C86" i="73"/>
  <c r="AI86" i="73" s="1"/>
  <c r="C87" i="73"/>
  <c r="AI87" i="73" s="1"/>
  <c r="C88" i="73"/>
  <c r="AI88" i="73" s="1"/>
  <c r="C85" i="73"/>
  <c r="AI85" i="73" s="1"/>
  <c r="C89" i="73"/>
  <c r="AI89" i="73" s="1"/>
  <c r="AI92" i="73" l="1"/>
  <c r="AI97" i="73" s="1"/>
  <c r="C97" i="73"/>
  <c r="AI46" i="73"/>
  <c r="C47" i="73"/>
  <c r="AI47" i="73" l="1"/>
  <c r="AI49" i="73" s="1"/>
  <c r="AI100" i="73" s="1"/>
  <c r="C49" i="73"/>
  <c r="C100" i="73" s="1"/>
  <c r="C101" i="73" l="1"/>
  <c r="C103" i="73"/>
  <c r="E8" i="73"/>
  <c r="AI103" i="73"/>
  <c r="F8" i="73" l="1"/>
  <c r="F9" i="73" s="1"/>
  <c r="E9" i="73"/>
  <c r="D83" i="19" l="1"/>
  <c r="D26" i="19"/>
  <c r="C9" i="20" l="1"/>
  <c r="D34" i="19" s="1"/>
  <c r="D9" i="52" l="1"/>
  <c r="D21" i="19" s="1"/>
  <c r="E23" i="37" l="1"/>
  <c r="D26" i="37" s="1"/>
  <c r="A14" i="37"/>
  <c r="D28" i="19"/>
  <c r="D9" i="53" l="1"/>
  <c r="D51" i="19" l="1"/>
  <c r="D7" i="38" l="1"/>
  <c r="D14" i="38" s="1"/>
  <c r="D18" i="38" s="1"/>
  <c r="D29" i="37" l="1"/>
  <c r="M11" i="37"/>
  <c r="C14" i="69" l="1"/>
  <c r="C7" i="69"/>
  <c r="D80" i="19" l="1"/>
  <c r="D79" i="19"/>
  <c r="C8" i="69" l="1"/>
  <c r="C15" i="69" s="1"/>
  <c r="C16" i="69" s="1"/>
  <c r="C18" i="69" s="1"/>
  <c r="C9" i="69" l="1"/>
  <c r="C11" i="69" s="1"/>
  <c r="C22" i="69" l="1"/>
  <c r="C20" i="69"/>
  <c r="D75" i="19" l="1"/>
  <c r="B123" i="67"/>
  <c r="B116" i="67"/>
  <c r="B109" i="67"/>
  <c r="B107" i="67"/>
  <c r="B101" i="67"/>
  <c r="B96" i="67"/>
  <c r="B89" i="67"/>
  <c r="B83" i="67"/>
  <c r="B76" i="67"/>
  <c r="B69" i="67"/>
  <c r="B62" i="67"/>
  <c r="B55" i="67"/>
  <c r="B45" i="67"/>
  <c r="B42" i="67"/>
  <c r="B34" i="67"/>
  <c r="B8" i="67"/>
  <c r="D65" i="19"/>
  <c r="B123" i="66"/>
  <c r="B116" i="66"/>
  <c r="B109" i="66"/>
  <c r="B107" i="66"/>
  <c r="B101" i="66"/>
  <c r="B96" i="66"/>
  <c r="B89" i="66"/>
  <c r="B83" i="66"/>
  <c r="B76" i="66"/>
  <c r="B69" i="66"/>
  <c r="B62" i="66"/>
  <c r="B55" i="66"/>
  <c r="B45" i="66"/>
  <c r="B42" i="66"/>
  <c r="B34" i="66"/>
  <c r="B8" i="66"/>
  <c r="D73" i="19" l="1"/>
  <c r="D64" i="19"/>
  <c r="E22" i="60" l="1"/>
  <c r="E23" i="60" s="1"/>
  <c r="E26" i="60" s="1"/>
  <c r="E27" i="60" s="1"/>
  <c r="D54" i="19" s="1"/>
  <c r="U324" i="12" l="1"/>
  <c r="G23" i="34" l="1"/>
  <c r="F23" i="34"/>
  <c r="F13" i="31"/>
  <c r="E13" i="31"/>
  <c r="D13" i="31"/>
  <c r="D19" i="38" l="1"/>
  <c r="D48" i="19" s="1"/>
  <c r="C10" i="43"/>
  <c r="C11" i="43" s="1"/>
  <c r="D44" i="19" s="1"/>
  <c r="M64" i="16"/>
  <c r="D49" i="57"/>
  <c r="W330" i="12"/>
  <c r="W327" i="12"/>
  <c r="W328" i="12" s="1"/>
  <c r="S259" i="5"/>
  <c r="D13" i="19"/>
  <c r="D23" i="19"/>
  <c r="T9" i="46"/>
  <c r="D42" i="19"/>
  <c r="F23" i="33"/>
  <c r="F13" i="29"/>
  <c r="E13" i="29"/>
  <c r="D13" i="29"/>
  <c r="J10" i="25"/>
  <c r="I7" i="25"/>
  <c r="I8" i="25"/>
  <c r="I9" i="25"/>
  <c r="I10" i="25"/>
  <c r="H8" i="25"/>
  <c r="H9" i="25"/>
  <c r="H10" i="25"/>
  <c r="F10" i="25"/>
  <c r="E7" i="25"/>
  <c r="E8" i="25"/>
  <c r="E9" i="25"/>
  <c r="E10" i="25"/>
  <c r="D8" i="25"/>
  <c r="D9" i="25"/>
  <c r="D10" i="25"/>
  <c r="D38" i="19"/>
  <c r="D37" i="19"/>
  <c r="D27" i="19"/>
  <c r="D22" i="19"/>
  <c r="D16" i="19"/>
  <c r="D12" i="19"/>
  <c r="M52" i="13"/>
  <c r="I21" i="18"/>
  <c r="D11" i="49"/>
  <c r="D47" i="19" s="1"/>
  <c r="D27" i="37"/>
  <c r="D28" i="37" s="1"/>
  <c r="D30" i="37" s="1"/>
  <c r="L50" i="13"/>
  <c r="M50" i="13"/>
  <c r="L51" i="13"/>
  <c r="M51" i="13"/>
  <c r="D43" i="19"/>
  <c r="M49" i="13"/>
  <c r="M48" i="13"/>
  <c r="M47" i="13"/>
  <c r="M46" i="13"/>
  <c r="M45" i="13"/>
  <c r="M44" i="13"/>
  <c r="L49" i="13"/>
  <c r="L48" i="13"/>
  <c r="L47" i="13"/>
  <c r="L46" i="13"/>
  <c r="L45" i="13"/>
  <c r="L44" i="13"/>
  <c r="F7" i="58"/>
  <c r="G7" i="58"/>
  <c r="H7" i="58"/>
  <c r="F8" i="58"/>
  <c r="G8" i="58"/>
  <c r="H8" i="58"/>
  <c r="F9" i="58"/>
  <c r="G9" i="58"/>
  <c r="H9" i="58"/>
  <c r="F10" i="58"/>
  <c r="G10" i="58"/>
  <c r="H10" i="58"/>
  <c r="F11" i="58"/>
  <c r="G11" i="58"/>
  <c r="H11" i="58"/>
  <c r="F12" i="58"/>
  <c r="G12" i="58"/>
  <c r="H12" i="58"/>
  <c r="F13" i="58"/>
  <c r="G13" i="58"/>
  <c r="H13" i="58"/>
  <c r="F14" i="58"/>
  <c r="G14" i="58"/>
  <c r="H14" i="58"/>
  <c r="F15" i="58"/>
  <c r="G15" i="58"/>
  <c r="H15" i="58"/>
  <c r="F16" i="58"/>
  <c r="G16" i="58"/>
  <c r="H16" i="58"/>
  <c r="F17" i="58"/>
  <c r="G17" i="58"/>
  <c r="H17" i="58"/>
  <c r="F18" i="58"/>
  <c r="G18" i="58"/>
  <c r="H18" i="58"/>
  <c r="F19" i="58"/>
  <c r="G19" i="58"/>
  <c r="H19" i="58"/>
  <c r="F20" i="58"/>
  <c r="G20" i="58"/>
  <c r="H20" i="58"/>
  <c r="F21" i="58"/>
  <c r="G21" i="58"/>
  <c r="H21" i="58"/>
  <c r="F22" i="58"/>
  <c r="G22" i="58"/>
  <c r="H22" i="58"/>
  <c r="F23" i="58"/>
  <c r="G23" i="58"/>
  <c r="H23" i="58"/>
  <c r="F24" i="58"/>
  <c r="G24" i="58"/>
  <c r="H24" i="58"/>
  <c r="F25" i="58"/>
  <c r="G25" i="58"/>
  <c r="H25" i="58"/>
  <c r="F26" i="58"/>
  <c r="G26" i="58"/>
  <c r="H26" i="58"/>
  <c r="F27" i="58"/>
  <c r="G27" i="58"/>
  <c r="H27" i="58"/>
  <c r="F28" i="58"/>
  <c r="G28" i="58"/>
  <c r="H28" i="58"/>
  <c r="F29" i="58"/>
  <c r="G29" i="58"/>
  <c r="H29" i="58"/>
  <c r="F30" i="58"/>
  <c r="G30" i="58"/>
  <c r="H30" i="58"/>
  <c r="F31" i="58"/>
  <c r="G31" i="58"/>
  <c r="H31" i="58"/>
  <c r="F32" i="58"/>
  <c r="G32" i="58"/>
  <c r="H32" i="58"/>
  <c r="F33" i="58"/>
  <c r="G33" i="58"/>
  <c r="H33" i="58"/>
  <c r="F34" i="58"/>
  <c r="G34" i="58"/>
  <c r="H34" i="58"/>
  <c r="F35" i="58"/>
  <c r="G35" i="58"/>
  <c r="H35" i="58"/>
  <c r="F36" i="58"/>
  <c r="G36" i="58"/>
  <c r="H36" i="58"/>
  <c r="F37" i="58"/>
  <c r="G37" i="58"/>
  <c r="H37" i="58"/>
  <c r="F38" i="58"/>
  <c r="G38" i="58"/>
  <c r="H38" i="58"/>
  <c r="F39" i="58"/>
  <c r="G39" i="58"/>
  <c r="H39" i="58"/>
  <c r="F40" i="58"/>
  <c r="G40" i="58"/>
  <c r="H40" i="58"/>
  <c r="F41" i="58"/>
  <c r="G41" i="58"/>
  <c r="H41" i="58"/>
  <c r="F42" i="58"/>
  <c r="G42" i="58"/>
  <c r="H42" i="58"/>
  <c r="F43" i="58"/>
  <c r="G43" i="58"/>
  <c r="H43" i="58"/>
  <c r="F44" i="58"/>
  <c r="G44" i="58"/>
  <c r="H44" i="58"/>
  <c r="F45" i="58"/>
  <c r="G45" i="58"/>
  <c r="H45" i="58"/>
  <c r="F46" i="58"/>
  <c r="G46" i="58"/>
  <c r="H46" i="58"/>
  <c r="F47" i="58"/>
  <c r="G47" i="58"/>
  <c r="H47" i="58"/>
  <c r="F48" i="58"/>
  <c r="G48" i="58"/>
  <c r="H48" i="58"/>
  <c r="F49" i="58"/>
  <c r="G49" i="58"/>
  <c r="H49" i="58"/>
  <c r="F50" i="58"/>
  <c r="G50" i="58"/>
  <c r="H50" i="58"/>
  <c r="F51" i="58"/>
  <c r="G51" i="58"/>
  <c r="H51" i="58"/>
  <c r="F52" i="58"/>
  <c r="G52" i="58"/>
  <c r="H52" i="58"/>
  <c r="F53" i="58"/>
  <c r="G53" i="58"/>
  <c r="H53" i="58"/>
  <c r="F54" i="58"/>
  <c r="G54" i="58"/>
  <c r="H54" i="58"/>
  <c r="F55" i="58"/>
  <c r="G55" i="58"/>
  <c r="H55" i="58"/>
  <c r="F56" i="58"/>
  <c r="G56" i="58"/>
  <c r="H56" i="58"/>
  <c r="F57" i="58"/>
  <c r="G57" i="58"/>
  <c r="H57" i="58"/>
  <c r="F58" i="58"/>
  <c r="G58" i="58"/>
  <c r="H58" i="58"/>
  <c r="F59" i="58"/>
  <c r="G59" i="58"/>
  <c r="H59" i="58"/>
  <c r="F60" i="58"/>
  <c r="G60" i="58"/>
  <c r="H60" i="58"/>
  <c r="F61" i="58"/>
  <c r="G61" i="58"/>
  <c r="H61" i="58"/>
  <c r="F62" i="58"/>
  <c r="G62" i="58"/>
  <c r="H62" i="58"/>
  <c r="F63" i="58"/>
  <c r="G63" i="58"/>
  <c r="H63" i="58"/>
  <c r="F64" i="58"/>
  <c r="G64" i="58"/>
  <c r="H64" i="58"/>
  <c r="F65" i="58"/>
  <c r="G65" i="58"/>
  <c r="H65" i="58"/>
  <c r="F66" i="58"/>
  <c r="G66" i="58"/>
  <c r="H66" i="58"/>
  <c r="F67" i="58"/>
  <c r="G67" i="58"/>
  <c r="H67" i="58"/>
  <c r="F68" i="58"/>
  <c r="G68" i="58"/>
  <c r="H68" i="58"/>
  <c r="F69" i="58"/>
  <c r="G69" i="58"/>
  <c r="H69" i="58"/>
  <c r="F70" i="58"/>
  <c r="G70" i="58"/>
  <c r="H70" i="58"/>
  <c r="F71" i="58"/>
  <c r="G71" i="58"/>
  <c r="H71" i="58"/>
  <c r="F72" i="58"/>
  <c r="G72" i="58"/>
  <c r="H72" i="58"/>
  <c r="F73" i="58"/>
  <c r="G73" i="58"/>
  <c r="H73" i="58"/>
  <c r="F74" i="58"/>
  <c r="G74" i="58"/>
  <c r="H74" i="58"/>
  <c r="F75" i="58"/>
  <c r="G75" i="58"/>
  <c r="H75" i="58"/>
  <c r="F76" i="58"/>
  <c r="G76" i="58"/>
  <c r="H76" i="58"/>
  <c r="F77" i="58"/>
  <c r="G77" i="58"/>
  <c r="H77" i="58"/>
  <c r="F78" i="58"/>
  <c r="G78" i="58"/>
  <c r="H78" i="58"/>
  <c r="F79" i="58"/>
  <c r="G79" i="58"/>
  <c r="H79" i="58"/>
  <c r="F80" i="58"/>
  <c r="G80" i="58"/>
  <c r="H80" i="58"/>
  <c r="F81" i="58"/>
  <c r="G81" i="58"/>
  <c r="H81" i="58"/>
  <c r="F82" i="58"/>
  <c r="G82" i="58"/>
  <c r="H82" i="58"/>
  <c r="F83" i="58"/>
  <c r="G83" i="58"/>
  <c r="H83" i="58"/>
  <c r="F84" i="58"/>
  <c r="G84" i="58"/>
  <c r="H84" i="58"/>
  <c r="F85" i="58"/>
  <c r="G85" i="58"/>
  <c r="H85" i="58"/>
  <c r="F86" i="58"/>
  <c r="G86" i="58"/>
  <c r="H86" i="58"/>
  <c r="F87" i="58"/>
  <c r="G87" i="58"/>
  <c r="H87" i="58"/>
  <c r="F88" i="58"/>
  <c r="G88" i="58"/>
  <c r="H88" i="58"/>
  <c r="F89" i="58"/>
  <c r="G89" i="58"/>
  <c r="H89" i="58"/>
  <c r="F90" i="58"/>
  <c r="G90" i="58"/>
  <c r="H90" i="58"/>
  <c r="F91" i="58"/>
  <c r="G91" i="58"/>
  <c r="H91" i="58"/>
  <c r="F92" i="58"/>
  <c r="G92" i="58"/>
  <c r="H92" i="58"/>
  <c r="F93" i="58"/>
  <c r="G93" i="58"/>
  <c r="H93" i="58"/>
  <c r="F94" i="58"/>
  <c r="G94" i="58"/>
  <c r="H94" i="58"/>
  <c r="F95" i="58"/>
  <c r="G95" i="58"/>
  <c r="H95" i="58"/>
  <c r="F96" i="58"/>
  <c r="G96" i="58"/>
  <c r="H96" i="58"/>
  <c r="F97" i="58"/>
  <c r="G97" i="58"/>
  <c r="H97" i="58"/>
  <c r="F98" i="58"/>
  <c r="G98" i="58"/>
  <c r="H98" i="58"/>
  <c r="F99" i="58"/>
  <c r="G99" i="58"/>
  <c r="H99" i="58"/>
  <c r="F100" i="58"/>
  <c r="G100" i="58"/>
  <c r="H100" i="58"/>
  <c r="F101" i="58"/>
  <c r="G101" i="58"/>
  <c r="H101" i="58"/>
  <c r="F102" i="58"/>
  <c r="G102" i="58"/>
  <c r="H102" i="58"/>
  <c r="F103" i="58"/>
  <c r="G103" i="58"/>
  <c r="H103" i="58"/>
  <c r="F104" i="58"/>
  <c r="G104" i="58"/>
  <c r="H104" i="58"/>
  <c r="F105" i="58"/>
  <c r="G105" i="58"/>
  <c r="H105" i="58"/>
  <c r="F106" i="58"/>
  <c r="G106" i="58"/>
  <c r="H106" i="58"/>
  <c r="F107" i="58"/>
  <c r="G107" i="58"/>
  <c r="H107" i="58"/>
  <c r="F108" i="58"/>
  <c r="G108" i="58"/>
  <c r="H108" i="58"/>
  <c r="F109" i="58"/>
  <c r="G109" i="58"/>
  <c r="H109" i="58"/>
  <c r="F110" i="58"/>
  <c r="G110" i="58"/>
  <c r="H110" i="58"/>
  <c r="F111" i="58"/>
  <c r="G111" i="58"/>
  <c r="H111" i="58"/>
  <c r="F112" i="58"/>
  <c r="G112" i="58"/>
  <c r="H112" i="58"/>
  <c r="F113" i="58"/>
  <c r="G113" i="58"/>
  <c r="H113" i="58"/>
  <c r="F114" i="58"/>
  <c r="G114" i="58"/>
  <c r="H114" i="58"/>
  <c r="F115" i="58"/>
  <c r="G115" i="58"/>
  <c r="H115" i="58"/>
  <c r="F116" i="58"/>
  <c r="G116" i="58"/>
  <c r="H116" i="58"/>
  <c r="F117" i="58"/>
  <c r="G117" i="58"/>
  <c r="H117" i="58"/>
  <c r="F118" i="58"/>
  <c r="G118" i="58"/>
  <c r="H118" i="58"/>
  <c r="F119" i="58"/>
  <c r="G119" i="58"/>
  <c r="H119" i="58"/>
  <c r="F120" i="58"/>
  <c r="G120" i="58"/>
  <c r="H120" i="58"/>
  <c r="F121" i="58"/>
  <c r="G121" i="58"/>
  <c r="H121" i="58"/>
  <c r="F122" i="58"/>
  <c r="G122" i="58"/>
  <c r="H122" i="58"/>
  <c r="F123" i="58"/>
  <c r="G123" i="58"/>
  <c r="H123" i="58"/>
  <c r="F124" i="58"/>
  <c r="G124" i="58"/>
  <c r="H124" i="58"/>
  <c r="F125" i="58"/>
  <c r="G125" i="58"/>
  <c r="H125" i="58"/>
  <c r="F126" i="58"/>
  <c r="G126" i="58"/>
  <c r="H126" i="58"/>
  <c r="F127" i="58"/>
  <c r="G127" i="58"/>
  <c r="H127" i="58"/>
  <c r="F128" i="58"/>
  <c r="G128" i="58"/>
  <c r="H128" i="58"/>
  <c r="F129" i="58"/>
  <c r="G129" i="58"/>
  <c r="H129" i="58"/>
  <c r="F130" i="58"/>
  <c r="G130" i="58"/>
  <c r="H130" i="58"/>
  <c r="F131" i="58"/>
  <c r="G131" i="58"/>
  <c r="H131" i="58"/>
  <c r="F132" i="58"/>
  <c r="G132" i="58"/>
  <c r="H132" i="58"/>
  <c r="F133" i="58"/>
  <c r="G133" i="58"/>
  <c r="H133" i="58"/>
  <c r="F134" i="58"/>
  <c r="G134" i="58"/>
  <c r="H134" i="58"/>
  <c r="F135" i="58"/>
  <c r="G135" i="58"/>
  <c r="H135" i="58"/>
  <c r="F136" i="58"/>
  <c r="G136" i="58"/>
  <c r="H136" i="58"/>
  <c r="F137" i="58"/>
  <c r="G137" i="58"/>
  <c r="H137" i="58"/>
  <c r="F138" i="58"/>
  <c r="G138" i="58"/>
  <c r="H138" i="58"/>
  <c r="F139" i="58"/>
  <c r="G139" i="58"/>
  <c r="H139" i="58"/>
  <c r="F140" i="58"/>
  <c r="G140" i="58"/>
  <c r="H140" i="58"/>
  <c r="F141" i="58"/>
  <c r="G141" i="58"/>
  <c r="H141" i="58"/>
  <c r="H142" i="58"/>
  <c r="D72" i="19"/>
  <c r="D70" i="19"/>
  <c r="D63" i="19"/>
  <c r="D62" i="19"/>
  <c r="D61" i="19"/>
  <c r="D60" i="19"/>
  <c r="D46" i="19"/>
  <c r="C35" i="47"/>
  <c r="E15" i="47"/>
  <c r="B24" i="47"/>
  <c r="B17" i="47"/>
  <c r="B16" i="47"/>
  <c r="B14" i="47"/>
  <c r="B8" i="47"/>
  <c r="B7" i="47" s="1"/>
  <c r="B26" i="47" s="1"/>
  <c r="D22" i="47"/>
  <c r="E22" i="47" s="1"/>
  <c r="D21" i="47"/>
  <c r="E21" i="47" s="1"/>
  <c r="D20" i="47"/>
  <c r="E20" i="47"/>
  <c r="D19" i="47"/>
  <c r="E19" i="47" s="1"/>
  <c r="D18" i="47"/>
  <c r="E18" i="47" s="1"/>
  <c r="D10" i="47"/>
  <c r="E10" i="47" s="1"/>
  <c r="D11" i="47"/>
  <c r="E11" i="47" s="1"/>
  <c r="D12" i="47"/>
  <c r="E12" i="47" s="1"/>
  <c r="D9" i="47"/>
  <c r="E9" i="47" s="1"/>
  <c r="C25" i="47"/>
  <c r="D25" i="47"/>
  <c r="E25" i="47"/>
  <c r="C23" i="47"/>
  <c r="D23" i="47" s="1"/>
  <c r="E23" i="47" s="1"/>
  <c r="C15" i="47"/>
  <c r="D15" i="47"/>
  <c r="C13" i="47"/>
  <c r="D13" i="47"/>
  <c r="E13" i="47" s="1"/>
  <c r="B53" i="45"/>
  <c r="B52" i="45"/>
  <c r="D35" i="19"/>
  <c r="B15" i="42"/>
  <c r="D15" i="42"/>
  <c r="F15" i="42"/>
  <c r="D9" i="41"/>
  <c r="D19" i="41"/>
  <c r="F19" i="41"/>
  <c r="D18" i="41"/>
  <c r="D21" i="41"/>
  <c r="D10" i="41"/>
  <c r="F10" i="41"/>
  <c r="D8" i="41"/>
  <c r="F8" i="41"/>
  <c r="D7" i="41"/>
  <c r="F7" i="41"/>
  <c r="C18" i="42"/>
  <c r="C19" i="42"/>
  <c r="C20" i="42"/>
  <c r="C21" i="42"/>
  <c r="C22" i="42"/>
  <c r="C23" i="42"/>
  <c r="C24" i="42"/>
  <c r="C25" i="42"/>
  <c r="C26" i="42"/>
  <c r="C27" i="42"/>
  <c r="C28" i="42"/>
  <c r="D11" i="41"/>
  <c r="D13" i="41"/>
  <c r="D20" i="41"/>
  <c r="F20" i="41"/>
  <c r="F18" i="41"/>
  <c r="F24" i="41"/>
  <c r="F21" i="41"/>
  <c r="F9" i="41"/>
  <c r="F13" i="41"/>
  <c r="F26" i="41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C48" i="42"/>
  <c r="C49" i="42"/>
  <c r="C50" i="42"/>
  <c r="C51" i="42"/>
  <c r="C52" i="42"/>
  <c r="E29" i="42"/>
  <c r="E30" i="42"/>
  <c r="E31" i="42"/>
  <c r="D22" i="41"/>
  <c r="D24" i="41"/>
  <c r="D22" i="40"/>
  <c r="D27" i="40"/>
  <c r="C11" i="40"/>
  <c r="B9" i="40"/>
  <c r="D44" i="40"/>
  <c r="D32" i="40"/>
  <c r="D43" i="40"/>
  <c r="D31" i="40"/>
  <c r="D42" i="40"/>
  <c r="D30" i="40"/>
  <c r="D53" i="40"/>
  <c r="D55" i="40"/>
  <c r="D41" i="40"/>
  <c r="D52" i="40"/>
  <c r="D40" i="40"/>
  <c r="D51" i="40"/>
  <c r="D39" i="40"/>
  <c r="D50" i="40"/>
  <c r="D38" i="40"/>
  <c r="D48" i="40"/>
  <c r="D36" i="40"/>
  <c r="D47" i="40"/>
  <c r="D35" i="40"/>
  <c r="D46" i="40"/>
  <c r="D34" i="40"/>
  <c r="D45" i="40"/>
  <c r="D33" i="40"/>
  <c r="D54" i="40"/>
  <c r="D49" i="40"/>
  <c r="D37" i="40"/>
  <c r="D23" i="40"/>
  <c r="D29" i="40"/>
  <c r="G23" i="33"/>
  <c r="H8" i="27"/>
  <c r="H10" i="27" s="1"/>
  <c r="D71" i="19" s="1"/>
  <c r="F10" i="27"/>
  <c r="H9" i="27"/>
  <c r="D9" i="27"/>
  <c r="I7" i="27"/>
  <c r="I9" i="27" s="1"/>
  <c r="E7" i="27"/>
  <c r="E9" i="27" s="1"/>
  <c r="D8" i="27"/>
  <c r="D10" i="27" s="1"/>
  <c r="J10" i="27"/>
  <c r="D54" i="24"/>
  <c r="D53" i="24"/>
  <c r="D55" i="24"/>
  <c r="D57" i="24"/>
  <c r="D22" i="24"/>
  <c r="D23" i="24"/>
  <c r="D29" i="24"/>
  <c r="C11" i="24"/>
  <c r="B9" i="24"/>
  <c r="D27" i="24"/>
  <c r="D51" i="24"/>
  <c r="D39" i="24"/>
  <c r="D50" i="24"/>
  <c r="D38" i="24"/>
  <c r="D48" i="24"/>
  <c r="D36" i="24"/>
  <c r="D47" i="24"/>
  <c r="D35" i="24"/>
  <c r="D46" i="24"/>
  <c r="D34" i="24"/>
  <c r="D45" i="24"/>
  <c r="D33" i="24"/>
  <c r="D42" i="24"/>
  <c r="D30" i="24"/>
  <c r="D41" i="24"/>
  <c r="D37" i="24"/>
  <c r="D44" i="24"/>
  <c r="D32" i="24"/>
  <c r="D43" i="24"/>
  <c r="D31" i="24"/>
  <c r="D52" i="24"/>
  <c r="D40" i="24"/>
  <c r="D49" i="24"/>
  <c r="D69" i="19"/>
  <c r="D57" i="40"/>
  <c r="B54" i="45"/>
  <c r="D40" i="19"/>
  <c r="D25" i="19"/>
  <c r="D24" i="19"/>
  <c r="D39" i="19" l="1"/>
  <c r="W329" i="12"/>
  <c r="W331" i="12" s="1"/>
  <c r="D41" i="19" s="1"/>
  <c r="E8" i="27"/>
  <c r="E10" i="27" s="1"/>
  <c r="I8" i="27"/>
  <c r="I10" i="27" s="1"/>
  <c r="B36" i="47"/>
  <c r="C36" i="47" s="1"/>
  <c r="B34" i="47"/>
  <c r="C34" i="47" s="1"/>
  <c r="B31" i="47"/>
  <c r="C31" i="47" s="1"/>
  <c r="B40" i="47"/>
  <c r="C40" i="47" s="1"/>
  <c r="C41" i="47" s="1"/>
  <c r="B30" i="47"/>
  <c r="B33" i="47"/>
  <c r="C33" i="47" s="1"/>
  <c r="B32" i="47"/>
  <c r="C32" i="47" s="1"/>
  <c r="E8" i="47"/>
  <c r="E17" i="47"/>
  <c r="E24" i="47"/>
  <c r="E14" i="47"/>
  <c r="B41" i="47" l="1"/>
  <c r="C30" i="47" l="1"/>
  <c r="B37" i="47"/>
  <c r="B43" i="47" s="1"/>
  <c r="C37" i="47" l="1"/>
  <c r="C43" i="47" s="1"/>
  <c r="D45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Q95" authorId="0" shapeId="0" xr:uid="{A7B6039B-9D16-4704-84F7-16EDDF9E0E2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</t>
        </r>
      </text>
    </comment>
    <comment ref="Q96" authorId="0" shapeId="0" xr:uid="{EA453F8D-6E8A-4B0D-BD77-A4D890B37C5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Q97" authorId="0" shapeId="0" xr:uid="{8D9397AD-BC59-47D9-8AE8-97A880F1313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Q98" authorId="0" shapeId="0" xr:uid="{246A3E46-17CA-4A04-862A-2849B8349AC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Q99" authorId="0" shapeId="0" xr:uid="{13F2BE8F-94FE-431E-9284-F6AE61E4DF3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Q100" authorId="0" shapeId="0" xr:uid="{7162C571-991E-44E8-AA79-72C65B4F49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Q101" authorId="0" shapeId="0" xr:uid="{9CCC1779-DF8F-4B02-ABD5-E17591492F6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</commentList>
</comments>
</file>

<file path=xl/sharedStrings.xml><?xml version="1.0" encoding="utf-8"?>
<sst xmlns="http://schemas.openxmlformats.org/spreadsheetml/2006/main" count="18248" uniqueCount="1696">
  <si>
    <t>UNSG Rate Case Queries - Test</t>
  </si>
  <si>
    <t>and</t>
  </si>
  <si>
    <t/>
  </si>
  <si>
    <t>032</t>
  </si>
  <si>
    <t>GL Period</t>
  </si>
  <si>
    <t>GL Account</t>
  </si>
  <si>
    <t>GL Account Description</t>
  </si>
  <si>
    <t>GL Sub Account</t>
  </si>
  <si>
    <t>GL Sub Account Description</t>
  </si>
  <si>
    <t>GL FERC</t>
  </si>
  <si>
    <t>GL Ferc Description</t>
  </si>
  <si>
    <t>Query Source</t>
  </si>
  <si>
    <t>GL Je Source</t>
  </si>
  <si>
    <t>GL Je Name</t>
  </si>
  <si>
    <t>GL Project</t>
  </si>
  <si>
    <t>GL Project Description</t>
  </si>
  <si>
    <t>Task Name</t>
  </si>
  <si>
    <t>PA Transaction Source</t>
  </si>
  <si>
    <t>PA Expenditure Comment</t>
  </si>
  <si>
    <t>PA Expenditure Type</t>
  </si>
  <si>
    <t>Amount</t>
  </si>
  <si>
    <t>85190</t>
  </si>
  <si>
    <t>Other Interest Expense</t>
  </si>
  <si>
    <t>8300</t>
  </si>
  <si>
    <t>Customer Deposits</t>
  </si>
  <si>
    <t>0431</t>
  </si>
  <si>
    <t>General Ledger</t>
  </si>
  <si>
    <t>Recurring</t>
  </si>
  <si>
    <t>0000000</t>
  </si>
  <si>
    <t>Unspecified</t>
  </si>
  <si>
    <t>JUL-25</t>
  </si>
  <si>
    <t>J844 UNG Inter on Cust Deposit: 29-JUL-25 09:58:26</t>
  </si>
  <si>
    <t>AUG-25</t>
  </si>
  <si>
    <t>J844 UNG Inter on Cust Deposit: 26-AUG-25 07:30:21</t>
  </si>
  <si>
    <t>SEP-25</t>
  </si>
  <si>
    <t>J844 UNG Inter on Cust Deposit: 24-SEP-25 07:35:30</t>
  </si>
  <si>
    <t>OCT-25</t>
  </si>
  <si>
    <t>J844 UNG Inter on Cust Deposit: 28-OCT-25 07:20:11</t>
  </si>
  <si>
    <t>NOV-25</t>
  </si>
  <si>
    <t>J844 UNG Inter on Cust Deposit: 20-NOV-25 09:33:13</t>
  </si>
  <si>
    <t>DEC-25</t>
  </si>
  <si>
    <t>J844 UNG Inter on Cust Deposit: 23-DEC-25 07:11:52</t>
  </si>
  <si>
    <t>JAN-26</t>
  </si>
  <si>
    <t>J844 UNG Cust Deposits Int: 23-JAN-26 13:20:45</t>
  </si>
  <si>
    <t>FEB-26</t>
  </si>
  <si>
    <t>J844 UNG Cust Deposits Int: 23-FEB-26 07:24:14</t>
  </si>
  <si>
    <t>MAR-26</t>
  </si>
  <si>
    <t>J844 UNG Cust Deposits Int: 24-MAR-26 08:59:53</t>
  </si>
  <si>
    <t>APR-26</t>
  </si>
  <si>
    <t>J844 UNG Cust Deposits Int: 24-APR-26 10:29:48</t>
  </si>
  <si>
    <t>MAY-26</t>
  </si>
  <si>
    <t>J844 UNG Cust Deposits Int: 22-MAY-26 07:20:31</t>
  </si>
  <si>
    <r>
      <rPr>
        <sz val="8"/>
        <color theme="1"/>
        <rFont val="Calibri"/>
        <family val="2"/>
      </rPr>
      <t xml:space="preserve">GL Account is equal to / is in </t>
    </r>
    <r>
      <rPr>
        <b/>
        <sz val="8"/>
        <color theme="1"/>
        <rFont val="Calibri"/>
        <family val="2"/>
      </rPr>
      <t>43000</t>
    </r>
  </si>
  <si>
    <t>GL Service/Product</t>
  </si>
  <si>
    <t>GL Service/Product Description</t>
  </si>
  <si>
    <t>43000</t>
  </si>
  <si>
    <t>Intercompany Affiliate Sales</t>
  </si>
  <si>
    <t>0000</t>
  </si>
  <si>
    <t>0495</t>
  </si>
  <si>
    <t>Other Gas Revenues</t>
  </si>
  <si>
    <t>Spreadsheet</t>
  </si>
  <si>
    <r>
      <rPr>
        <sz val="8"/>
        <color theme="1"/>
        <rFont val="Calibri"/>
        <family val="2"/>
      </rPr>
      <t xml:space="preserve">GL Account is not equal to / is not in </t>
    </r>
    <r>
      <rPr>
        <b/>
        <sz val="8"/>
        <color theme="1"/>
        <rFont val="Calibri"/>
        <family val="2"/>
      </rPr>
      <t>0</t>
    </r>
  </si>
  <si>
    <t>40000</t>
  </si>
  <si>
    <t>Residential Revenue</t>
  </si>
  <si>
    <t>0480</t>
  </si>
  <si>
    <t>Residential Sales</t>
  </si>
  <si>
    <t>Customer Information</t>
  </si>
  <si>
    <t>Revenue USD</t>
  </si>
  <si>
    <t>5780</t>
  </si>
  <si>
    <t>Provision for Rate Refund</t>
  </si>
  <si>
    <t>J366 Tax Reform Revenue Refund_TEAM Adjustor Regulatory USD</t>
  </si>
  <si>
    <t>40010</t>
  </si>
  <si>
    <t>Commercial Revenue</t>
  </si>
  <si>
    <t>0481</t>
  </si>
  <si>
    <t>Com, Ind, Mining Sales</t>
  </si>
  <si>
    <t>40020</t>
  </si>
  <si>
    <t>Industrial Revenue</t>
  </si>
  <si>
    <t>40050</t>
  </si>
  <si>
    <t>Sales to Public Authorities Revenue</t>
  </si>
  <si>
    <t>0482</t>
  </si>
  <si>
    <t>Other Sales to Public Authorities</t>
  </si>
  <si>
    <t>J366A Tax Reform Refund_TEAM Adj Reg Deferral Bal Rcls Regulatory USD</t>
  </si>
  <si>
    <t>A3-02 Golden Valley Pipeline Operations</t>
  </si>
  <si>
    <r>
      <rPr>
        <sz val="8"/>
        <color theme="1"/>
        <rFont val="Calibri"/>
        <family val="2"/>
      </rPr>
      <t xml:space="preserve">GL Sub Account is not equal to / is not in </t>
    </r>
    <r>
      <rPr>
        <b/>
        <sz val="8"/>
        <color theme="1"/>
        <rFont val="Calibri"/>
        <family val="2"/>
      </rPr>
      <t>5761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6000</t>
    </r>
  </si>
  <si>
    <r>
      <rPr>
        <sz val="8"/>
        <color theme="1"/>
        <rFont val="Calibri"/>
        <family val="2"/>
      </rPr>
      <t xml:space="preserve">GL FERC is equal to / is in </t>
    </r>
    <r>
      <rPr>
        <b/>
        <sz val="8"/>
        <color theme="1"/>
        <rFont val="Calibri"/>
        <family val="2"/>
      </rPr>
      <t>0489</t>
    </r>
  </si>
  <si>
    <t>5768</t>
  </si>
  <si>
    <t>BMG Gas Contracts</t>
  </si>
  <si>
    <t>0489</t>
  </si>
  <si>
    <t>Revenues From Transportion of Gas</t>
  </si>
  <si>
    <t>J812 BMGS &amp; Valencia Revenue USD</t>
  </si>
  <si>
    <t>A3-03 Griffith Plant Operations</t>
  </si>
  <si>
    <r>
      <rPr>
        <sz val="8"/>
        <color theme="1"/>
        <rFont val="Calibri"/>
        <family val="2"/>
      </rPr>
      <t xml:space="preserve">GL Business Center is equal to / is in </t>
    </r>
    <r>
      <rPr>
        <b/>
        <sz val="8"/>
        <color theme="1"/>
        <rFont val="Calibri"/>
        <family val="2"/>
      </rPr>
      <t>054</t>
    </r>
  </si>
  <si>
    <t>GL Business Center Description</t>
  </si>
  <si>
    <t>40080</t>
  </si>
  <si>
    <t>Other Retail Revenue</t>
  </si>
  <si>
    <t>UNSG Griffith Power Plant</t>
  </si>
  <si>
    <t>50000</t>
  </si>
  <si>
    <t>Wages</t>
  </si>
  <si>
    <t>0876</t>
  </si>
  <si>
    <t>Dist-Meas &amp; Reg Station Exp-Ind</t>
  </si>
  <si>
    <t>Projects</t>
  </si>
  <si>
    <t>Project Accounting</t>
  </si>
  <si>
    <t>UNSG054</t>
  </si>
  <si>
    <t>Griffith Power Plant O&amp;M</t>
  </si>
  <si>
    <t>G540876</t>
  </si>
  <si>
    <t>P/R - Paid Abs UNSG</t>
  </si>
  <si>
    <t>Peoplesoft Reversal</t>
  </si>
  <si>
    <t>Gross Pay Reversal</t>
  </si>
  <si>
    <t>UNC P/R - Accruals</t>
  </si>
  <si>
    <t>50200</t>
  </si>
  <si>
    <t>Payroll Taxes</t>
  </si>
  <si>
    <t>0408</t>
  </si>
  <si>
    <t>Taxes Other Than Inc Tax</t>
  </si>
  <si>
    <t>Med Tax Reversal</t>
  </si>
  <si>
    <t>Payroll Taxes - FICA</t>
  </si>
  <si>
    <t>SS Tax Reversal</t>
  </si>
  <si>
    <t>50250</t>
  </si>
  <si>
    <t>Workers' Compensation</t>
  </si>
  <si>
    <t>0925</t>
  </si>
  <si>
    <t>Injuries &amp; Damages</t>
  </si>
  <si>
    <t>Work Comp Reversal</t>
  </si>
  <si>
    <t>Worker's Comp</t>
  </si>
  <si>
    <t>50300</t>
  </si>
  <si>
    <t>Pensions &amp; Benefits Allocated</t>
  </si>
  <si>
    <t>0926</t>
  </si>
  <si>
    <t>Pensions &amp; Benefits</t>
  </si>
  <si>
    <t>Alloc P&amp;B UNC - UNSG</t>
  </si>
  <si>
    <t>52020</t>
  </si>
  <si>
    <t>Outside Serv-Contractor &amp; Supple</t>
  </si>
  <si>
    <t>0871</t>
  </si>
  <si>
    <t>Dist-Load Dispatching</t>
  </si>
  <si>
    <t>Payables</t>
  </si>
  <si>
    <t>G540871</t>
  </si>
  <si>
    <t>Outsourcing Services</t>
  </si>
  <si>
    <t>56030</t>
  </si>
  <si>
    <t>Property Tax</t>
  </si>
  <si>
    <t>7003</t>
  </si>
  <si>
    <t>PropTax - Transmission Plant</t>
  </si>
  <si>
    <t>7004</t>
  </si>
  <si>
    <t>PropTax - Distribution Plant</t>
  </si>
  <si>
    <t>99001</t>
  </si>
  <si>
    <t>kWh - Sales</t>
  </si>
  <si>
    <t>Revenue STAT</t>
  </si>
  <si>
    <t>JUL-25 Burden Cost USD</t>
  </si>
  <si>
    <t>JUL-25 Usage Cost USD</t>
  </si>
  <si>
    <t>Peoplesoft Accrual</t>
  </si>
  <si>
    <t>Gross Pay Accrual</t>
  </si>
  <si>
    <t>Peoplesoft Expenses</t>
  </si>
  <si>
    <t>Gross Pay</t>
  </si>
  <si>
    <t>UNC P/R - Regular</t>
  </si>
  <si>
    <t>Med Tax Accrual</t>
  </si>
  <si>
    <t>SS Tax Accrual</t>
  </si>
  <si>
    <t>Med Tax ER</t>
  </si>
  <si>
    <t>SS Tax ER</t>
  </si>
  <si>
    <t>Work Comp Accrual</t>
  </si>
  <si>
    <t>Work Comp Debit</t>
  </si>
  <si>
    <t>51500</t>
  </si>
  <si>
    <t>Materials &amp; Supplies</t>
  </si>
  <si>
    <t>PVS Net - Procard Charges</t>
  </si>
  <si>
    <t>LINDE GAS &amp; EQUIPMENT -- 57540245183716448529857</t>
  </si>
  <si>
    <t>Materials Purchased</t>
  </si>
  <si>
    <t>JUL-25 Purchase Invoices USD</t>
  </si>
  <si>
    <t>55000</t>
  </si>
  <si>
    <t>Transportation Usage</t>
  </si>
  <si>
    <t>JUL-25 Miscellaneous Transaction USD</t>
  </si>
  <si>
    <t>ALLOCATIONS</t>
  </si>
  <si>
    <t>UNSG Transportation Allocation - 312912919</t>
  </si>
  <si>
    <t>J820 UNS Gas &amp; Elect Prop Tax: 29-JUL-25 09:58:26</t>
  </si>
  <si>
    <t>AUG-25 Burden Cost USD</t>
  </si>
  <si>
    <t>AUG-25 Usage Cost USD</t>
  </si>
  <si>
    <t>AUG-25 Purchase Invoices USD</t>
  </si>
  <si>
    <t>J820 UNS Gas &amp; Elect Prop Tax: 26-AUG-25 07:30:21</t>
  </si>
  <si>
    <t>SEP-25 Burden Cost USD</t>
  </si>
  <si>
    <t>SEP-25 Usage Cost USD</t>
  </si>
  <si>
    <t>LINDE GAS &amp; EQUIPMENT -- 57540245255716604721127</t>
  </si>
  <si>
    <t>SEP-25 Purchase Invoices USD</t>
  </si>
  <si>
    <t>SEP-25 Miscellaneous Transaction USD</t>
  </si>
  <si>
    <t>UNSG Transportation Allocation - 316615744</t>
  </si>
  <si>
    <t>J820 UNS Gas &amp; Elect Prop Tax: 24-SEP-25 07:35:31</t>
  </si>
  <si>
    <t>79010</t>
  </si>
  <si>
    <t>Travel</t>
  </si>
  <si>
    <t>JIMMY JOHNS - 2466 -- 05314615256500335159534</t>
  </si>
  <si>
    <t>Meals &amp; Ent - NonDiscretionary</t>
  </si>
  <si>
    <t>0875</t>
  </si>
  <si>
    <t>Dist-Meas &amp; Reg Station Exp-Gen</t>
  </si>
  <si>
    <t>OCT-25 Usage Cost USD</t>
  </si>
  <si>
    <t>G540875</t>
  </si>
  <si>
    <t>UNC P/R - Overtime</t>
  </si>
  <si>
    <t>OCT-25 Burden Cost USD</t>
  </si>
  <si>
    <t>OCT-25 Purchase Invoices USD</t>
  </si>
  <si>
    <t>J820 UNS Gas &amp; Elect Prop Tax: 28-OCT-25 07:20:11</t>
  </si>
  <si>
    <t>KFC C036001 -- 52704875263291135487900</t>
  </si>
  <si>
    <t>NOV-25 Burden Cost USD</t>
  </si>
  <si>
    <t>NOV-25 Usage Cost USD</t>
  </si>
  <si>
    <t>NOV-25 Purchase Invoices USD</t>
  </si>
  <si>
    <t>NOV-25 Miscellaneous Transaction USD</t>
  </si>
  <si>
    <t>UNSG Transportation Allocation - 320223885</t>
  </si>
  <si>
    <t>J820 - UNS Gas &amp; Electric Prop Tax Property Taxes USD</t>
  </si>
  <si>
    <t>DEC-25 Burden Cost USD</t>
  </si>
  <si>
    <t>DEC-25 Usage Cost USD</t>
  </si>
  <si>
    <t>O'REILLY 2781 -- 55309595326238678377981</t>
  </si>
  <si>
    <t>WELKER INC -- 55500365343576429070098</t>
  </si>
  <si>
    <t>DEC-25 Purchase Invoices USD</t>
  </si>
  <si>
    <t>DEC-25 Miscellaneous Transaction USD</t>
  </si>
  <si>
    <t>UNSG Transportation Allocation - 322286838</t>
  </si>
  <si>
    <t>IN-N-OUT KINGMAN -- 55432865341203124461076</t>
  </si>
  <si>
    <t>BEST WESTERN WAYFARERS -- 75369435326802102144582</t>
  </si>
  <si>
    <t>Travel - Non-Discretionary</t>
  </si>
  <si>
    <t>JAN-26 Burden Cost USD</t>
  </si>
  <si>
    <t>JAN-26 Usage Cost USD</t>
  </si>
  <si>
    <t>AMAZON MKTPL*O40QP7B43 -- 55432865357209208362925</t>
  </si>
  <si>
    <t>AMAZON MKTPLACE PMTS -- 55432866002202572276794</t>
  </si>
  <si>
    <t>AMAZON MKTPLACE PMTS -- 55432866005200635072066</t>
  </si>
  <si>
    <t>GRAINGER -- 55436876001730016019806</t>
  </si>
  <si>
    <t>JAN-26 Purchase Invoices USD</t>
  </si>
  <si>
    <t>J820 UNS Gas &amp; Elect Prop Tax: 23-JAN-26 13:20:45</t>
  </si>
  <si>
    <t>FEB-26 Burden Cost USD</t>
  </si>
  <si>
    <t>FEB-26 Usage Cost USD</t>
  </si>
  <si>
    <t>O'REILLY 3989 -- 55309596034268543456984</t>
  </si>
  <si>
    <t>TRI-PACIFIC INC -- 55432866043203219130320</t>
  </si>
  <si>
    <t>FEB-26 Purchase Invoices USD</t>
  </si>
  <si>
    <t>FEB-26 Miscellaneous Transaction USD</t>
  </si>
  <si>
    <t>UNSG Transportation Allocation - 325722181</t>
  </si>
  <si>
    <t>J820 UNS Gas &amp; Elect Prop Tax: 23-FEB-26 07:24:13</t>
  </si>
  <si>
    <t>MAR-26 Burden Cost USD</t>
  </si>
  <si>
    <t>MAR-26 Usage Cost USD</t>
  </si>
  <si>
    <t>MAR-26 Purchase Invoices USD</t>
  </si>
  <si>
    <t>MAR-26 Miscellaneous Transaction USD</t>
  </si>
  <si>
    <t>UNSG Transportation Allocation - 327786075</t>
  </si>
  <si>
    <t>J820 UNS Gas &amp; Elect Prop Tax: 24-MAR-26 08:59:52</t>
  </si>
  <si>
    <t>JERSEY MIKES 9042 -- 55488726056113561485300</t>
  </si>
  <si>
    <t>JIMMY JOHNS 2466 -- 05314616058000449169899</t>
  </si>
  <si>
    <t>APR-26 Burden Cost USD</t>
  </si>
  <si>
    <t>APR-26 Usage Cost USD</t>
  </si>
  <si>
    <t>APR-26 Purchase Invoices USD</t>
  </si>
  <si>
    <t>APR-26 Miscellaneous Transaction USD</t>
  </si>
  <si>
    <t>UNSG Transportation Allocation - 329793283</t>
  </si>
  <si>
    <t>J820 UNS Gas &amp; Elect Prop Tax: 24-APR-26 10:29:47</t>
  </si>
  <si>
    <t>MAY-26 Burden Cost USD</t>
  </si>
  <si>
    <t>MAY-26 Usage Cost USD</t>
  </si>
  <si>
    <t>Material Purchased - LINDE GAS &amp; EQUIPMENT - Helium - Helium</t>
  </si>
  <si>
    <t>MAY-26 Purchase Invoices USD</t>
  </si>
  <si>
    <t>MAY-26 Miscellaneous Transaction USD</t>
  </si>
  <si>
    <t>UNSG Transportation Allocation - 331521376</t>
  </si>
  <si>
    <t>J820 UNS Gas &amp; Elect Prop Tax: 22-MAY-26 07:20:30</t>
  </si>
  <si>
    <t>Meals &amp; Ent - NonDiscretionary - CAFE RIO 0065 FLAGSTAF - meal - meal</t>
  </si>
  <si>
    <t>Meals &amp; Ent - NonDiscretionary - JERSEY MIKES 9042 - meal - meal</t>
  </si>
  <si>
    <t>Meals &amp; Ent - NonDiscretionary - JIMMY JOHNS 2466 - meal - meal</t>
  </si>
  <si>
    <t>Meals &amp; Ent - NonDiscretionary - PANDA EXPRESS #1615 - meal - meal</t>
  </si>
  <si>
    <t>Travel - Non-Discretionary - BEST WESTERN WAYFARERS - motel - motel</t>
  </si>
  <si>
    <t>40290</t>
  </si>
  <si>
    <t>Misc Revenues</t>
  </si>
  <si>
    <t>5631</t>
  </si>
  <si>
    <t>Lost Fixed Cost Revenue</t>
  </si>
  <si>
    <t>8800</t>
  </si>
  <si>
    <t>LFCR - Residential Variable</t>
  </si>
  <si>
    <t>J841 UNSG LFCR Revenue Accrual Regulatory USD</t>
  </si>
  <si>
    <t>8802</t>
  </si>
  <si>
    <t>LFCR - Commercial</t>
  </si>
  <si>
    <t>Reverses "J841 UNSG LFCR Revenue Accrual Regulatory USD" 4618139</t>
  </si>
  <si>
    <t>Reverses "J841 UNSG LFCR Revenue Accrual Regulatory USD" 5045141</t>
  </si>
  <si>
    <t>J841A UNSG LFCR Adjustment Regulatory USD</t>
  </si>
  <si>
    <t>Reverses "J841 UNSG LFCR Revenue Accrual Regulatory USD" 5391177</t>
  </si>
  <si>
    <t>A4-04 Griffith Plant Operations</t>
  </si>
  <si>
    <t>0874</t>
  </si>
  <si>
    <t>UNSG051</t>
  </si>
  <si>
    <t>Flagstaff Gas O&amp;M</t>
  </si>
  <si>
    <t>UNSG050</t>
  </si>
  <si>
    <t>Northern Arizona Gas Admin O&amp;M</t>
  </si>
  <si>
    <t>0880</t>
  </si>
  <si>
    <t>Meals &amp; Ent - Discretionary</t>
  </si>
  <si>
    <t>UNSG056</t>
  </si>
  <si>
    <t>Santa Cruz Gas O&amp;M</t>
  </si>
  <si>
    <t>0887</t>
  </si>
  <si>
    <t>0921</t>
  </si>
  <si>
    <t>G500921</t>
  </si>
  <si>
    <t>Project Journal</t>
  </si>
  <si>
    <t>G560921</t>
  </si>
  <si>
    <t>UNSG200</t>
  </si>
  <si>
    <t>UNS Gas TEP Services</t>
  </si>
  <si>
    <t>0930</t>
  </si>
  <si>
    <t>General Advertising Exp</t>
  </si>
  <si>
    <t>UNGCATS</t>
  </si>
  <si>
    <t>CALAVERAS BAR AND GRIL -- 75207195221900016006251</t>
  </si>
  <si>
    <t>SAFEWAY #2052 -- 55263525212426427319549</t>
  </si>
  <si>
    <t>SAFEWAY #2052 -- 55263525219434626366314</t>
  </si>
  <si>
    <t>WAL-MART #1299 -- 55483825212012552023706</t>
  </si>
  <si>
    <t>WM SUPERCENTER #1299 -- 05436845218400045360881</t>
  </si>
  <si>
    <t>J351 FERC Corrections 0825 Adjustment USD</t>
  </si>
  <si>
    <t>79200</t>
  </si>
  <si>
    <t>Other A&amp;G Expense</t>
  </si>
  <si>
    <t>WAL-MART #1299 -- 05416015279142000133750</t>
  </si>
  <si>
    <t>AMAZON MARK* NU9H11RP0 -- 82305095296500023986351</t>
  </si>
  <si>
    <t>FRYS-FOOD-DRG #103 -- 05436845310300229475322</t>
  </si>
  <si>
    <t>SAMSCLUB #6604 -- 55483825303016283193340</t>
  </si>
  <si>
    <t>WAL-MART #1299 -- 55483825302016241012849</t>
  </si>
  <si>
    <t>WM SUPERCENTER #1328 -- 05436845302400080146374</t>
  </si>
  <si>
    <t>Meals &amp; Ent - Discretionary - FRYS-FOOD-DRG #63 - CUPCAKE INGREDIENTS FOR CAT BLOOD DRIVE EVENT. - CAT EVENT CUPCAKES</t>
  </si>
  <si>
    <t>GL Company</t>
  </si>
  <si>
    <t>52040</t>
  </si>
  <si>
    <t>Outside Services-Advertising</t>
  </si>
  <si>
    <t>UNGBRND</t>
  </si>
  <si>
    <t>UNGCPLC</t>
  </si>
  <si>
    <t>UNGECOM</t>
  </si>
  <si>
    <t>UNGPROD</t>
  </si>
  <si>
    <t>A4-08 Dues for American Gas Association &amp; Other Dues</t>
  </si>
  <si>
    <r>
      <rPr>
        <sz val="8"/>
        <color theme="1"/>
        <rFont val="Calibri"/>
        <family val="2"/>
      </rPr>
      <t xml:space="preserve">GL Account is equal to </t>
    </r>
    <r>
      <rPr>
        <b/>
        <sz val="8"/>
        <color theme="1"/>
        <rFont val="Calibri"/>
        <family val="2"/>
      </rPr>
      <t>50000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50010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51500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52000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52020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52100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55000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55010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55020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56000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56020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79020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79040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79050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79070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79080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79090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79110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79120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79200</t>
    </r>
  </si>
  <si>
    <r>
      <rPr>
        <sz val="8"/>
        <color theme="1"/>
        <rFont val="Calibri"/>
        <family val="2"/>
      </rPr>
      <t xml:space="preserve">GL FERC is equal to </t>
    </r>
    <r>
      <rPr>
        <b/>
        <sz val="8"/>
        <color theme="1"/>
        <rFont val="Calibri"/>
        <family val="2"/>
      </rPr>
      <t>0930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9302</t>
    </r>
  </si>
  <si>
    <t>GL Expenditure Type</t>
  </si>
  <si>
    <t>GL Expenditure Type Description</t>
  </si>
  <si>
    <t>Invoice Number</t>
  </si>
  <si>
    <t>Supplier Name</t>
  </si>
  <si>
    <t>010</t>
  </si>
  <si>
    <t>CLS P/R - Regular</t>
  </si>
  <si>
    <t>012</t>
  </si>
  <si>
    <t>CLS P/R - Accruals</t>
  </si>
  <si>
    <t>020</t>
  </si>
  <si>
    <t>022</t>
  </si>
  <si>
    <t>040</t>
  </si>
  <si>
    <t>P/R - Paid Absences</t>
  </si>
  <si>
    <t>123</t>
  </si>
  <si>
    <t>52100</t>
  </si>
  <si>
    <t>Outside Services-Other</t>
  </si>
  <si>
    <t>405</t>
  </si>
  <si>
    <t>Computer Services</t>
  </si>
  <si>
    <t>403</t>
  </si>
  <si>
    <t>55020</t>
  </si>
  <si>
    <t>Equipment Maintenance</t>
  </si>
  <si>
    <t>350</t>
  </si>
  <si>
    <t>Hardware Maintenance</t>
  </si>
  <si>
    <t>9302</t>
  </si>
  <si>
    <t>Miscellaneous General Expenses</t>
  </si>
  <si>
    <t>J821 - UES Other Prepaids Prepaids USD</t>
  </si>
  <si>
    <t>56000</t>
  </si>
  <si>
    <t>Facilities Rentals &amp; Bldg Usage</t>
  </si>
  <si>
    <t>5601</t>
  </si>
  <si>
    <t>Rent from Elec Prop-Affiliate</t>
  </si>
  <si>
    <t>400</t>
  </si>
  <si>
    <t>Building Usage</t>
  </si>
  <si>
    <t>MassAllocation</t>
  </si>
  <si>
    <t>Bldg Alloc to UNSG UNSC</t>
  </si>
  <si>
    <t>56020</t>
  </si>
  <si>
    <t>Telephone Usage</t>
  </si>
  <si>
    <t>406</t>
  </si>
  <si>
    <t>Communications</t>
  </si>
  <si>
    <t>G509302</t>
  </si>
  <si>
    <t>79020</t>
  </si>
  <si>
    <t>Membership Dues</t>
  </si>
  <si>
    <t>251</t>
  </si>
  <si>
    <t>Member Dues - Corporate</t>
  </si>
  <si>
    <t>79040</t>
  </si>
  <si>
    <t>Directors' Expense</t>
  </si>
  <si>
    <t>4015</t>
  </si>
  <si>
    <t>Deferred Compensation Plan</t>
  </si>
  <si>
    <t>230</t>
  </si>
  <si>
    <t>Director's Fees</t>
  </si>
  <si>
    <t>J167 Rabbi Trust and COLI Activity Pensions &amp; Benefits USD</t>
  </si>
  <si>
    <t>UNSG000</t>
  </si>
  <si>
    <t>UNS Gas Oper &amp; Maint</t>
  </si>
  <si>
    <t>0001</t>
  </si>
  <si>
    <t>UNS Energy Corp</t>
  </si>
  <si>
    <t>860</t>
  </si>
  <si>
    <t>UNS Allocation</t>
  </si>
  <si>
    <t>UNS Charge Back UNSG FERC 930 UNSC</t>
  </si>
  <si>
    <t>UNS Charge Back UNSG FERC 9302 UNSC</t>
  </si>
  <si>
    <t>AMAZON MKTPL*NO8XO58E0 -- 55432865174207162467962</t>
  </si>
  <si>
    <t>AMAZON RETA* NO8MN6BX0 -- 82305095174500015401945</t>
  </si>
  <si>
    <t>WAL-MART #3730 -- 55483825182011443234049</t>
  </si>
  <si>
    <t>206</t>
  </si>
  <si>
    <t>Office Supplies</t>
  </si>
  <si>
    <t>AUTOZONE #2720 -- 02305375178200107779262</t>
  </si>
  <si>
    <t>163</t>
  </si>
  <si>
    <t>Catering Services</t>
  </si>
  <si>
    <t>CATERING BY LIZ -- 85129955189900035305644</t>
  </si>
  <si>
    <t>WM SUPERCENTER #3730 -- 05436845186400077057635</t>
  </si>
  <si>
    <t>HOVER -- 52653845180742964318602</t>
  </si>
  <si>
    <t>55010</t>
  </si>
  <si>
    <t>Vehicles &amp; Equip - Rentals</t>
  </si>
  <si>
    <t>204</t>
  </si>
  <si>
    <t>Rentals</t>
  </si>
  <si>
    <t>VERDE EVENTS &amp; TENTS -- 55546505191402452000029</t>
  </si>
  <si>
    <t>J185 OneStream FERC Corrections Adjustment USD</t>
  </si>
  <si>
    <t>LINDE GAS &amp; EQUIPMENT -- 57540245175712315058633</t>
  </si>
  <si>
    <t>864</t>
  </si>
  <si>
    <t>Call Center Allocation</t>
  </si>
  <si>
    <t>Call Center Allocation to UNSG UNSC</t>
  </si>
  <si>
    <t>SPARKLIGHT -- 55417345171281710118810</t>
  </si>
  <si>
    <t>283</t>
  </si>
  <si>
    <t>AMAZON MARK* N389O74F2 -- 82305095179500002150815</t>
  </si>
  <si>
    <t>JUL-25 PA806 Man. ProCard Accr./ CURTIS B ASSELSTINE / APGA SECURITY AND INTE</t>
  </si>
  <si>
    <t>FRYS-FOOD-DRG#0077 -- 05436845202300250462588</t>
  </si>
  <si>
    <t>PARTY RENTALS ARIZONA -- 55500365226442510407859</t>
  </si>
  <si>
    <t>156</t>
  </si>
  <si>
    <t>Contractor Services</t>
  </si>
  <si>
    <t>PA807 - AP Unmatched Inv Rel Accrual - Aug-25/FLAGSTAFF BUSINESS NEWS/90213</t>
  </si>
  <si>
    <t>Accruals - Contractor Services</t>
  </si>
  <si>
    <t>EL GORDO REAL MEXICAN -- 55506295214428528057049</t>
  </si>
  <si>
    <t>TST*EL CUPIDOS EXPRESS -- 55432865213200676460022</t>
  </si>
  <si>
    <t>AUG-25 Miscellaneous Transaction USD</t>
  </si>
  <si>
    <t>UNSG Transportation Allocation - 314785562</t>
  </si>
  <si>
    <t>861</t>
  </si>
  <si>
    <t>PC/LAN System Charges</t>
  </si>
  <si>
    <t>PC/Lan to UNSG Step 1 UNSC</t>
  </si>
  <si>
    <t>SPARKLIGHT ACP -- 55417345198261988826681</t>
  </si>
  <si>
    <t>282</t>
  </si>
  <si>
    <t>APGA SECURITY AND INTE -- 55436875197281970905826</t>
  </si>
  <si>
    <t>PROJECT MANAGEMENT INS -- 12302025220001056239030</t>
  </si>
  <si>
    <t>PeopleSoft Accrual Batch PS3TT250914; not interfaced to projects</t>
  </si>
  <si>
    <t>SPARKLIGHT ACP -- 55417345227272270681184</t>
  </si>
  <si>
    <t>SPARKLIGHT ACP -- 55417345227272270967641</t>
  </si>
  <si>
    <t>SPARKLIGHT ACP -- 55417345233282330710263</t>
  </si>
  <si>
    <t>Reverse the PeopleSoft Accrual Batch PS3TT250914; not interfaced to projects</t>
  </si>
  <si>
    <t>GALPIN FORD LINCOLN MA -- 82305095282500090456482</t>
  </si>
  <si>
    <t>OCT-25 Miscellaneous Transaction USD</t>
  </si>
  <si>
    <t>UNSG Transportation Allocation - 318572182</t>
  </si>
  <si>
    <t>SPARKLIGHT ACP -- 55417345258172580036180</t>
  </si>
  <si>
    <t>SPARKLIGHT ACP -- 55417345264272640168346</t>
  </si>
  <si>
    <t>PROJECT MANAGEMENT INS -- 12302025274000428355081</t>
  </si>
  <si>
    <t>79050</t>
  </si>
  <si>
    <t>Financing Expense</t>
  </si>
  <si>
    <t>10152025 15000.00A</t>
  </si>
  <si>
    <t>MUFG BANK LTD</t>
  </si>
  <si>
    <t>CALAVERAS BAR AND GRIL -- 75207195310900013535791</t>
  </si>
  <si>
    <t>WAL-MART #1230 -- 55483825294015908187811</t>
  </si>
  <si>
    <t>WM SUPERCENTER #1230 -- 05436845294400078642715</t>
  </si>
  <si>
    <t>PA807 - AP Unmatched Inv Rel Accrual - Nov-25/WEST PRESS/672706</t>
  </si>
  <si>
    <t>PA807 - AP Unmatched Inv Rel Accrual - Nov-25/WEST PRESS/672556</t>
  </si>
  <si>
    <t>157</t>
  </si>
  <si>
    <t>G519302</t>
  </si>
  <si>
    <t>AZ MVD FEE -- 55432865296206816063840</t>
  </si>
  <si>
    <t>AZ MVD FEE -- 55432865296206816063964</t>
  </si>
  <si>
    <t>AZ MVD FEE -- 55432865319204783141692</t>
  </si>
  <si>
    <t>AZ MVD FEE -- 55432865319204783142062</t>
  </si>
  <si>
    <t>SPARKLIGHT ACP -- 55417345288262881242936</t>
  </si>
  <si>
    <t>SPARKLIGHT ACP -- 55417345294272945450583</t>
  </si>
  <si>
    <t>SPARKLIGHT ACP -- 55417345319263199611732</t>
  </si>
  <si>
    <t>284</t>
  </si>
  <si>
    <t>J351 FERC Corrections 1125 Adjustment USD</t>
  </si>
  <si>
    <t>SPONSORSHIPS AND CORPORATE MEMBERSHIPS</t>
  </si>
  <si>
    <t>LINDE GAS &amp; EQUIPMENT -- 57540245328742171439615</t>
  </si>
  <si>
    <t>AZ MVD FEE -- 55432865326207335091506</t>
  </si>
  <si>
    <t>HOVER -- 52653845345744078306624</t>
  </si>
  <si>
    <t>LINDE GAS &amp; EQUIPMENT -- 57540245335714353368020</t>
  </si>
  <si>
    <t>354</t>
  </si>
  <si>
    <t>Software Licenses</t>
  </si>
  <si>
    <t>CAMPAIGNMONITOR -- 65178315325320127602028</t>
  </si>
  <si>
    <t>SPARKLIGHT ACP -- 55417345325283251253373</t>
  </si>
  <si>
    <t>SPARKLIGHT ACP -- 55417345349153490118087</t>
  </si>
  <si>
    <t>JAN-26 Miscellaneous Transaction USD</t>
  </si>
  <si>
    <t>UNSG Transportation Allocation - 324011045</t>
  </si>
  <si>
    <t>CAMPAIGNMONITOR -- 65178316009320128096882</t>
  </si>
  <si>
    <t>SPARKLIGHT ACP -- 55417345349173497875018</t>
  </si>
  <si>
    <t>SPARKLIGHT ACP -- 55417345355263557712796</t>
  </si>
  <si>
    <t>PA807 - AP Unmatched Inv Rel Accrual - Jan-00/WEST PRESS/675938</t>
  </si>
  <si>
    <t>PA807 - AP Unmatched Inv Rel Accrual - Jan-00/WEST PRESS/676542</t>
  </si>
  <si>
    <t>PA807 - AP Unmatched Inv Rel Accrual - Jan-00/WEST PRESS/676184</t>
  </si>
  <si>
    <t>SPARKLIGHT ACP -- 55417346015270151058559</t>
  </si>
  <si>
    <t>SPARKLIGHT ACP -- 55417346021270211027356</t>
  </si>
  <si>
    <t>SPARKLIGHT ACP -- 55417346046260469577567</t>
  </si>
  <si>
    <t>PRESCOTT RESORT AND CO -- 75345516044900011026515</t>
  </si>
  <si>
    <t>AWS E-COMMERCE -- 55547506021263185088514</t>
  </si>
  <si>
    <t>LINDE GAS &amp; EQUIPMENT -- 57540246047714920907166</t>
  </si>
  <si>
    <t>CAMPAIGNMONITOR -- 65178316055320128526741</t>
  </si>
  <si>
    <t>ABRIOX, INC. -- 55432866064200680153835</t>
  </si>
  <si>
    <t>SPARKLIGHT ACP -- 55417346052280521889553</t>
  </si>
  <si>
    <t>Rentals - LINDE GAS &amp; EQUIPMENT - Praxair gases for construction crews. - Praxair rentals on praxair bottles for C&amp;M</t>
  </si>
  <si>
    <t>Communications - SPARKLIGHT ACP - RITM0444470 - TASK0828218 - Sparklight - Cable One - Acct# 8160130390346108 - Prescott - Inv 03-23 - $515.00 - RITM0444470 - TASK0828218 - Sparklight - Cable One - Acct# 8160130390346108 - Prescott - Inv</t>
  </si>
  <si>
    <t>Communications - SPARKLIGHT ACP - RITM0444471 - TASK0828221 - Sparklight - Cable One - Acct# 8160130440046633 - ShowLow - Inv 03-28 - $699.00, Reoccurring Communications Account - RITM0444471 - TASK0828221 - Sparklight - Cable One - Acct#</t>
  </si>
  <si>
    <t>299</t>
  </si>
  <si>
    <t>Miscellaneous</t>
  </si>
  <si>
    <t>Material Purchased - LINDE GAS &amp; EQUIPMENT - Invoice for Linde - Pressure Gauge 5-20-26 - Invoice for Linde - Pressure Gauge 5-20-26</t>
  </si>
  <si>
    <t>Communications - SPARKLIGHT ACP - RITM0448390 - TASK0837240 - Sparklight - Cable One - Acct# 8160130390346108 - Prescott - Inv 04 - 04 - $515.00 - RITM0448390 - TASK0837240 - Sparklight - Cable One - Acct# 8160130390346108 - Prescott - In</t>
  </si>
  <si>
    <t>Communications - SPARKLIGHT ACP - RITM0448391 - TASK0837242 - Sparklight - Cable One - Acct# 8160130440046633 - Show Low - Inv 04 - 28 - $699.00 (Partial month credit) 653.80 also reflected in next bill cycle. - RITM0448391 - TASK0837242</t>
  </si>
  <si>
    <t>A4-10 SERP</t>
  </si>
  <si>
    <r>
      <rPr>
        <sz val="8"/>
        <color theme="1"/>
        <rFont val="Calibri"/>
        <family val="2"/>
      </rPr>
      <t xml:space="preserve">GL Sub Account is equal to / is in </t>
    </r>
    <r>
      <rPr>
        <b/>
        <sz val="8"/>
        <color theme="1"/>
        <rFont val="Calibri"/>
        <family val="2"/>
      </rPr>
      <t>7102</t>
    </r>
  </si>
  <si>
    <t>70500</t>
  </si>
  <si>
    <t>Pensions</t>
  </si>
  <si>
    <t>7102</t>
  </si>
  <si>
    <t>Supp Executive Retirement Plan</t>
  </si>
  <si>
    <t>88090</t>
  </si>
  <si>
    <t>Other Expense</t>
  </si>
  <si>
    <t>J163 SERP Expense &amp; Amort: 29-JUL-25 09:58:24</t>
  </si>
  <si>
    <t>J163 SERP Expense &amp; Amort: 26-AUG-25 07:30:18</t>
  </si>
  <si>
    <t>J163 SERP Expense &amp; Amort: 24-SEP-25 07:35:29</t>
  </si>
  <si>
    <t>J163 SERP Expense &amp; Amort: 28-OCT-25 07:20:09</t>
  </si>
  <si>
    <t>J163 SERP Expense &amp; Amort: 20-NOV-25 09:33:10</t>
  </si>
  <si>
    <t>J163 SERP Expense &amp; Amort: 23-DEC-25 07:11:51</t>
  </si>
  <si>
    <t>J163 SERP Expense &amp; Amort: 23-JAN-26 13:20:41</t>
  </si>
  <si>
    <t>J163 SERP Expense &amp; Amort: 23-FEB-26 07:24:08</t>
  </si>
  <si>
    <t>J163 SERP Expense &amp; Amort: 24-MAR-26 08:59:48</t>
  </si>
  <si>
    <t>J163 SERP Expense &amp; Amort: 24-APR-26 10:29:46</t>
  </si>
  <si>
    <t>J163 SERP Expense &amp; Amort: 22-MAY-26 07:20:28</t>
  </si>
  <si>
    <t>UNS Gas, Inc.</t>
  </si>
  <si>
    <t>Rider 11 - Annual Rate Adjustment Mechanism ("ARAM")</t>
  </si>
  <si>
    <t>Attachment B - Formula Rate Template</t>
  </si>
  <si>
    <t>A3-01</t>
  </si>
  <si>
    <t>Row Labels</t>
  </si>
  <si>
    <t>Grand Total</t>
  </si>
  <si>
    <t>Sum of Amount</t>
  </si>
  <si>
    <t>A2-05</t>
  </si>
  <si>
    <t>A3-02</t>
  </si>
  <si>
    <t>A3-03</t>
  </si>
  <si>
    <t>A4-04</t>
  </si>
  <si>
    <t>A4-01</t>
  </si>
  <si>
    <t>A4-05</t>
  </si>
  <si>
    <t>Description</t>
  </si>
  <si>
    <t>American Gas Association ("AGA")</t>
  </si>
  <si>
    <t>Less: 50%</t>
  </si>
  <si>
    <t>AGA Dues</t>
  </si>
  <si>
    <t>Chamber of Commerce Dues</t>
  </si>
  <si>
    <t>A4-08</t>
  </si>
  <si>
    <t>A4-10</t>
  </si>
  <si>
    <t>ARAM Adjustments Summary</t>
  </si>
  <si>
    <t>Line</t>
  </si>
  <si>
    <t>Workpaper Reference</t>
  </si>
  <si>
    <t>Template Input</t>
  </si>
  <si>
    <t>No.</t>
  </si>
  <si>
    <t>(a)</t>
  </si>
  <si>
    <t>(b)</t>
  </si>
  <si>
    <t>(c)</t>
  </si>
  <si>
    <t>A2-Other Inputs</t>
  </si>
  <si>
    <t>Other Rate Base</t>
  </si>
  <si>
    <t>Regulatory Assets (182.3)</t>
  </si>
  <si>
    <t>A2-03</t>
  </si>
  <si>
    <t>Regulatory Liabilities (254)</t>
  </si>
  <si>
    <t>A2-04</t>
  </si>
  <si>
    <t>Income Statement Inputs</t>
  </si>
  <si>
    <t xml:space="preserve">Customer Deposit Interest Expense </t>
  </si>
  <si>
    <t>A3-Revenue Adjmts</t>
  </si>
  <si>
    <t>Revenue Adjustments</t>
  </si>
  <si>
    <t>Purchased Gas Adjustment ("PGA") Revenues</t>
  </si>
  <si>
    <t>Golden Valley Pipeline Operations</t>
  </si>
  <si>
    <t>Griffith Plant Operations</t>
  </si>
  <si>
    <t>Adjustor Revenues</t>
  </si>
  <si>
    <t>A3-04</t>
  </si>
  <si>
    <t>Customer Assistance Residential Energy Support ("CARES")</t>
  </si>
  <si>
    <t>A3-05</t>
  </si>
  <si>
    <t>Retail Revenues</t>
  </si>
  <si>
    <t>A3-06</t>
  </si>
  <si>
    <t>Miscellaneous Service Fee Revenue</t>
  </si>
  <si>
    <t>A3-07</t>
  </si>
  <si>
    <t>PGA Credits</t>
  </si>
  <si>
    <t>A3-08</t>
  </si>
  <si>
    <t>ARAM Revenue Accruals</t>
  </si>
  <si>
    <t>A3-09</t>
  </si>
  <si>
    <t>A4-Expense Adjmts</t>
  </si>
  <si>
    <t xml:space="preserve">Operating Expense </t>
  </si>
  <si>
    <t>Purchased Gas Cost</t>
  </si>
  <si>
    <t>Fortis Management Fees</t>
  </si>
  <si>
    <t>A4-02</t>
  </si>
  <si>
    <t>A4-03</t>
  </si>
  <si>
    <t xml:space="preserve">Advertising </t>
  </si>
  <si>
    <t>Rate Case Expense</t>
  </si>
  <si>
    <t>A4-06</t>
  </si>
  <si>
    <t>Post-Retirement Benefits</t>
  </si>
  <si>
    <t>A4-07</t>
  </si>
  <si>
    <t>Dues for American Gas Association &amp; Other Dues</t>
  </si>
  <si>
    <t>Director &amp; Officer Liability Insurance</t>
  </si>
  <si>
    <t>A4-09</t>
  </si>
  <si>
    <t>SERP and Long-Term Incentive Compensation</t>
  </si>
  <si>
    <t>Meals</t>
  </si>
  <si>
    <t>A4-11</t>
  </si>
  <si>
    <t>Short-Term Incentive Compensation</t>
  </si>
  <si>
    <t>A4-12</t>
  </si>
  <si>
    <t>Board of Directors</t>
  </si>
  <si>
    <t>A4-13</t>
  </si>
  <si>
    <t>Other Known and Measurable Adjustments</t>
  </si>
  <si>
    <t>A4-14</t>
  </si>
  <si>
    <t>14a</t>
  </si>
  <si>
    <t>Demand Side Management Costs</t>
  </si>
  <si>
    <t>A4-14a</t>
  </si>
  <si>
    <t>Depreciation and Amortization Expense (Notes C, D, H, I, J, K, R)</t>
  </si>
  <si>
    <t>Depreciation Expense Adjustments</t>
  </si>
  <si>
    <t>A4-16</t>
  </si>
  <si>
    <t>Taxes Other Than Income Taxes</t>
  </si>
  <si>
    <t>Property Tax Annualization</t>
  </si>
  <si>
    <t>A4-30</t>
  </si>
  <si>
    <t>A4-31</t>
  </si>
  <si>
    <t>A5-Rate Base Adjmts</t>
  </si>
  <si>
    <t>Gross Plant in Service</t>
  </si>
  <si>
    <t>Build-Out Adjustment</t>
  </si>
  <si>
    <t>A5-01</t>
  </si>
  <si>
    <t xml:space="preserve">Fortis Rate Base Adjustment </t>
  </si>
  <si>
    <t>A5-02</t>
  </si>
  <si>
    <t>Golden Valley Pipeline</t>
  </si>
  <si>
    <t>A5-03</t>
  </si>
  <si>
    <t>Griffith Plant</t>
  </si>
  <si>
    <t>A5-04</t>
  </si>
  <si>
    <t>Southern Union Acquisition Premium</t>
  </si>
  <si>
    <t>A5-05</t>
  </si>
  <si>
    <t>Post Test Year Plant</t>
  </si>
  <si>
    <t>A5-06</t>
  </si>
  <si>
    <t>Delayed Unitization</t>
  </si>
  <si>
    <t>A5-07</t>
  </si>
  <si>
    <t xml:space="preserve">Accumulated Depreciation &amp; Amortization  </t>
  </si>
  <si>
    <t>A5-10</t>
  </si>
  <si>
    <t>A5-11</t>
  </si>
  <si>
    <t>A5-12</t>
  </si>
  <si>
    <t>A5-13</t>
  </si>
  <si>
    <t>A5-14</t>
  </si>
  <si>
    <t xml:space="preserve">Citizens Acquisition Discount </t>
  </si>
  <si>
    <t>A5-15</t>
  </si>
  <si>
    <t>A5-16</t>
  </si>
  <si>
    <t>A5-17</t>
  </si>
  <si>
    <t xml:space="preserve">Regulatory Assets </t>
  </si>
  <si>
    <t>A5-19</t>
  </si>
  <si>
    <t>Regulatory Liabilities</t>
  </si>
  <si>
    <t>A5-20</t>
  </si>
  <si>
    <t>Accumulated Deferred Income Taxes ("ADIT")</t>
  </si>
  <si>
    <t>ADIT</t>
  </si>
  <si>
    <t>A5-21</t>
  </si>
  <si>
    <t>Gas Plant Balances</t>
  </si>
  <si>
    <t>Plant in Service</t>
  </si>
  <si>
    <t>Accumulated Depreciation</t>
  </si>
  <si>
    <t>Net Plant in Service</t>
  </si>
  <si>
    <t>Accumulated Depreciation as Percent of Plant</t>
  </si>
  <si>
    <t>(Per Schedule B of 2001 Test-Year Settlement in ACC Decision No. 66028)</t>
  </si>
  <si>
    <t>Total Plant Disallowed Calculation</t>
  </si>
  <si>
    <t>Let X = Plant in Service</t>
  </si>
  <si>
    <t>X - 0.22125X = $10,000,000</t>
  </si>
  <si>
    <t>0.77875X = $10,000,000</t>
  </si>
  <si>
    <t>X = $12,841,091</t>
  </si>
  <si>
    <t>Build-Out Plant Disallowed</t>
  </si>
  <si>
    <t>Total Plant Disallowed</t>
  </si>
  <si>
    <t>Net Plant Disallowed</t>
  </si>
  <si>
    <t>Accumualted Depreciation</t>
  </si>
  <si>
    <t>Total Accumulated Depreciation *</t>
  </si>
  <si>
    <t>Measuring and Regulating Station Equipment-City Gate (Distribution)</t>
  </si>
  <si>
    <t>G379</t>
  </si>
  <si>
    <t>Mains (Distribution)</t>
  </si>
  <si>
    <t>G376</t>
  </si>
  <si>
    <t>Total Reserve (Estimated)</t>
  </si>
  <si>
    <t>Core Customer's Share of Reserve</t>
  </si>
  <si>
    <t>UNSE's Share of Reserve</t>
  </si>
  <si>
    <t>Total Capital Cost</t>
  </si>
  <si>
    <t>Core Customer's Share of Capital Costs</t>
  </si>
  <si>
    <t>UNSE's Share of Capital Costs</t>
  </si>
  <si>
    <t>Functional Group</t>
  </si>
  <si>
    <t>G379 - Measr and Reg Stat Equip-Cty</t>
  </si>
  <si>
    <t>G376 - Mains</t>
  </si>
  <si>
    <t>Reserve</t>
  </si>
  <si>
    <t>Net Book Value</t>
  </si>
  <si>
    <t>Allocated Reserve</t>
  </si>
  <si>
    <t>Book Cost</t>
  </si>
  <si>
    <t>Asset Location</t>
  </si>
  <si>
    <t>Month</t>
  </si>
  <si>
    <t>Utility Account</t>
  </si>
  <si>
    <t>G367 - Mains</t>
  </si>
  <si>
    <t>GRFTH - Griffith</t>
  </si>
  <si>
    <t>G369 - Measuring and Reg Stat Equip</t>
  </si>
  <si>
    <t>G385 - Indust Measr Reg Stat Equip</t>
  </si>
  <si>
    <t>G365 - Land and Land Rights</t>
  </si>
  <si>
    <t>G371 - Other Equipment</t>
  </si>
  <si>
    <t>As Of Month</t>
  </si>
  <si>
    <t>Gl Company</t>
  </si>
  <si>
    <t>System Id</t>
  </si>
  <si>
    <t>Asset Vintage</t>
  </si>
  <si>
    <t>Original Cost</t>
  </si>
  <si>
    <t>202605</t>
  </si>
  <si>
    <t>G302 - Franchise and Consents</t>
  </si>
  <si>
    <t>G378 - Measr and Reg Stat Equip-Gen</t>
  </si>
  <si>
    <t>G389 - Land and Land Rights</t>
  </si>
  <si>
    <t>G394 - Tool, Shop, and Garage Equip</t>
  </si>
  <si>
    <t>G383 - House Regulators</t>
  </si>
  <si>
    <t>G398 - Miscellaneous Equipment</t>
  </si>
  <si>
    <t>G380 - Services</t>
  </si>
  <si>
    <t>G390 - Structures and Improvements</t>
  </si>
  <si>
    <t>G381 - Meters</t>
  </si>
  <si>
    <t>G393 - Stores Equipment</t>
  </si>
  <si>
    <t>G382 - Meter Installations</t>
  </si>
  <si>
    <t>G387 - Other Equipment</t>
  </si>
  <si>
    <t>SOUNI - Southern Union Gas Acquisition Adjustment</t>
  </si>
  <si>
    <t>USD</t>
  </si>
  <si>
    <t>Inc Taxes Recov-Future Rates</t>
  </si>
  <si>
    <t>18140</t>
  </si>
  <si>
    <t>Account Currency Code</t>
  </si>
  <si>
    <t>Acct Type</t>
  </si>
  <si>
    <t>Ending Balance</t>
  </si>
  <si>
    <t>Period Net</t>
  </si>
  <si>
    <t>Credits</t>
  </si>
  <si>
    <t>Debits</t>
  </si>
  <si>
    <t>Beginning Balance</t>
  </si>
  <si>
    <t>SubAcct Name</t>
  </si>
  <si>
    <t>Sub Acct</t>
  </si>
  <si>
    <t>Acct Name</t>
  </si>
  <si>
    <t>Acct</t>
  </si>
  <si>
    <t>CO</t>
  </si>
  <si>
    <t>GL Period Name</t>
  </si>
  <si>
    <r>
      <rPr>
        <sz val="8"/>
        <color theme="1"/>
        <rFont val="Calibri"/>
        <family val="2"/>
      </rPr>
      <t xml:space="preserve">Ending Balance is not equal to / is not in </t>
    </r>
    <r>
      <rPr>
        <b/>
        <sz val="8"/>
        <color theme="1"/>
        <rFont val="Calibri"/>
        <family val="2"/>
      </rPr>
      <t>0</t>
    </r>
  </si>
  <si>
    <r>
      <rPr>
        <sz val="8"/>
        <color theme="1"/>
        <rFont val="Calibri"/>
        <family val="2"/>
      </rPr>
      <t xml:space="preserve">Account Currency Code is equal to / is in </t>
    </r>
    <r>
      <rPr>
        <b/>
        <sz val="8"/>
        <color theme="1"/>
        <rFont val="Calibri"/>
        <family val="2"/>
      </rPr>
      <t>USD</t>
    </r>
  </si>
  <si>
    <r>
      <rPr>
        <sz val="8"/>
        <color theme="1"/>
        <rFont val="Calibri"/>
        <family val="2"/>
      </rPr>
      <t xml:space="preserve">GL Account is equal to / is in </t>
    </r>
    <r>
      <rPr>
        <b/>
        <sz val="8"/>
        <color theme="1"/>
        <rFont val="Calibri"/>
        <family val="2"/>
      </rPr>
      <t>18140</t>
    </r>
  </si>
  <si>
    <r>
      <rPr>
        <sz val="8"/>
        <color theme="1"/>
        <rFont val="Calibri"/>
        <family val="2"/>
      </rPr>
      <t xml:space="preserve">GL Company is equal to / is in </t>
    </r>
    <r>
      <rPr>
        <b/>
        <sz val="8"/>
        <color theme="1"/>
        <rFont val="Calibri"/>
        <family val="2"/>
      </rPr>
      <t>032</t>
    </r>
  </si>
  <si>
    <t>Acct, SubAcct</t>
  </si>
  <si>
    <t>GL - Balance - DWH</t>
  </si>
  <si>
    <t>Liability</t>
  </si>
  <si>
    <t>Inc Tax Recov/Payable - Future Rates</t>
  </si>
  <si>
    <t>2535</t>
  </si>
  <si>
    <t>Other Regulatory Deferrals</t>
  </si>
  <si>
    <t>28180</t>
  </si>
  <si>
    <r>
      <rPr>
        <sz val="8"/>
        <color theme="1"/>
        <rFont val="Calibri"/>
        <family val="2"/>
      </rPr>
      <t xml:space="preserve">GL Account is equal to </t>
    </r>
    <r>
      <rPr>
        <b/>
        <sz val="8"/>
        <color theme="1"/>
        <rFont val="Calibri"/>
        <family val="2"/>
      </rPr>
      <t>24600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28180</t>
    </r>
  </si>
  <si>
    <t>GL Description</t>
  </si>
  <si>
    <t>Citizens Acquisition Discount Reserve</t>
  </si>
  <si>
    <t>Fortis Expense Charged to UNSG</t>
  </si>
  <si>
    <t>2013 Total</t>
  </si>
  <si>
    <t xml:space="preserve">Capitalized
</t>
  </si>
  <si>
    <t>Actual</t>
  </si>
  <si>
    <t xml:space="preserve"> x 14.2% =</t>
  </si>
  <si>
    <t>Derived @ 37%</t>
  </si>
  <si>
    <t>Derived @ 7.65%</t>
  </si>
  <si>
    <t>A&amp;G Capitalization Rate</t>
  </si>
  <si>
    <t>A&amp;G Capitalized - Fortis</t>
  </si>
  <si>
    <t>2014  Total</t>
  </si>
  <si>
    <t xml:space="preserve"> x 11.3% =</t>
  </si>
  <si>
    <t>Total Capitalized Merger Costs 2013 &amp; 2014</t>
  </si>
  <si>
    <t>Capitalization Rate</t>
  </si>
  <si>
    <t>Note: No Additional Capitalized Merger Costs After 2014</t>
  </si>
  <si>
    <t>UNS Gas</t>
  </si>
  <si>
    <t>Amortization Schedule</t>
  </si>
  <si>
    <t>FERC:</t>
  </si>
  <si>
    <t>Account Description:</t>
  </si>
  <si>
    <t>Services</t>
  </si>
  <si>
    <t>P-Life/AYFR:</t>
  </si>
  <si>
    <t>Total Capitalized:</t>
  </si>
  <si>
    <t>Annual Amt:</t>
  </si>
  <si>
    <t>Semi-Annual Amt:</t>
  </si>
  <si>
    <t>YR</t>
  </si>
  <si>
    <t>TEST YEAR</t>
  </si>
  <si>
    <t>ACCUMULATED
 DEPRECIATION</t>
  </si>
  <si>
    <t>Through 6/30/24</t>
  </si>
  <si>
    <t>A5-02 / 35</t>
  </si>
  <si>
    <t>Through 6/30/25</t>
  </si>
  <si>
    <t>Through 6/30/26</t>
  </si>
  <si>
    <t>Golden Valley Operations</t>
  </si>
  <si>
    <t>50% Dissallowance</t>
  </si>
  <si>
    <t>Per Books</t>
  </si>
  <si>
    <t>Adjustments</t>
  </si>
  <si>
    <t>Rate Making</t>
  </si>
  <si>
    <t>Co</t>
  </si>
  <si>
    <t>Bus Ctr</t>
  </si>
  <si>
    <t>Cost Ctr</t>
  </si>
  <si>
    <t>Actvty</t>
  </si>
  <si>
    <t>Exp Type</t>
  </si>
  <si>
    <t>FERC</t>
  </si>
  <si>
    <t>Project</t>
  </si>
  <si>
    <t>Loc</t>
  </si>
  <si>
    <t>Svc Prod</t>
  </si>
  <si>
    <t>Cash Type</t>
  </si>
  <si>
    <t>Task</t>
  </si>
  <si>
    <t>Debit</t>
  </si>
  <si>
    <t>Credit</t>
  </si>
  <si>
    <t>000</t>
  </si>
  <si>
    <t>007</t>
  </si>
  <si>
    <t>0030</t>
  </si>
  <si>
    <t>0920</t>
  </si>
  <si>
    <t>00</t>
  </si>
  <si>
    <t>UNS Charge Back UNSG FERC 920 UNSC</t>
  </si>
  <si>
    <t>0920 Total</t>
  </si>
  <si>
    <t>UNS Charge Back UNSG FERC 921 UNSC</t>
  </si>
  <si>
    <t>0921 Total</t>
  </si>
  <si>
    <t>0923</t>
  </si>
  <si>
    <t>UNS Charge Back UNSG FERC 923 UNSC</t>
  </si>
  <si>
    <t>0923 Total</t>
  </si>
  <si>
    <t>9302 Total</t>
  </si>
  <si>
    <r>
      <rPr>
        <sz val="8"/>
        <color theme="1"/>
        <rFont val="Calibri"/>
        <family val="2"/>
      </rPr>
      <t xml:space="preserve">GL Account is equal to / is in </t>
    </r>
    <r>
      <rPr>
        <b/>
        <sz val="8"/>
        <color theme="1"/>
        <rFont val="Calibri"/>
        <family val="2"/>
      </rPr>
      <t>79200</t>
    </r>
  </si>
  <si>
    <r>
      <rPr>
        <sz val="8"/>
        <color theme="1"/>
        <rFont val="Calibri"/>
        <family val="2"/>
      </rPr>
      <t xml:space="preserve">GL Activity is equal to / is in </t>
    </r>
    <r>
      <rPr>
        <b/>
        <sz val="8"/>
        <color theme="1"/>
        <rFont val="Calibri"/>
        <family val="2"/>
      </rPr>
      <t>0030</t>
    </r>
  </si>
  <si>
    <r>
      <rPr>
        <sz val="8"/>
        <color theme="1"/>
        <rFont val="Calibri"/>
        <family val="2"/>
      </rPr>
      <t xml:space="preserve">GL Cost Center is equal to / is in </t>
    </r>
    <r>
      <rPr>
        <b/>
        <sz val="8"/>
        <color theme="1"/>
        <rFont val="Calibri"/>
        <family val="2"/>
      </rPr>
      <t>007</t>
    </r>
  </si>
  <si>
    <t>Sub Account</t>
  </si>
  <si>
    <t>Y25M11</t>
  </si>
  <si>
    <t>Y25M12</t>
  </si>
  <si>
    <t>Y25M09</t>
  </si>
  <si>
    <t>Y25M08</t>
  </si>
  <si>
    <t>Y25M10</t>
  </si>
  <si>
    <t>Y25M07</t>
  </si>
  <si>
    <t>Y26M05</t>
  </si>
  <si>
    <t>Y26M02</t>
  </si>
  <si>
    <t>Y26M01</t>
  </si>
  <si>
    <t>Y26M04</t>
  </si>
  <si>
    <t>Y26M03</t>
  </si>
  <si>
    <t>PA Task Desc</t>
  </si>
  <si>
    <t>BLUE CROSS &amp; BLUE SHIELD OF ARIZONA INC</t>
  </si>
  <si>
    <t>082</t>
  </si>
  <si>
    <t>UNG Unc Retiree Health</t>
  </si>
  <si>
    <t>UNG Cls Retiree Health</t>
  </si>
  <si>
    <t>BLUE CROSS &amp; BLUE SHIELD OF ARIZONA INC Total</t>
  </si>
  <si>
    <t>EXPRESS SCRIPTS INC</t>
  </si>
  <si>
    <t>UNG Cls LTD Health</t>
  </si>
  <si>
    <t>EXPRESS SCRIPTS INC Total</t>
  </si>
  <si>
    <t>THE HARTFORD</t>
  </si>
  <si>
    <t>084</t>
  </si>
  <si>
    <t>UNG Unc Retiree Life</t>
  </si>
  <si>
    <t>UNG Cls Retiree Life</t>
  </si>
  <si>
    <t>THE HARTFORD Total</t>
  </si>
  <si>
    <t>Receivables</t>
  </si>
  <si>
    <t>Gl Je Source</t>
  </si>
  <si>
    <t>Gl Je Name</t>
  </si>
  <si>
    <t>Gl Period Name Sort</t>
  </si>
  <si>
    <t>HFM Account</t>
  </si>
  <si>
    <t>GL Amount</t>
  </si>
  <si>
    <t>Gl Line Description</t>
  </si>
  <si>
    <t>J160 Post Retirement Exp.: 20-NOV-25 09:33:10</t>
  </si>
  <si>
    <t>88090_020_AU</t>
  </si>
  <si>
    <t>7120</t>
  </si>
  <si>
    <t>FASB 106 Post Retirement</t>
  </si>
  <si>
    <t>Classified OPEB Non-Service Cost</t>
  </si>
  <si>
    <t>Unclassified OPEB Non-Service Cost</t>
  </si>
  <si>
    <t>J160 Post Retirement Exp.: 23-DEC-25 07:11:51</t>
  </si>
  <si>
    <t>J160 Post Retirement Exp.: 24-SEP-25 07:35:29</t>
  </si>
  <si>
    <t>J160 Post Retirement Exp.: 26-AUG-25 07:30:18</t>
  </si>
  <si>
    <t>J160 Post Retirement Exp.: 28-OCT-25 07:20:08</t>
  </si>
  <si>
    <t>J160 Post Retirement Exp.: 29-JUL-25 09:58:24</t>
  </si>
  <si>
    <t>J160 Post Retirement Expense: 22-MAY-26 07:20:28</t>
  </si>
  <si>
    <t>J160 Post Retirement Expense: 23-FEB-26 07:24:08</t>
  </si>
  <si>
    <t>J160 Post Retirement Expense: 23-JAN-26 13:20:41</t>
  </si>
  <si>
    <t>J160 Post Retirement Expense: 24-APR-26 10:29:46</t>
  </si>
  <si>
    <t>J160 Post Retirement Expense: 24-MAR-26 08:59:48</t>
  </si>
  <si>
    <t>Recurring Total</t>
  </si>
  <si>
    <t>Test Year Benefit Cash Payments</t>
  </si>
  <si>
    <t>Less: Total ASC 715 Expense Recorded in Test Year</t>
  </si>
  <si>
    <t>Total Adjustment in Test Year</t>
  </si>
  <si>
    <t>Acct Description</t>
  </si>
  <si>
    <t>GL Actvty Description</t>
  </si>
  <si>
    <t>GL Exp Type Description</t>
  </si>
  <si>
    <t>78000</t>
  </si>
  <si>
    <t>Officers &amp; Directors Liability</t>
  </si>
  <si>
    <t>161</t>
  </si>
  <si>
    <t>Fortis Costs</t>
  </si>
  <si>
    <t>181</t>
  </si>
  <si>
    <t>Officer's &amp; Director's Insur</t>
  </si>
  <si>
    <t>J344 Accrue and Reimburse Fortis Inc. Expenses Adjustment USD</t>
  </si>
  <si>
    <t>FERC Description</t>
  </si>
  <si>
    <t>Less: 50% Dissalowance</t>
  </si>
  <si>
    <t>Note: Does not include D&amp;O through management fees (J346)</t>
  </si>
  <si>
    <t>Sum of Net Amount</t>
  </si>
  <si>
    <t>Subtotal</t>
  </si>
  <si>
    <t>Total</t>
  </si>
  <si>
    <t>FERC 920 Capitalized thru A&amp;G Load (1)</t>
  </si>
  <si>
    <t>050</t>
  </si>
  <si>
    <t>0870</t>
  </si>
  <si>
    <t>0885</t>
  </si>
  <si>
    <t>052</t>
  </si>
  <si>
    <t>50% Adjustment</t>
  </si>
  <si>
    <t>Non-Executive</t>
  </si>
  <si>
    <t>Executive</t>
  </si>
  <si>
    <t>UNSG %</t>
  </si>
  <si>
    <t>UNSG $$ Share</t>
  </si>
  <si>
    <t>002</t>
  </si>
  <si>
    <t>11400</t>
  </si>
  <si>
    <t>004</t>
  </si>
  <si>
    <t>100</t>
  </si>
  <si>
    <t>1120</t>
  </si>
  <si>
    <t>231</t>
  </si>
  <si>
    <t>Director's Retainers</t>
  </si>
  <si>
    <t>CC00004</t>
  </si>
  <si>
    <t>UNS1000</t>
  </si>
  <si>
    <t>UNSG Cares Discounts</t>
  </si>
  <si>
    <r>
      <rPr>
        <sz val="8"/>
        <color theme="1"/>
        <rFont val="Calibri"/>
        <family val="2"/>
      </rPr>
      <t xml:space="preserve">CCB GL Company is equal to / is in </t>
    </r>
    <r>
      <rPr>
        <b/>
        <sz val="8"/>
        <color theme="1"/>
        <rFont val="Calibri"/>
        <family val="2"/>
      </rPr>
      <t>032</t>
    </r>
  </si>
  <si>
    <r>
      <rPr>
        <sz val="8"/>
        <color theme="1"/>
        <rFont val="Calibri"/>
        <family val="2"/>
      </rPr>
      <t xml:space="preserve">Amount - General Ledger ($) is not equal to / is not in </t>
    </r>
    <r>
      <rPr>
        <b/>
        <sz val="8"/>
        <color theme="1"/>
        <rFont val="Calibri"/>
        <family val="2"/>
      </rPr>
      <t>0</t>
    </r>
  </si>
  <si>
    <r>
      <rPr>
        <sz val="8"/>
        <color theme="1"/>
        <rFont val="Calibri"/>
        <family val="2"/>
      </rPr>
      <t xml:space="preserve">Distribution Code is equal to </t>
    </r>
    <r>
      <rPr>
        <b/>
        <sz val="8"/>
        <color theme="1"/>
        <rFont val="Calibri"/>
        <family val="2"/>
      </rPr>
      <t>UGREVCAREC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UGREVCARE1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UGREVREFC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UGREVRECG</t>
    </r>
  </si>
  <si>
    <t>CCB GL Main Account</t>
  </si>
  <si>
    <t>CCB GL Ferc Account</t>
  </si>
  <si>
    <t>Amount - General Ledger ($)</t>
  </si>
  <si>
    <t>Distribution Code</t>
  </si>
  <si>
    <t>UGREVCARE1</t>
  </si>
  <si>
    <t>UGREVRECG</t>
  </si>
  <si>
    <t>UGREVREFC</t>
  </si>
  <si>
    <t>UGREVCAREC</t>
  </si>
  <si>
    <t>Difference</t>
  </si>
  <si>
    <t>Previous Fee</t>
  </si>
  <si>
    <t>Current Fee</t>
  </si>
  <si>
    <t>Adjustment Type Description</t>
  </si>
  <si>
    <t>CCB GL Company</t>
  </si>
  <si>
    <t>SA Revenue Class Description</t>
  </si>
  <si>
    <t>Units</t>
  </si>
  <si>
    <t>Revenue Under New Fees</t>
  </si>
  <si>
    <t>Connect Fee</t>
  </si>
  <si>
    <t>Commercial</t>
  </si>
  <si>
    <t>Meter Re-Read</t>
  </si>
  <si>
    <t>Multiple Attempts to Connect</t>
  </si>
  <si>
    <t>Meter Opt-Out Set Up Fee</t>
  </si>
  <si>
    <t>New</t>
  </si>
  <si>
    <t>Seasonal Re-establishment Fee</t>
  </si>
  <si>
    <t>Premium (after hours) Connect Fee</t>
  </si>
  <si>
    <t>Meter Test</t>
  </si>
  <si>
    <t>Special Meter Reading Fee</t>
  </si>
  <si>
    <t>Customer Service</t>
  </si>
  <si>
    <t>Industrial</t>
  </si>
  <si>
    <t>Premium (after hours) Reconnect Fee</t>
  </si>
  <si>
    <t>Public Authority</t>
  </si>
  <si>
    <t>Reconnect Fee</t>
  </si>
  <si>
    <t>Returned Item Fee</t>
  </si>
  <si>
    <t>Seasonal Reconnect Fee</t>
  </si>
  <si>
    <t>Residential</t>
  </si>
  <si>
    <t>Service Transfer Fee (Read Meter)</t>
  </si>
  <si>
    <t>Special Connect Fee</t>
  </si>
  <si>
    <t>Special Reconnect Fee - Trouble</t>
  </si>
  <si>
    <t>Special Seasonal Re-establishment Fee</t>
  </si>
  <si>
    <t>Special Seasonal Reconnect Fee</t>
  </si>
  <si>
    <t>Transportation</t>
  </si>
  <si>
    <t>50100</t>
  </si>
  <si>
    <t>Incentives</t>
  </si>
  <si>
    <t>4013</t>
  </si>
  <si>
    <t>Acc Prov- Performance Shares</t>
  </si>
  <si>
    <t>085</t>
  </si>
  <si>
    <t>Add Exec Benefits</t>
  </si>
  <si>
    <t>A&amp;G Salaries</t>
  </si>
  <si>
    <t>4022</t>
  </si>
  <si>
    <t>Acc Prov - Restricted Stock Units</t>
  </si>
  <si>
    <t>Year</t>
  </si>
  <si>
    <t>Qtr</t>
  </si>
  <si>
    <t>Sub Acct Description</t>
  </si>
  <si>
    <t>Exp Type Description</t>
  </si>
  <si>
    <t>Net Amount</t>
  </si>
  <si>
    <t>FERC 920 Capitalized thru A&amp;G Load</t>
  </si>
  <si>
    <t>79080</t>
  </si>
  <si>
    <t>Regulatory Expense</t>
  </si>
  <si>
    <t>381</t>
  </si>
  <si>
    <t>0928</t>
  </si>
  <si>
    <t>Regulatory Commission Exp</t>
  </si>
  <si>
    <t>J830 UNG Amort Reg Asset-RCC: 24-MAR-26 08:59:53</t>
  </si>
  <si>
    <t>J830 UNG Amort Reg Asset-RCC: 24-APR-26 10:29:47</t>
  </si>
  <si>
    <t>J830 UNG Amort Reg Asset-RCC: 22-MAY-26 07:20:31</t>
  </si>
  <si>
    <t>JUN-26</t>
  </si>
  <si>
    <t>J830 UNG Amort Reg Asset-RCC: 24-JUN-26 07:49:07</t>
  </si>
  <si>
    <t>Test Year Rate Case Expense</t>
  </si>
  <si>
    <t>Amortization</t>
  </si>
  <si>
    <t>Other Known and Measurable Adjustments - Payroll/Benefits</t>
  </si>
  <si>
    <t>Other Known and Measurable Adjustments - Assoc Payroll Taxes</t>
  </si>
  <si>
    <t>Other Known and Measurable Adjustments - Property Insurance</t>
  </si>
  <si>
    <t>Other Known and Measurable Adjustments - Pension Expense</t>
  </si>
  <si>
    <t>Deferred Expense Amortized Over 3 Years per Decision No. 81653 (2/27/26) Effective March 1, 2026</t>
  </si>
  <si>
    <t>DSM</t>
  </si>
  <si>
    <r>
      <rPr>
        <sz val="8"/>
        <color theme="1"/>
        <rFont val="Calibri"/>
        <family val="2"/>
      </rPr>
      <t xml:space="preserve">GL Period Name is equal to / is in </t>
    </r>
    <r>
      <rPr>
        <b/>
        <sz val="8"/>
        <color theme="1"/>
        <rFont val="Calibri"/>
        <family val="2"/>
      </rPr>
      <t>JUN-26</t>
    </r>
  </si>
  <si>
    <t>Time run: 7/8/2026 8:38:13 AM</t>
  </si>
  <si>
    <t>J844 UNG Cust Deposits Int: 24-JUN-26 07:49:07</t>
  </si>
  <si>
    <t>JUN-26 Burden Cost USD</t>
  </si>
  <si>
    <t>JUN-26 Usage Cost USD</t>
  </si>
  <si>
    <t>JUN-26 Purchase Invoices USD</t>
  </si>
  <si>
    <t>JUN-26 Miscellaneous Transaction USD</t>
  </si>
  <si>
    <t>UNSG Transportation Allocation - 333491513</t>
  </si>
  <si>
    <t>J820 UNS Gas &amp; Elect Prop Tax: 24-JUN-26 07:49:07</t>
  </si>
  <si>
    <t>Meals &amp; Ent - NonDiscretionary - KINGMAN CHOPHOUSE - Meal J. Felix S. Shaw - Meal J. Felix S. Shaw</t>
  </si>
  <si>
    <t>Reverses "J841 UNSG LFCR Revenue Accrual Regulatory USD" 5759209</t>
  </si>
  <si>
    <t>107667955</t>
  </si>
  <si>
    <t>109699713</t>
  </si>
  <si>
    <t>109727103</t>
  </si>
  <si>
    <t>109727135</t>
  </si>
  <si>
    <t>109753039</t>
  </si>
  <si>
    <t>110385605</t>
  </si>
  <si>
    <t>110799815</t>
  </si>
  <si>
    <t>110799867</t>
  </si>
  <si>
    <t>PA807 - AP Unmatched Inv Rel Accrual - Jun-26/WEST PRESS/681300</t>
  </si>
  <si>
    <t>G519301</t>
  </si>
  <si>
    <t>Rentals - LINDE GAS &amp; EQUIPMENT - Praxair gases/rentals for construction crews. - Praxair gases/rentals for construction crews.</t>
  </si>
  <si>
    <t>Communications - SPARKLIGHT ACP - RITM0453800 - TASK0851292 - Sparklight - Cable One - Acct# 8160130390346108 - Prescott - Inv 05-23- $515.00 - CC 589 - G509302</t>
  </si>
  <si>
    <t>Communications - SPARKLIGHT ACP - RITM0453801 - TASK0851294 - Acct# 8160130440046633 - ShowLow - Inv 05 - 28 - $586.00 - CC 589 - G509302</t>
  </si>
  <si>
    <t>110932051</t>
  </si>
  <si>
    <t>111320267</t>
  </si>
  <si>
    <t>J163 SERP Expense &amp; Amort: 24-JUN-26 07:49:05</t>
  </si>
  <si>
    <t>202606</t>
  </si>
  <si>
    <t>GL FERC Description</t>
  </si>
  <si>
    <t>Time run: 7/8/2026 8:40:39 AM</t>
  </si>
  <si>
    <t>Time run: 7/7/2026 10:21:56 AM</t>
  </si>
  <si>
    <t>Time run: 7/9/2026 11:10:26 AM</t>
  </si>
  <si>
    <r>
      <rPr>
        <sz val="8"/>
        <color theme="1"/>
        <rFont val="Calibri"/>
        <family val="2"/>
      </rPr>
      <t xml:space="preserve">GL Period is equal to </t>
    </r>
    <r>
      <rPr>
        <b/>
        <sz val="8"/>
        <color theme="1"/>
        <rFont val="Calibri"/>
        <family val="2"/>
      </rPr>
      <t>JUL-25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AUG-25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SEP-25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OCT-25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NOV-25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DEC-25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JAN-26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FEB-26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APR-26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MAY-26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JUN-26</t>
    </r>
  </si>
  <si>
    <t>J160 Post Retirement Expense: 24-JUN-26 07:49:05</t>
  </si>
  <si>
    <t>Y26M06</t>
  </si>
  <si>
    <t>Time run: 7/7/2026 10:22:00 AM</t>
  </si>
  <si>
    <t>Source: G:\RATES\ARAM\UNSG\Annual\2026\Support\Financial Accounting\A4-14 Other Known and Measurable Adjustments</t>
  </si>
  <si>
    <t>Account 190</t>
  </si>
  <si>
    <t>Account 282</t>
  </si>
  <si>
    <t>Account 283</t>
  </si>
  <si>
    <t>Total ADIT</t>
  </si>
  <si>
    <t>Account 182.3 (Inc Tax Reg Asset)</t>
  </si>
  <si>
    <t>Account 254 (Inc Tax Reg Liability)</t>
  </si>
  <si>
    <t>Total Tax Reg Asset/Liab</t>
  </si>
  <si>
    <t>Unadjusted ADIT</t>
  </si>
  <si>
    <t>Rate Base Pro Forma Adjustments</t>
  </si>
  <si>
    <t>Included (a)</t>
  </si>
  <si>
    <t>Excluded (a)</t>
  </si>
  <si>
    <t>Adjustment Excluded (b)</t>
  </si>
  <si>
    <t xml:space="preserve">
Total (c )</t>
  </si>
  <si>
    <t xml:space="preserve">
Remove Excluded ADIT</t>
  </si>
  <si>
    <t>Asset Retirement Obligation (1)</t>
  </si>
  <si>
    <t>Build-Out Plant (2)</t>
  </si>
  <si>
    <t>Citizens Discount Adjustment  (3)</t>
  </si>
  <si>
    <t>Fortis Acq. Adj. (4)</t>
  </si>
  <si>
    <t xml:space="preserve"> Golden Valley Pipeline (5)</t>
  </si>
  <si>
    <t xml:space="preserve"> Griffith Plant (6)</t>
  </si>
  <si>
    <t>Post Test Year Plant (7)</t>
  </si>
  <si>
    <t xml:space="preserve"> Southern Union (8)</t>
  </si>
  <si>
    <t>Total Adjustments</t>
  </si>
  <si>
    <t>Adjusted Pro Forma ADIT</t>
  </si>
  <si>
    <t>Meals &amp; Ent- Discretionary</t>
  </si>
  <si>
    <t>Meals &amp; Ent- NonDiscretionary</t>
  </si>
  <si>
    <t>Time run: 7/6/2026 9:35:41 AM</t>
  </si>
  <si>
    <r>
      <rPr>
        <sz val="8"/>
        <color theme="1"/>
        <rFont val="Calibri"/>
        <family val="2"/>
      </rPr>
      <t xml:space="preserve">GL Period Name is LIKE (pattern match) </t>
    </r>
    <r>
      <rPr>
        <b/>
        <sz val="8"/>
        <color theme="1"/>
        <rFont val="Calibri"/>
        <family val="2"/>
      </rPr>
      <t>AUG-25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DEC-25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JUL-25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NOV-25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OCT-25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SEP-25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APR-26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FEB-26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JAN-26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MAY-26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JUN-26</t>
    </r>
  </si>
  <si>
    <t>GL - Transaction Detail-ALL Sources</t>
  </si>
  <si>
    <t>All Segments</t>
  </si>
  <si>
    <t>7/1/2025-6/30/2026
Test Year Actuals</t>
  </si>
  <si>
    <t>Test  Year J838 UNSG DSM Regulatory Asset Amortization Journal Entry</t>
  </si>
  <si>
    <t>Test Year Estimate</t>
  </si>
  <si>
    <t>Test Year Property Taxes Annualized</t>
  </si>
  <si>
    <t>06/2026</t>
  </si>
  <si>
    <t>397 - Communication Equipment Total</t>
  </si>
  <si>
    <t>Specific As-Builts</t>
  </si>
  <si>
    <t>397XX00000</t>
  </si>
  <si>
    <t>Comm Equip - New (Verde)</t>
  </si>
  <si>
    <t>255970A</t>
  </si>
  <si>
    <t>Comm Equip - New (Pres)</t>
  </si>
  <si>
    <t>253970A</t>
  </si>
  <si>
    <t>Estimated Asset</t>
  </si>
  <si>
    <t>Comm Equip - New (Flag)</t>
  </si>
  <si>
    <t>251970A</t>
  </si>
  <si>
    <t>UNSG Fixed Network Replacement</t>
  </si>
  <si>
    <t>250973A</t>
  </si>
  <si>
    <t>Comm Equip- New SL</t>
  </si>
  <si>
    <t>257970A</t>
  </si>
  <si>
    <t>Comm Equip - New</t>
  </si>
  <si>
    <t>250970A</t>
  </si>
  <si>
    <t>397 - Communication Equipment</t>
  </si>
  <si>
    <t>394 - Tool, Shop, and Garage Equip Total</t>
  </si>
  <si>
    <t>394XX00000</t>
  </si>
  <si>
    <t>Tools,Shop,Gar Eq - New SL</t>
  </si>
  <si>
    <t>257940A</t>
  </si>
  <si>
    <t>Tools,Shop,Gar Eq-New (Nog)</t>
  </si>
  <si>
    <t>256940A</t>
  </si>
  <si>
    <t>Tools,Shop,Gar Eq-New (Pres)</t>
  </si>
  <si>
    <t>253940A</t>
  </si>
  <si>
    <t>Tool,Shop,Gar Eq-New (King)</t>
  </si>
  <si>
    <t>252940A</t>
  </si>
  <si>
    <t>Tools,Shop,Gar Eq-New(Flag)</t>
  </si>
  <si>
    <t>251940A</t>
  </si>
  <si>
    <t>Tools,Shop,Gar Eq - New</t>
  </si>
  <si>
    <t>250940A</t>
  </si>
  <si>
    <t>394 - Tool, Shop, and Garage Equip</t>
  </si>
  <si>
    <t>392 - Transportation Equipment Total</t>
  </si>
  <si>
    <t>Manual input of Depr Group. C3 has largest balance in CPR for UNSG</t>
  </si>
  <si>
    <t>392C300000</t>
  </si>
  <si>
    <t>UNSG Transportation Equip</t>
  </si>
  <si>
    <t>250000A</t>
  </si>
  <si>
    <t>392 - Transportation Equipment</t>
  </si>
  <si>
    <t>391 - Office Furniture and Equipment Total</t>
  </si>
  <si>
    <t>Manual input of Depr Group (Office Furniture blanket)</t>
  </si>
  <si>
    <t>391OE00000</t>
  </si>
  <si>
    <t>Office Furn &amp; Eq - New (Pres)</t>
  </si>
  <si>
    <t>253910A</t>
  </si>
  <si>
    <t>Office Furn &amp; Equip-New (King)</t>
  </si>
  <si>
    <t>252910A</t>
  </si>
  <si>
    <t>Manual input of Depr Group (Network Equipment blanket)</t>
  </si>
  <si>
    <t>391NT00000</t>
  </si>
  <si>
    <t>Systems IT Equip - UNSG</t>
  </si>
  <si>
    <t>250917A</t>
  </si>
  <si>
    <t>Network IT Equip - UNSG</t>
  </si>
  <si>
    <t>250916A</t>
  </si>
  <si>
    <t>Comp Equip - UNSG</t>
  </si>
  <si>
    <t>250912A</t>
  </si>
  <si>
    <t>391 - Office Furniture and Equipment</t>
  </si>
  <si>
    <t>390 - Structures and Improvements Total</t>
  </si>
  <si>
    <t>390XX00000</t>
  </si>
  <si>
    <t>Structures &amp; Improv-New SL</t>
  </si>
  <si>
    <t>257900A</t>
  </si>
  <si>
    <t>UNSG Training Facility</t>
  </si>
  <si>
    <t>253901A</t>
  </si>
  <si>
    <t>Struct &amp; Improv- New (Verde)</t>
  </si>
  <si>
    <t>255900A</t>
  </si>
  <si>
    <t>Struct &amp; Improv - New (Pres)</t>
  </si>
  <si>
    <t>253900A</t>
  </si>
  <si>
    <t>390 - Structures and Improvements</t>
  </si>
  <si>
    <t>387 - Other Equipment Total</t>
  </si>
  <si>
    <t>387XX00000</t>
  </si>
  <si>
    <t>Other Distr Equip CP-Bl - SL</t>
  </si>
  <si>
    <t>257387A</t>
  </si>
  <si>
    <t>Other Distr Eq CP - Bl - Nog</t>
  </si>
  <si>
    <t>256387A</t>
  </si>
  <si>
    <t>Other Distr Equip CP-Bl-Pres</t>
  </si>
  <si>
    <t>253387A</t>
  </si>
  <si>
    <t>Other Distr Eq CP - Bl - Verde</t>
  </si>
  <si>
    <t>255387A</t>
  </si>
  <si>
    <t>Other Distr Equip CP-Bl - Flag</t>
  </si>
  <si>
    <t>251387A</t>
  </si>
  <si>
    <t>Other Distr Eq CP-Bl - King</t>
  </si>
  <si>
    <t>252387A</t>
  </si>
  <si>
    <t>387 - Other Equipment</t>
  </si>
  <si>
    <t>385 - Industrial Measuring Regulating Station Equipment Total</t>
  </si>
  <si>
    <t>Blanket Inventory Item</t>
  </si>
  <si>
    <t>385XX00000</t>
  </si>
  <si>
    <t>Ind Meas &amp; Reg Sta Eq-Bl- King</t>
  </si>
  <si>
    <t>252385A</t>
  </si>
  <si>
    <t>Industrial Metering-Show Low</t>
  </si>
  <si>
    <t>257385A</t>
  </si>
  <si>
    <t>Industrial Metering - Verde</t>
  </si>
  <si>
    <t>255385A</t>
  </si>
  <si>
    <t>Industrial Metering - Pres</t>
  </si>
  <si>
    <t>253385A</t>
  </si>
  <si>
    <t>Industrial Metering - Flag</t>
  </si>
  <si>
    <t>251385A</t>
  </si>
  <si>
    <t>385 - Industrial Measuring Regulating Station Equipment</t>
  </si>
  <si>
    <t>384 - House Regulatory Installations Total</t>
  </si>
  <si>
    <t>384XX00000</t>
  </si>
  <si>
    <t>Regulator Install - Bl - Nog</t>
  </si>
  <si>
    <t>256384A</t>
  </si>
  <si>
    <t>Regulator Install - Bl - SL</t>
  </si>
  <si>
    <t>257384A</t>
  </si>
  <si>
    <t>Regulator Install- Bl - Verde</t>
  </si>
  <si>
    <t>255384A</t>
  </si>
  <si>
    <t>Regulator Install - Bl - Pres</t>
  </si>
  <si>
    <t>253384A</t>
  </si>
  <si>
    <t>Regulator Install - Bl - King</t>
  </si>
  <si>
    <t>252384A</t>
  </si>
  <si>
    <t>Regulator Install - Bl - Flag</t>
  </si>
  <si>
    <t>251384A</t>
  </si>
  <si>
    <t>384 - House Regulatory Installations</t>
  </si>
  <si>
    <t>383 - House Regulators Total</t>
  </si>
  <si>
    <t>383XX00000</t>
  </si>
  <si>
    <t>Regulators - Blanket - SL</t>
  </si>
  <si>
    <t>257383A</t>
  </si>
  <si>
    <t>Regulators - Blanket - Nog</t>
  </si>
  <si>
    <t>256383A</t>
  </si>
  <si>
    <t>Regulators - Blanket - Verde</t>
  </si>
  <si>
    <t>255383A</t>
  </si>
  <si>
    <t>Regulators - Blanket - Pres</t>
  </si>
  <si>
    <t>253383A</t>
  </si>
  <si>
    <t>Regulators - Blanket - King</t>
  </si>
  <si>
    <t>252383A</t>
  </si>
  <si>
    <t>Regulators - Blanket - Flag</t>
  </si>
  <si>
    <t>251383A</t>
  </si>
  <si>
    <t>383 - House Regulators</t>
  </si>
  <si>
    <t>382 - Meter Installations Total</t>
  </si>
  <si>
    <t>382XX00000</t>
  </si>
  <si>
    <t>Meter Installations - Bl -SL</t>
  </si>
  <si>
    <t>257382A</t>
  </si>
  <si>
    <t>Meter Installations - Bl - Nog</t>
  </si>
  <si>
    <t>256382A</t>
  </si>
  <si>
    <t>Meter Installations-Bl - Verde</t>
  </si>
  <si>
    <t>255382A</t>
  </si>
  <si>
    <t>Meter Installations -Bl - Pres</t>
  </si>
  <si>
    <t>253382A</t>
  </si>
  <si>
    <t>Meter Installations -Bl - King</t>
  </si>
  <si>
    <t>252382A</t>
  </si>
  <si>
    <t>Meter Installations - Bl -Flag</t>
  </si>
  <si>
    <t>251382A</t>
  </si>
  <si>
    <t>382 - Meter Installations</t>
  </si>
  <si>
    <t>381 - Meters Total</t>
  </si>
  <si>
    <t>381XX00000</t>
  </si>
  <si>
    <t>Meters - Bl - SL</t>
  </si>
  <si>
    <t>257381A</t>
  </si>
  <si>
    <t>Meters - Bl - Nog</t>
  </si>
  <si>
    <t>256381A</t>
  </si>
  <si>
    <t>Meters - Bl - Verde</t>
  </si>
  <si>
    <t>255381A</t>
  </si>
  <si>
    <t>Meters - Bl - Pres</t>
  </si>
  <si>
    <t>253381A</t>
  </si>
  <si>
    <t>Meters - Bl - King</t>
  </si>
  <si>
    <t>252381A</t>
  </si>
  <si>
    <t>Meters - Bl - Flag</t>
  </si>
  <si>
    <t>251381A</t>
  </si>
  <si>
    <t>381 - Meters</t>
  </si>
  <si>
    <t>380 - Services Total</t>
  </si>
  <si>
    <t>Blanket As-Builts</t>
  </si>
  <si>
    <t>380XX00000</t>
  </si>
  <si>
    <t>Service Repl - Show Low</t>
  </si>
  <si>
    <t>257380R</t>
  </si>
  <si>
    <t>Service Repl - Santa Cruz</t>
  </si>
  <si>
    <t>256380R</t>
  </si>
  <si>
    <t>Service Repl - Verde</t>
  </si>
  <si>
    <t>255380R</t>
  </si>
  <si>
    <t>Service Repl - Pres</t>
  </si>
  <si>
    <t>253380R</t>
  </si>
  <si>
    <t>PI Service Repl - Prescott Val</t>
  </si>
  <si>
    <t>253380C</t>
  </si>
  <si>
    <t>PI Services Repl - Prescott</t>
  </si>
  <si>
    <t>253380B</t>
  </si>
  <si>
    <t>Drisco Pipe Replacement</t>
  </si>
  <si>
    <t>252402S</t>
  </si>
  <si>
    <t>Service Repl - King</t>
  </si>
  <si>
    <t>252380R</t>
  </si>
  <si>
    <t>Service Repl - Flag</t>
  </si>
  <si>
    <t>251380R</t>
  </si>
  <si>
    <t>380 - Services</t>
  </si>
  <si>
    <t>379 - Measuring and Regulating Station Equipment-City Total</t>
  </si>
  <si>
    <t>379XX00000</t>
  </si>
  <si>
    <t>Meas &amp; Reg Sta Eq Gen-FI-SL</t>
  </si>
  <si>
    <t>257379A</t>
  </si>
  <si>
    <t>Meas &amp; Reg Sta Eq Gen-BI-Nog</t>
  </si>
  <si>
    <t>256379A</t>
  </si>
  <si>
    <t>379 - Measuring and Regulating Station Equipment-City</t>
  </si>
  <si>
    <t>378 - Measuring and Regulating Station Equipment-Gen Total</t>
  </si>
  <si>
    <t>378XX00000</t>
  </si>
  <si>
    <t>Meas &amp; Reg Sta Eq Gen-BI-Pres</t>
  </si>
  <si>
    <t>253379A</t>
  </si>
  <si>
    <t>Meas &amp; Reg Sta Eq Gen- Bl-SL</t>
  </si>
  <si>
    <t>257378A</t>
  </si>
  <si>
    <t>Meas&amp;Reg Sta Distribution-Nog</t>
  </si>
  <si>
    <t>256378A</t>
  </si>
  <si>
    <t>Meas&amp;Reg Sta DistributionVerde</t>
  </si>
  <si>
    <t>255378A</t>
  </si>
  <si>
    <t>Meas&amp;Reg Sta Distribution-Pres</t>
  </si>
  <si>
    <t>253378A</t>
  </si>
  <si>
    <t>Meas&amp;Reg Sta Distribution-King</t>
  </si>
  <si>
    <t>252378A</t>
  </si>
  <si>
    <t>Meas&amp;Reg Sta Distribution-Flag</t>
  </si>
  <si>
    <t>251378A</t>
  </si>
  <si>
    <t>378 - Measuring and Regulating Station Equipment-Gen</t>
  </si>
  <si>
    <t>376 - Mains Total</t>
  </si>
  <si>
    <t>376XX00000</t>
  </si>
  <si>
    <t>PI Mains - Verde</t>
  </si>
  <si>
    <t>255500B</t>
  </si>
  <si>
    <t>Mains-System Improv-Pres</t>
  </si>
  <si>
    <t>253400S</t>
  </si>
  <si>
    <t>Mains Volun Repl - Pres</t>
  </si>
  <si>
    <t>253376B</t>
  </si>
  <si>
    <t>PI Mains - Lake Havasu</t>
  </si>
  <si>
    <t>252501B</t>
  </si>
  <si>
    <t>Main &amp; Services PVC Repl KNG</t>
  </si>
  <si>
    <t>252404S</t>
  </si>
  <si>
    <t>PI Mains - Showlow</t>
  </si>
  <si>
    <t>257500B</t>
  </si>
  <si>
    <t>Mains-System Improv-Show Low</t>
  </si>
  <si>
    <t>257400S</t>
  </si>
  <si>
    <t>Mains-System Improv-Flag</t>
  </si>
  <si>
    <t>251400S</t>
  </si>
  <si>
    <t>Mains - Blanket Refunds - SL</t>
  </si>
  <si>
    <t>257101R</t>
  </si>
  <si>
    <t>Mains - Blanket - SL</t>
  </si>
  <si>
    <t>257100A</t>
  </si>
  <si>
    <t>Valve Replacement Nogales</t>
  </si>
  <si>
    <t>256101A</t>
  </si>
  <si>
    <t>Mains - Blanket - Nog</t>
  </si>
  <si>
    <t>256100A</t>
  </si>
  <si>
    <t>Mains - Blkt Refunds- Verde</t>
  </si>
  <si>
    <t>255101R</t>
  </si>
  <si>
    <t>Mains - Blanket - Verde</t>
  </si>
  <si>
    <t>255100A</t>
  </si>
  <si>
    <t>PI Mains - Prescott</t>
  </si>
  <si>
    <t>253500B</t>
  </si>
  <si>
    <t>Mains - Blkt Refunds - Pres</t>
  </si>
  <si>
    <t>253101R</t>
  </si>
  <si>
    <t>Mains - Blanket - Pres</t>
  </si>
  <si>
    <t>253100A</t>
  </si>
  <si>
    <t>PI Mains - Kingman</t>
  </si>
  <si>
    <t>252500B</t>
  </si>
  <si>
    <t>Mains PVC Replacement KNG</t>
  </si>
  <si>
    <t>252406S</t>
  </si>
  <si>
    <t>Mains-System Improv-King</t>
  </si>
  <si>
    <t>252400S</t>
  </si>
  <si>
    <t>Mains - Blkt Refunds - King</t>
  </si>
  <si>
    <t>252101R</t>
  </si>
  <si>
    <t>Mains - Blanket - King</t>
  </si>
  <si>
    <t>252100A</t>
  </si>
  <si>
    <t>PI Mains - Flagstaff</t>
  </si>
  <si>
    <t>251500B</t>
  </si>
  <si>
    <t>Mains - Blkt Refunds - Flag</t>
  </si>
  <si>
    <t>251101R</t>
  </si>
  <si>
    <t>Mains - Blanket - Flag</t>
  </si>
  <si>
    <t>251100A</t>
  </si>
  <si>
    <t>376 - Mains</t>
  </si>
  <si>
    <t>374 - Land and Land Rights Total</t>
  </si>
  <si>
    <t>374RA00000</t>
  </si>
  <si>
    <t>Dist Land Rghts Conv O&amp;M to Capx-Fa</t>
  </si>
  <si>
    <t>250010A</t>
  </si>
  <si>
    <t>374 - Land and Land Rights</t>
  </si>
  <si>
    <t>Blanket</t>
  </si>
  <si>
    <t>Comments</t>
  </si>
  <si>
    <t>Annual Accum Depr</t>
  </si>
  <si>
    <t>Annual Depr Rate</t>
  </si>
  <si>
    <t>Depr Rate Code</t>
  </si>
  <si>
    <t>Project Desc</t>
  </si>
  <si>
    <t>108/111 Adj</t>
  </si>
  <si>
    <t>Current Rate</t>
  </si>
  <si>
    <t>Depr Group</t>
  </si>
  <si>
    <t>Forecast</t>
  </si>
  <si>
    <t>Calc.</t>
  </si>
  <si>
    <t>Manual Input</t>
  </si>
  <si>
    <t>2A</t>
  </si>
  <si>
    <t>JUL-26 thru DEC-26 Total</t>
  </si>
  <si>
    <t>Round Down Forecast Amount</t>
  </si>
  <si>
    <t>Round Up Forecast Amount</t>
  </si>
  <si>
    <t xml:space="preserve">Lead Schedule </t>
  </si>
  <si>
    <t>Electronic comments exist in cells to further explain calculations for rate formula</t>
  </si>
  <si>
    <t>.</t>
  </si>
  <si>
    <t>032 - UNS Gas, Inc.</t>
  </si>
  <si>
    <t>Pages 1-1.1</t>
  </si>
  <si>
    <t>Page 2</t>
  </si>
  <si>
    <t>Page 5</t>
  </si>
  <si>
    <t>Page 6-6.1</t>
  </si>
  <si>
    <t>Page 7</t>
  </si>
  <si>
    <t>Page 8</t>
  </si>
  <si>
    <t>Page 3</t>
  </si>
  <si>
    <t>Page 4</t>
  </si>
  <si>
    <t>Page 9</t>
  </si>
  <si>
    <t xml:space="preserve">Unadjusted Test Year </t>
  </si>
  <si>
    <t>Pro Forma Cost Adjustments</t>
  </si>
  <si>
    <t>Plant FERC</t>
  </si>
  <si>
    <t>Location</t>
  </si>
  <si>
    <t>Concat</t>
  </si>
  <si>
    <t>Depr Summary Plant FERC</t>
  </si>
  <si>
    <t>Depreciation Method</t>
  </si>
  <si>
    <t>Depr Rate</t>
  </si>
  <si>
    <t>COR Rate</t>
  </si>
  <si>
    <t>Total Rate</t>
  </si>
  <si>
    <t>Total Cost 06/2026</t>
  </si>
  <si>
    <t xml:space="preserve">Post Test Year </t>
  </si>
  <si>
    <t>Fortis Merger</t>
  </si>
  <si>
    <t>Build Out Plant Adjustment</t>
  </si>
  <si>
    <t>Adjusted Total Cost 06/2026</t>
  </si>
  <si>
    <t>Depr Expense Annualized</t>
  </si>
  <si>
    <t xml:space="preserve"> Depr Expense Actual 6 months 2025 + 6 Months 2026</t>
  </si>
  <si>
    <t>Expense to Proforma Cover</t>
  </si>
  <si>
    <t>Ref</t>
  </si>
  <si>
    <t>406 Acq Disc</t>
  </si>
  <si>
    <t>Change in base (Proforma Adjustments)</t>
  </si>
  <si>
    <t>Change in rates on beginning asset base</t>
  </si>
  <si>
    <t xml:space="preserve">Rate Change </t>
  </si>
  <si>
    <t>Change</t>
  </si>
  <si>
    <t>Remove 4 months of Actual rate change included in column X</t>
  </si>
  <si>
    <t>Adjuested change compare</t>
  </si>
  <si>
    <t>00000</t>
  </si>
  <si>
    <t>G302</t>
  </si>
  <si>
    <t>G1302XX00000000</t>
  </si>
  <si>
    <t>G302 Total</t>
  </si>
  <si>
    <t>A</t>
  </si>
  <si>
    <t>G303</t>
  </si>
  <si>
    <t>G1303S200000000</t>
  </si>
  <si>
    <t>G303 Total</t>
  </si>
  <si>
    <t>B</t>
  </si>
  <si>
    <t>G365</t>
  </si>
  <si>
    <t>G1365RW00000000</t>
  </si>
  <si>
    <t>G1365RWGRFTH000</t>
  </si>
  <si>
    <t>G365 Total</t>
  </si>
  <si>
    <t>C</t>
  </si>
  <si>
    <t>G366</t>
  </si>
  <si>
    <t>G1366XX00000000</t>
  </si>
  <si>
    <t>G366 Total</t>
  </si>
  <si>
    <t>D</t>
  </si>
  <si>
    <t>G367</t>
  </si>
  <si>
    <t>G1367XX00000000</t>
  </si>
  <si>
    <t>G1367XXGRFTH000</t>
  </si>
  <si>
    <t>G367 Total</t>
  </si>
  <si>
    <t>E</t>
  </si>
  <si>
    <t>G369</t>
  </si>
  <si>
    <t>G1369XX00000000</t>
  </si>
  <si>
    <t>G1369XXGRFTH000</t>
  </si>
  <si>
    <t>G369 Total</t>
  </si>
  <si>
    <t>F</t>
  </si>
  <si>
    <t>G371</t>
  </si>
  <si>
    <t>G1371XXGRFTH000</t>
  </si>
  <si>
    <t>G371 Total</t>
  </si>
  <si>
    <t>G</t>
  </si>
  <si>
    <t>G374</t>
  </si>
  <si>
    <t>G1374LD00000000</t>
  </si>
  <si>
    <t>G1374ES00000000</t>
  </si>
  <si>
    <t>G1374RA00000000</t>
  </si>
  <si>
    <t>G1374RW00000000</t>
  </si>
  <si>
    <t>G374 Total</t>
  </si>
  <si>
    <t>H</t>
  </si>
  <si>
    <t>G375</t>
  </si>
  <si>
    <t>G1375XX00000000</t>
  </si>
  <si>
    <t>G375 Total</t>
  </si>
  <si>
    <t>I</t>
  </si>
  <si>
    <t>G1376XX00000000</t>
  </si>
  <si>
    <t>G376 Total</t>
  </si>
  <si>
    <t>J</t>
  </si>
  <si>
    <t>Reasonable</t>
  </si>
  <si>
    <t>G378</t>
  </si>
  <si>
    <t>G1378XX00000000</t>
  </si>
  <si>
    <t>G378 Total</t>
  </si>
  <si>
    <t>K</t>
  </si>
  <si>
    <t>G1379XX00000000</t>
  </si>
  <si>
    <t>G379 Total</t>
  </si>
  <si>
    <t>L</t>
  </si>
  <si>
    <t>G380</t>
  </si>
  <si>
    <t>G1380XX00000000</t>
  </si>
  <si>
    <t>G380 Total</t>
  </si>
  <si>
    <t>M</t>
  </si>
  <si>
    <t>G381</t>
  </si>
  <si>
    <t>G1381XX00000000</t>
  </si>
  <si>
    <t>G381 Total</t>
  </si>
  <si>
    <t>N</t>
  </si>
  <si>
    <t>G382</t>
  </si>
  <si>
    <t>G1382XX00000000</t>
  </si>
  <si>
    <t xml:space="preserve">G382 Total </t>
  </si>
  <si>
    <t>O</t>
  </si>
  <si>
    <t>G383</t>
  </si>
  <si>
    <t>G1383XX00000000</t>
  </si>
  <si>
    <t>G383 Total</t>
  </si>
  <si>
    <t>P</t>
  </si>
  <si>
    <t>G384</t>
  </si>
  <si>
    <t>G1384XX00000000</t>
  </si>
  <si>
    <t>G384 Total</t>
  </si>
  <si>
    <t>Q</t>
  </si>
  <si>
    <t>G385</t>
  </si>
  <si>
    <t>G1385XX00000000</t>
  </si>
  <si>
    <t>G1385XXGRFTH000</t>
  </si>
  <si>
    <t>G385 Total</t>
  </si>
  <si>
    <t>R</t>
  </si>
  <si>
    <t>G387</t>
  </si>
  <si>
    <t>G1387XX00000000</t>
  </si>
  <si>
    <t>G387 Total</t>
  </si>
  <si>
    <t>S</t>
  </si>
  <si>
    <t>G389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</si>
  <si>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</si>
  <si>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</si>
  <si>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</si>
  <si>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</si>
  <si>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</si>
  <si>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</si>
  <si>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G1389LDWILLM000</t>
  </si>
  <si>
    <t>G389 Total</t>
  </si>
  <si>
    <t>T</t>
  </si>
  <si>
    <t>G390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</si>
  <si>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</si>
  <si>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</si>
  <si>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</si>
  <si>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</si>
  <si>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</si>
  <si>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</si>
  <si>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</si>
  <si>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</si>
  <si>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</si>
  <si>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</si>
  <si>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</si>
  <si>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</si>
  <si>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</si>
  <si>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G390 Total</t>
  </si>
  <si>
    <t>U</t>
  </si>
  <si>
    <t>G391</t>
  </si>
  <si>
    <t>G1391CPFLAGA000</t>
  </si>
  <si>
    <t>G1391NTCOTTN000</t>
  </si>
  <si>
    <t>G1391NTFLAGA000</t>
  </si>
  <si>
    <t>G1391NTFLAGW000</t>
  </si>
  <si>
    <t>G1391NTPRESC000</t>
  </si>
  <si>
    <t>G1391NTSHOWL000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</si>
  <si>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</si>
  <si>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</si>
  <si>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</si>
  <si>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</si>
  <si>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</si>
  <si>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</si>
  <si>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</si>
  <si>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</si>
  <si>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G391 Total</t>
  </si>
  <si>
    <t>V</t>
  </si>
  <si>
    <t>G392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</si>
  <si>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</si>
  <si>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</si>
  <si>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</si>
  <si>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</si>
  <si>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</si>
  <si>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</si>
  <si>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</si>
  <si>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G392 Total</t>
  </si>
  <si>
    <t>G393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</si>
  <si>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</si>
  <si>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</si>
  <si>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</si>
  <si>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</si>
  <si>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</si>
  <si>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</si>
  <si>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</si>
  <si>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G393 Total</t>
  </si>
  <si>
    <t>W</t>
  </si>
  <si>
    <t>G394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</si>
  <si>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</si>
  <si>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</si>
  <si>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</si>
  <si>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</si>
  <si>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</si>
  <si>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</si>
  <si>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</si>
  <si>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</si>
  <si>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</si>
  <si>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</si>
  <si>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</si>
  <si>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</si>
  <si>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G394 Total</t>
  </si>
  <si>
    <t>X</t>
  </si>
  <si>
    <t>G395</t>
  </si>
  <si>
    <t>G1395XXCOTTN000</t>
  </si>
  <si>
    <t>G1395XXKINGM000</t>
  </si>
  <si>
    <t>G1395XXPRESC000</t>
  </si>
  <si>
    <t>G1395XXSCWHG000</t>
  </si>
  <si>
    <t>G1395XXSHOWL000</t>
  </si>
  <si>
    <t>G395 Total</t>
  </si>
  <si>
    <t>Y</t>
  </si>
  <si>
    <t>G396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</si>
  <si>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</si>
  <si>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</si>
  <si>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</si>
  <si>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</si>
  <si>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</si>
  <si>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</si>
  <si>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</si>
  <si>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</si>
  <si>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</si>
  <si>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G396 Total</t>
  </si>
  <si>
    <t>Z</t>
  </si>
  <si>
    <t>G397</t>
  </si>
  <si>
    <t>G1397XX00000000</t>
  </si>
  <si>
    <t>G397 Total</t>
  </si>
  <si>
    <t>AA</t>
  </si>
  <si>
    <t>G398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</si>
  <si>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</si>
  <si>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</si>
  <si>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</si>
  <si>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</si>
  <si>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</si>
  <si>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</si>
  <si>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G1398XXSHOWL000</t>
  </si>
  <si>
    <t>G398 Total</t>
  </si>
  <si>
    <t>BB</t>
  </si>
  <si>
    <t>CC</t>
  </si>
  <si>
    <t>Per Tab</t>
  </si>
  <si>
    <t>Total Tie Tab</t>
  </si>
  <si>
    <t>Tab - BI Page 204-207</t>
  </si>
  <si>
    <t>Tab - Post Test Year_Pivot</t>
  </si>
  <si>
    <t>Tab - Fortis Merger Proforma</t>
  </si>
  <si>
    <t xml:space="preserve">Tab - BuildOut Plant Profroma </t>
  </si>
  <si>
    <t>Tab - Golden Valley Pipeline Proforma</t>
  </si>
  <si>
    <t>Tab - Griffith Plant Proforma</t>
  </si>
  <si>
    <t>Calc</t>
  </si>
  <si>
    <t>3A</t>
  </si>
  <si>
    <t>1A</t>
  </si>
  <si>
    <t>5A</t>
  </si>
  <si>
    <t>6A</t>
  </si>
  <si>
    <t>7A</t>
  </si>
  <si>
    <t>8A</t>
  </si>
  <si>
    <t>NOTES:</t>
  </si>
  <si>
    <t>Manual input of Software Sub accounts S1 (3 Year standalone) and S2 (5 Year standalone)</t>
  </si>
  <si>
    <t xml:space="preserve"> </t>
  </si>
  <si>
    <t>Expense removed for FERC G392- this is allocated via PA250. Treated identical to TEP rate case.</t>
  </si>
  <si>
    <t>Manual input of 0% rate for G374 LD - Land not depreciable</t>
  </si>
  <si>
    <t>Used '00000' for all General Plant FERCs. All have same rates.</t>
  </si>
  <si>
    <t>Assigned PTYP amounts to depr group with largest balances.</t>
  </si>
  <si>
    <t>Assigned E397 Total to 1 depr group</t>
  </si>
  <si>
    <t>Social Security Taxes</t>
  </si>
  <si>
    <t>Social Security Rate</t>
  </si>
  <si>
    <t>Medicare Taxes</t>
  </si>
  <si>
    <t>Medicare Rate</t>
  </si>
  <si>
    <t>ACC Jurisdictional Factor</t>
  </si>
  <si>
    <t>Adjustment to Short-Term Incentive Compensation Expense</t>
  </si>
  <si>
    <t>Adjustment to Long-Term Incentive Compensation Expense</t>
  </si>
  <si>
    <t>Adjustments to Short-Term Incentive Compensation Expense and Long-Term Incentive Compensation Expense</t>
  </si>
  <si>
    <t>Adjustment to Social Security Taxes</t>
  </si>
  <si>
    <t>Total Adjusment to Payroll Tax Expense - Total Company</t>
  </si>
  <si>
    <t>Total Adjusment to Payroll Tax Expense - ACC Jurisdictional</t>
  </si>
  <si>
    <t>Plant by FERC</t>
  </si>
  <si>
    <t>374-Land</t>
  </si>
  <si>
    <t>374 - ROW</t>
  </si>
  <si>
    <t>374 - Ease</t>
  </si>
  <si>
    <t>389 - Land</t>
  </si>
  <si>
    <t>389 - ROW</t>
  </si>
  <si>
    <t>Allocation</t>
  </si>
  <si>
    <t>Acquisition Adjustment</t>
  </si>
  <si>
    <t>Book Value Less Acquisition Adjustment</t>
  </si>
  <si>
    <t>Depreciation Rates:</t>
  </si>
  <si>
    <t>2003-2006</t>
  </si>
  <si>
    <t>2006-4/30/2012</t>
  </si>
  <si>
    <t>5/1/2012 - 2/28/2026</t>
  </si>
  <si>
    <t>3/1/2026 - Present</t>
  </si>
  <si>
    <t>Accumulated Reserve, Account 108.1</t>
  </si>
  <si>
    <t>Total 2003</t>
  </si>
  <si>
    <t>Total 2004-2006</t>
  </si>
  <si>
    <t>New Rates</t>
  </si>
  <si>
    <t>Total 2007</t>
  </si>
  <si>
    <t>Total 2008-2011</t>
  </si>
  <si>
    <t>Total 2012</t>
  </si>
  <si>
    <t>Test Year</t>
  </si>
  <si>
    <t>Total 2013-2026 Depreciation</t>
  </si>
  <si>
    <t>Total Accumulated Depreciation</t>
  </si>
  <si>
    <t>Net Book Value After Acq. Adjustment</t>
  </si>
  <si>
    <t>Rate Case Op Ex</t>
  </si>
  <si>
    <t>Test Year Total</t>
  </si>
  <si>
    <t>Page 10</t>
  </si>
  <si>
    <t>Post Year Retirements</t>
  </si>
  <si>
    <t>302</t>
  </si>
  <si>
    <t>XX</t>
  </si>
  <si>
    <t>30200000</t>
  </si>
  <si>
    <t>303</t>
  </si>
  <si>
    <t>S2</t>
  </si>
  <si>
    <t>30300000</t>
  </si>
  <si>
    <t>365</t>
  </si>
  <si>
    <t>36500000</t>
  </si>
  <si>
    <t>GRFTH</t>
  </si>
  <si>
    <t>365GRFTH</t>
  </si>
  <si>
    <t>366</t>
  </si>
  <si>
    <t>36600000</t>
  </si>
  <si>
    <t>367</t>
  </si>
  <si>
    <t>36700000</t>
  </si>
  <si>
    <t>367GRFTH</t>
  </si>
  <si>
    <t>369</t>
  </si>
  <si>
    <t>36900000</t>
  </si>
  <si>
    <t>369GRFTH</t>
  </si>
  <si>
    <t>371</t>
  </si>
  <si>
    <t>371GRFTH</t>
  </si>
  <si>
    <t>374</t>
  </si>
  <si>
    <t>37400000</t>
  </si>
  <si>
    <t>375</t>
  </si>
  <si>
    <t>37500000</t>
  </si>
  <si>
    <t>376</t>
  </si>
  <si>
    <t>37600000</t>
  </si>
  <si>
    <t>378</t>
  </si>
  <si>
    <t>37800000</t>
  </si>
  <si>
    <t>379</t>
  </si>
  <si>
    <t>37900000</t>
  </si>
  <si>
    <t>380</t>
  </si>
  <si>
    <t>38000000</t>
  </si>
  <si>
    <t>38100000</t>
  </si>
  <si>
    <t>382</t>
  </si>
  <si>
    <t>38200000</t>
  </si>
  <si>
    <t>383</t>
  </si>
  <si>
    <t>38300000</t>
  </si>
  <si>
    <t>384</t>
  </si>
  <si>
    <t>38400000</t>
  </si>
  <si>
    <t>385</t>
  </si>
  <si>
    <t>38500000</t>
  </si>
  <si>
    <t>385GRFTH</t>
  </si>
  <si>
    <t>387</t>
  </si>
  <si>
    <t>38700000</t>
  </si>
  <si>
    <t>389</t>
  </si>
  <si>
    <t>38900000</t>
  </si>
  <si>
    <t>COTTN</t>
  </si>
  <si>
    <t>389COTTN</t>
  </si>
  <si>
    <t>FLAG0</t>
  </si>
  <si>
    <t>389FLAG0</t>
  </si>
  <si>
    <t>HAVAS</t>
  </si>
  <si>
    <t>389HAVAS</t>
  </si>
  <si>
    <t>HOLBR</t>
  </si>
  <si>
    <t>389HOLBR</t>
  </si>
  <si>
    <t>PRESC</t>
  </si>
  <si>
    <t>389PRESC</t>
  </si>
  <si>
    <t>WILLM</t>
  </si>
  <si>
    <t>389WILLM</t>
  </si>
  <si>
    <t>390</t>
  </si>
  <si>
    <t>39000000</t>
  </si>
  <si>
    <t>391</t>
  </si>
  <si>
    <t>CP</t>
  </si>
  <si>
    <t>391.CP00000</t>
  </si>
  <si>
    <t>NT</t>
  </si>
  <si>
    <t>391.NT00000</t>
  </si>
  <si>
    <t>OE</t>
  </si>
  <si>
    <t>391.OE00000</t>
  </si>
  <si>
    <t>392</t>
  </si>
  <si>
    <t>C1</t>
  </si>
  <si>
    <t>392.C100000</t>
  </si>
  <si>
    <t>C2</t>
  </si>
  <si>
    <t>392.C200000</t>
  </si>
  <si>
    <t>C3</t>
  </si>
  <si>
    <t>392.C300000</t>
  </si>
  <si>
    <t>C5</t>
  </si>
  <si>
    <t>392.C500000</t>
  </si>
  <si>
    <t>C6</t>
  </si>
  <si>
    <t>392.C600000</t>
  </si>
  <si>
    <t>C7</t>
  </si>
  <si>
    <t>392.C700000</t>
  </si>
  <si>
    <t>C9</t>
  </si>
  <si>
    <t>392.C900000</t>
  </si>
  <si>
    <t>393</t>
  </si>
  <si>
    <t>39300000</t>
  </si>
  <si>
    <t>394</t>
  </si>
  <si>
    <t>39400000</t>
  </si>
  <si>
    <t>395</t>
  </si>
  <si>
    <t>39500000</t>
  </si>
  <si>
    <t>396</t>
  </si>
  <si>
    <t>39600000</t>
  </si>
  <si>
    <t>397</t>
  </si>
  <si>
    <t>39700000</t>
  </si>
  <si>
    <t>398</t>
  </si>
  <si>
    <t>39800000</t>
  </si>
  <si>
    <t>Tab - Retirements</t>
  </si>
  <si>
    <t>9A</t>
  </si>
  <si>
    <t>Purchased Gas Costs - Account 805</t>
  </si>
  <si>
    <t>PGA Credit - AMA Revenues</t>
  </si>
  <si>
    <t>PGA Credit - SFR Revenues</t>
  </si>
  <si>
    <t>Total PGA Credits</t>
  </si>
  <si>
    <t>Unadjusted Test Year</t>
  </si>
  <si>
    <t>SFR</t>
  </si>
  <si>
    <t xml:space="preserve">Golden Valley Pipeline &amp; Griffith </t>
  </si>
  <si>
    <t>TCJA / LFCR</t>
  </si>
  <si>
    <t>Cares
 Discount *</t>
  </si>
  <si>
    <t>PGA</t>
  </si>
  <si>
    <t>Miscellaneous Service Fee Revenues</t>
  </si>
  <si>
    <t xml:space="preserve">Test Year Adjusted </t>
  </si>
  <si>
    <t>480/481/482</t>
  </si>
  <si>
    <t>Net Sales to Ultimate Customers</t>
  </si>
  <si>
    <t>Purchased Gas</t>
  </si>
  <si>
    <t>Sales for Resale</t>
  </si>
  <si>
    <t>Transportation of Gas</t>
  </si>
  <si>
    <t>Total Gas Sales Revenue</t>
  </si>
  <si>
    <t>Outside Services- Legal</t>
  </si>
  <si>
    <t>Adjustment to Medicare Taxes</t>
  </si>
  <si>
    <t>Purchased Gas Costs - Account 807 (Broker Fees with SPC 8010)</t>
  </si>
  <si>
    <t>PGA Revenues (SPC PGAR, PGAS, 0200, 0201, 0202, 0206, 0207)</t>
  </si>
  <si>
    <t>Total Expense (FERC 805 + FERC 807 - SPC 8010)</t>
  </si>
  <si>
    <t>PGA Exit Fee Revenues - Credit to Customer (SPC 0205, 8005)</t>
  </si>
  <si>
    <t>Total PGA Revenues</t>
  </si>
  <si>
    <t>Amount to Adjust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</si>
</sst>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0.0000%"/>
    <numFmt numFmtId="167" formatCode="_(* #,##0_);_(* \(#,##0\);_(* &quot;-&quot;??_);_(@_)"/>
    <numFmt numFmtId="168" formatCode="_(* #,##0.0000_);_(* \(#,##0.0000\);_(* &quot;-&quot;??_);_(@_)"/>
    <numFmt numFmtId="169" formatCode="#,##0.0000_);\(#,##0.0000\)"/>
  </numFmts>
  <fonts count="83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b/>
      <sz val="8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name val="Times New Roman"/>
      <family val="1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name val="Garamond"/>
      <family val="1"/>
    </font>
    <font>
      <sz val="10"/>
      <color rgb="FF000000"/>
      <name val="Times New Roman"/>
      <family val="1"/>
    </font>
    <font>
      <u/>
      <sz val="10"/>
      <name val="Times New Roman"/>
      <family val="1"/>
    </font>
    <font>
      <u/>
      <sz val="10"/>
      <color theme="1"/>
      <name val="Times New Roman"/>
      <family val="1"/>
    </font>
    <font>
      <sz val="10"/>
      <name val="MS Sans Serif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theme="1"/>
      <name val="Helvetica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MS Sans Serif"/>
      <family val="2"/>
    </font>
    <font>
      <b/>
      <sz val="8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</font>
    <font>
      <b/>
      <sz val="10"/>
      <color theme="1"/>
      <name val="Calibri"/>
      <family val="2"/>
    </font>
    <font>
      <sz val="11"/>
      <color rgb="FFFF0000"/>
      <name val="Calibri"/>
      <family val="2"/>
    </font>
    <font>
      <sz val="8"/>
      <color rgb="FFFF0000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WISS"/>
    </font>
    <font>
      <sz val="11"/>
      <name val="Arial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FF0000"/>
      <name val="Calibri"/>
      <family val="2"/>
    </font>
    <font>
      <sz val="8"/>
      <color rgb="FF303AF8"/>
      <name val="Calibri"/>
      <family val="2"/>
    </font>
    <font>
      <b/>
      <sz val="8"/>
      <color theme="5" tint="-0.249977111117893"/>
      <name val="Calibri"/>
      <family val="2"/>
      <scheme val="minor"/>
    </font>
    <font>
      <b/>
      <sz val="8"/>
      <color theme="9" tint="-0.499984740745262"/>
      <name val="Calibri"/>
      <family val="2"/>
    </font>
    <font>
      <b/>
      <sz val="8"/>
      <color theme="8" tint="0.59999389629810485"/>
      <name val="Calibri"/>
      <family val="2"/>
    </font>
    <font>
      <b/>
      <sz val="8"/>
      <color rgb="FFC00000"/>
      <name val="Calibri"/>
      <family val="2"/>
    </font>
    <font>
      <sz val="8"/>
      <color theme="5" tint="-0.249977111117893"/>
      <name val="Calibri"/>
      <family val="2"/>
    </font>
    <font>
      <b/>
      <sz val="8"/>
      <color rgb="FF303AF8"/>
      <name val="Calibri"/>
      <family val="2"/>
    </font>
    <font>
      <b/>
      <sz val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0F4F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/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rgb="FF979991"/>
      </right>
      <top/>
      <bottom/>
      <diagonal/>
    </border>
  </borders>
  <cellStyleXfs count="115">
    <xf numFmtId="0" fontId="0" fillId="0" borderId="0"/>
    <xf numFmtId="43" fontId="18" fillId="0" borderId="0" applyFont="0" applyFill="0" applyBorder="0" applyAlignment="0" applyProtection="0"/>
    <xf numFmtId="0" fontId="19" fillId="0" borderId="0"/>
    <xf numFmtId="0" fontId="28" fillId="0" borderId="0"/>
    <xf numFmtId="44" fontId="19" fillId="0" borderId="0" applyFont="0" applyFill="0" applyBorder="0" applyAlignment="0" applyProtection="0"/>
    <xf numFmtId="0" fontId="3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2" fillId="0" borderId="0"/>
    <xf numFmtId="44" fontId="3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2" fillId="0" borderId="0"/>
    <xf numFmtId="0" fontId="32" fillId="0" borderId="0"/>
    <xf numFmtId="0" fontId="18" fillId="0" borderId="0"/>
    <xf numFmtId="0" fontId="18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36" fillId="0" borderId="0"/>
    <xf numFmtId="0" fontId="36" fillId="0" borderId="0"/>
    <xf numFmtId="0" fontId="9" fillId="0" borderId="0"/>
    <xf numFmtId="44" fontId="36" fillId="0" borderId="0" applyFont="0" applyFill="0" applyBorder="0" applyAlignment="0" applyProtection="0"/>
    <xf numFmtId="0" fontId="36" fillId="0" borderId="0"/>
    <xf numFmtId="0" fontId="36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53" fillId="0" borderId="0" applyNumberFormat="0" applyFill="0" applyBorder="0" applyAlignment="0" applyProtection="0"/>
    <xf numFmtId="0" fontId="9" fillId="0" borderId="0"/>
    <xf numFmtId="0" fontId="54" fillId="10" borderId="0"/>
    <xf numFmtId="9" fontId="5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54" fillId="10" borderId="0"/>
    <xf numFmtId="0" fontId="9" fillId="0" borderId="0"/>
    <xf numFmtId="0" fontId="9" fillId="0" borderId="0"/>
    <xf numFmtId="43" fontId="18" fillId="0" borderId="0" applyFont="0" applyFill="0" applyBorder="0" applyAlignment="0" applyProtection="0"/>
    <xf numFmtId="0" fontId="52" fillId="0" borderId="0"/>
    <xf numFmtId="9" fontId="18" fillId="0" borderId="0" applyFont="0" applyFill="0" applyBorder="0" applyAlignment="0" applyProtection="0"/>
    <xf numFmtId="0" fontId="18" fillId="0" borderId="0"/>
    <xf numFmtId="9" fontId="9" fillId="0" borderId="0" applyFont="0" applyFill="0" applyBorder="0" applyAlignment="0" applyProtection="0"/>
    <xf numFmtId="0" fontId="9" fillId="0" borderId="0"/>
    <xf numFmtId="0" fontId="18" fillId="0" borderId="0"/>
    <xf numFmtId="0" fontId="36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2" fillId="0" borderId="0"/>
    <xf numFmtId="0" fontId="36" fillId="0" borderId="0"/>
    <xf numFmtId="0" fontId="36" fillId="0" borderId="0"/>
    <xf numFmtId="9" fontId="42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" fillId="0" borderId="0"/>
    <xf numFmtId="0" fontId="18" fillId="0" borderId="0"/>
    <xf numFmtId="0" fontId="8" fillId="0" borderId="0"/>
    <xf numFmtId="9" fontId="8" fillId="0" borderId="0" applyFont="0" applyFill="0" applyBorder="0" applyAlignment="0" applyProtection="0"/>
    <xf numFmtId="0" fontId="36" fillId="0" borderId="0"/>
    <xf numFmtId="0" fontId="8" fillId="0" borderId="0"/>
    <xf numFmtId="9" fontId="18" fillId="0" borderId="0" applyFont="0" applyFill="0" applyBorder="0" applyAlignment="0" applyProtection="0"/>
    <xf numFmtId="0" fontId="32" fillId="0" borderId="0"/>
    <xf numFmtId="44" fontId="8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36" fillId="0" borderId="0"/>
    <xf numFmtId="43" fontId="8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7">
    <xf numFmtId="0" fontId="0" fillId="0" borderId="0" xfId="0"/>
    <xf numFmtId="0" fontId="1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left" vertical="top"/>
    </xf>
    <xf numFmtId="0" fontId="17" fillId="3" borderId="3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40" fontId="17" fillId="3" borderId="4" xfId="0" applyNumberFormat="1" applyFont="1" applyFill="1" applyBorder="1" applyAlignment="1">
      <alignment horizontal="right" vertical="top"/>
    </xf>
    <xf numFmtId="0" fontId="0" fillId="2" borderId="3" xfId="0" applyFill="1" applyBorder="1" applyAlignment="1">
      <alignment horizontal="left" vertical="top"/>
    </xf>
    <xf numFmtId="40" fontId="15" fillId="2" borderId="4" xfId="0" applyNumberFormat="1" applyFont="1" applyFill="1" applyBorder="1" applyAlignment="1">
      <alignment horizontal="right" vertical="top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2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0" fontId="0" fillId="0" borderId="0" xfId="0" applyNumberFormat="1"/>
    <xf numFmtId="40" fontId="17" fillId="3" borderId="3" xfId="0" applyNumberFormat="1" applyFont="1" applyFill="1" applyBorder="1" applyAlignment="1">
      <alignment horizontal="right" vertical="top"/>
    </xf>
    <xf numFmtId="0" fontId="17" fillId="3" borderId="4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24" fillId="2" borderId="3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7" fillId="5" borderId="4" xfId="0" applyFont="1" applyFill="1" applyBorder="1" applyAlignment="1">
      <alignment horizontal="left" vertical="top"/>
    </xf>
    <xf numFmtId="0" fontId="23" fillId="2" borderId="1" xfId="0" applyFont="1" applyFill="1" applyBorder="1" applyAlignment="1">
      <alignment horizontal="left" vertical="top"/>
    </xf>
    <xf numFmtId="0" fontId="23" fillId="2" borderId="2" xfId="0" applyFont="1" applyFill="1" applyBorder="1" applyAlignment="1">
      <alignment horizontal="left" vertical="top"/>
    </xf>
    <xf numFmtId="0" fontId="19" fillId="0" borderId="0" xfId="0" applyFont="1"/>
    <xf numFmtId="0" fontId="19" fillId="0" borderId="5" xfId="0" applyFont="1" applyBorder="1"/>
    <xf numFmtId="0" fontId="19" fillId="0" borderId="6" xfId="0" applyFont="1" applyBorder="1"/>
    <xf numFmtId="0" fontId="25" fillId="4" borderId="6" xfId="0" applyFont="1" applyFill="1" applyBorder="1" applyAlignment="1">
      <alignment horizontal="left"/>
    </xf>
    <xf numFmtId="43" fontId="19" fillId="0" borderId="5" xfId="1" applyFont="1" applyFill="1" applyBorder="1"/>
    <xf numFmtId="39" fontId="25" fillId="4" borderId="6" xfId="0" applyNumberFormat="1" applyFont="1" applyFill="1" applyBorder="1"/>
    <xf numFmtId="40" fontId="24" fillId="5" borderId="4" xfId="0" applyNumberFormat="1" applyFont="1" applyFill="1" applyBorder="1" applyAlignment="1">
      <alignment horizontal="right" vertical="top"/>
    </xf>
    <xf numFmtId="0" fontId="26" fillId="0" borderId="0" xfId="2" applyFont="1"/>
    <xf numFmtId="0" fontId="26" fillId="0" borderId="0" xfId="2" applyFont="1" applyAlignment="1">
      <alignment horizontal="center"/>
    </xf>
    <xf numFmtId="0" fontId="22" fillId="0" borderId="0" xfId="2" applyFont="1"/>
    <xf numFmtId="164" fontId="27" fillId="0" borderId="0" xfId="2" applyNumberFormat="1" applyFont="1" applyAlignment="1">
      <alignment horizontal="center" wrapText="1"/>
    </xf>
    <xf numFmtId="0" fontId="27" fillId="0" borderId="0" xfId="2" applyFont="1" applyAlignment="1">
      <alignment horizontal="center"/>
    </xf>
    <xf numFmtId="164" fontId="27" fillId="0" borderId="7" xfId="2" applyNumberFormat="1" applyFont="1" applyBorder="1" applyAlignment="1">
      <alignment horizontal="center" vertical="top" wrapText="1"/>
    </xf>
    <xf numFmtId="164" fontId="27" fillId="0" borderId="7" xfId="2" applyNumberFormat="1" applyFont="1" applyBorder="1" applyAlignment="1">
      <alignment horizontal="center"/>
    </xf>
    <xf numFmtId="0" fontId="29" fillId="0" borderId="7" xfId="3" applyFont="1" applyBorder="1" applyAlignment="1">
      <alignment horizontal="center"/>
    </xf>
    <xf numFmtId="164" fontId="27" fillId="0" borderId="0" xfId="2" applyNumberFormat="1" applyFont="1" applyAlignment="1">
      <alignment horizontal="center" vertical="top" wrapText="1"/>
    </xf>
    <xf numFmtId="164" fontId="27" fillId="0" borderId="0" xfId="2" applyNumberFormat="1" applyFont="1" applyAlignment="1">
      <alignment horizontal="center"/>
    </xf>
    <xf numFmtId="0" fontId="29" fillId="0" borderId="0" xfId="3" applyFont="1" applyAlignment="1">
      <alignment horizontal="center"/>
    </xf>
    <xf numFmtId="0" fontId="22" fillId="0" borderId="8" xfId="2" applyFont="1" applyBorder="1"/>
    <xf numFmtId="0" fontId="26" fillId="0" borderId="8" xfId="2" applyFont="1" applyBorder="1"/>
    <xf numFmtId="0" fontId="22" fillId="0" borderId="8" xfId="2" applyFont="1" applyBorder="1" applyAlignment="1">
      <alignment horizontal="center"/>
    </xf>
    <xf numFmtId="0" fontId="22" fillId="0" borderId="0" xfId="2" applyFont="1" applyAlignment="1">
      <alignment horizontal="center"/>
    </xf>
    <xf numFmtId="0" fontId="30" fillId="0" borderId="0" xfId="2" applyFont="1"/>
    <xf numFmtId="5" fontId="27" fillId="6" borderId="0" xfId="4" quotePrefix="1" applyNumberFormat="1" applyFont="1" applyFill="1" applyBorder="1" applyAlignment="1" applyProtection="1">
      <alignment horizontal="right"/>
    </xf>
    <xf numFmtId="5" fontId="27" fillId="0" borderId="0" xfId="4" quotePrefix="1" applyNumberFormat="1" applyFont="1" applyFill="1" applyBorder="1" applyAlignment="1" applyProtection="1">
      <alignment horizontal="right"/>
    </xf>
    <xf numFmtId="0" fontId="31" fillId="0" borderId="0" xfId="2" applyFont="1"/>
    <xf numFmtId="0" fontId="22" fillId="0" borderId="7" xfId="2" applyFont="1" applyBorder="1"/>
    <xf numFmtId="0" fontId="22" fillId="0" borderId="7" xfId="2" applyFont="1" applyBorder="1" applyAlignment="1">
      <alignment horizontal="center"/>
    </xf>
    <xf numFmtId="5" fontId="27" fillId="6" borderId="9" xfId="4" quotePrefix="1" applyNumberFormat="1" applyFont="1" applyFill="1" applyBorder="1" applyAlignment="1" applyProtection="1">
      <alignment horizontal="right"/>
    </xf>
    <xf numFmtId="0" fontId="20" fillId="0" borderId="8" xfId="2" applyFont="1" applyBorder="1"/>
    <xf numFmtId="0" fontId="33" fillId="0" borderId="0" xfId="5" applyFont="1"/>
    <xf numFmtId="0" fontId="34" fillId="0" borderId="0" xfId="5" applyFont="1"/>
    <xf numFmtId="14" fontId="34" fillId="0" borderId="0" xfId="5" applyNumberFormat="1" applyFont="1" applyAlignment="1">
      <alignment horizontal="center"/>
    </xf>
    <xf numFmtId="165" fontId="33" fillId="0" borderId="0" xfId="6" applyNumberFormat="1" applyFont="1" applyFill="1"/>
    <xf numFmtId="165" fontId="33" fillId="0" borderId="10" xfId="5" applyNumberFormat="1" applyFont="1" applyBorder="1"/>
    <xf numFmtId="165" fontId="33" fillId="0" borderId="0" xfId="5" applyNumberFormat="1" applyFont="1"/>
    <xf numFmtId="10" fontId="33" fillId="0" borderId="0" xfId="7" applyNumberFormat="1" applyFont="1" applyAlignment="1">
      <alignment horizontal="center"/>
    </xf>
    <xf numFmtId="14" fontId="33" fillId="0" borderId="0" xfId="5" applyNumberFormat="1" applyFont="1" applyAlignment="1">
      <alignment horizontal="center"/>
    </xf>
    <xf numFmtId="165" fontId="33" fillId="0" borderId="0" xfId="6" applyNumberFormat="1" applyFont="1"/>
    <xf numFmtId="165" fontId="33" fillId="0" borderId="10" xfId="6" applyNumberFormat="1" applyFont="1" applyFill="1" applyBorder="1"/>
    <xf numFmtId="14" fontId="33" fillId="0" borderId="0" xfId="5" applyNumberFormat="1" applyFont="1"/>
    <xf numFmtId="10" fontId="33" fillId="0" borderId="0" xfId="7" applyNumberFormat="1" applyFont="1"/>
    <xf numFmtId="0" fontId="35" fillId="0" borderId="0" xfId="5" applyFont="1" applyAlignment="1">
      <alignment horizontal="right" indent="1"/>
    </xf>
    <xf numFmtId="165" fontId="35" fillId="0" borderId="10" xfId="5" applyNumberFormat="1" applyFont="1" applyBorder="1"/>
    <xf numFmtId="0" fontId="23" fillId="0" borderId="0" xfId="9" applyFont="1"/>
    <xf numFmtId="0" fontId="23" fillId="2" borderId="2" xfId="9" applyFont="1" applyFill="1" applyBorder="1" applyAlignment="1">
      <alignment horizontal="left" vertical="top"/>
    </xf>
    <xf numFmtId="0" fontId="23" fillId="3" borderId="3" xfId="9" applyFont="1" applyFill="1" applyBorder="1" applyAlignment="1">
      <alignment horizontal="left" vertical="top"/>
    </xf>
    <xf numFmtId="40" fontId="23" fillId="3" borderId="4" xfId="9" applyNumberFormat="1" applyFont="1" applyFill="1" applyBorder="1" applyAlignment="1">
      <alignment horizontal="right" vertical="top"/>
    </xf>
    <xf numFmtId="0" fontId="23" fillId="2" borderId="3" xfId="9" applyFont="1" applyFill="1" applyBorder="1" applyAlignment="1">
      <alignment horizontal="left" vertical="top"/>
    </xf>
    <xf numFmtId="0" fontId="37" fillId="0" borderId="0" xfId="0" applyFont="1" applyAlignment="1">
      <alignment vertical="top"/>
    </xf>
    <xf numFmtId="39" fontId="15" fillId="2" borderId="3" xfId="0" applyNumberFormat="1" applyFont="1" applyFill="1" applyBorder="1" applyAlignment="1">
      <alignment horizontal="right" vertical="top"/>
    </xf>
    <xf numFmtId="0" fontId="15" fillId="2" borderId="3" xfId="0" applyFont="1" applyFill="1" applyBorder="1" applyAlignment="1">
      <alignment horizontal="left" vertical="top"/>
    </xf>
    <xf numFmtId="39" fontId="17" fillId="3" borderId="3" xfId="0" applyNumberFormat="1" applyFont="1" applyFill="1" applyBorder="1" applyAlignment="1">
      <alignment horizontal="right" vertical="top"/>
    </xf>
    <xf numFmtId="0" fontId="17" fillId="0" borderId="0" xfId="0" applyFont="1" applyAlignment="1">
      <alignment horizontal="right" vertical="top"/>
    </xf>
    <xf numFmtId="0" fontId="39" fillId="0" borderId="0" xfId="0" applyFont="1"/>
    <xf numFmtId="0" fontId="39" fillId="0" borderId="0" xfId="0" applyFont="1" applyAlignment="1">
      <alignment horizontal="center"/>
    </xf>
    <xf numFmtId="44" fontId="38" fillId="0" borderId="0" xfId="13" applyFont="1" applyAlignment="1">
      <alignment horizontal="center"/>
    </xf>
    <xf numFmtId="44" fontId="38" fillId="0" borderId="9" xfId="13" applyFont="1" applyBorder="1" applyAlignment="1">
      <alignment horizontal="center"/>
    </xf>
    <xf numFmtId="0" fontId="39" fillId="0" borderId="9" xfId="0" applyFont="1" applyBorder="1"/>
    <xf numFmtId="0" fontId="39" fillId="0" borderId="9" xfId="0" applyFont="1" applyBorder="1" applyAlignment="1">
      <alignment horizontal="center"/>
    </xf>
    <xf numFmtId="0" fontId="39" fillId="0" borderId="7" xfId="0" applyFont="1" applyBorder="1"/>
    <xf numFmtId="0" fontId="39" fillId="0" borderId="7" xfId="0" applyFont="1" applyBorder="1" applyAlignment="1">
      <alignment horizontal="center"/>
    </xf>
    <xf numFmtId="0" fontId="39" fillId="0" borderId="10" xfId="0" applyFont="1" applyBorder="1"/>
    <xf numFmtId="44" fontId="38" fillId="0" borderId="10" xfId="13" applyFont="1" applyBorder="1" applyAlignment="1">
      <alignment horizontal="center"/>
    </xf>
    <xf numFmtId="0" fontId="39" fillId="0" borderId="10" xfId="0" applyFont="1" applyBorder="1" applyAlignment="1">
      <alignment horizontal="center"/>
    </xf>
    <xf numFmtId="44" fontId="38" fillId="0" borderId="7" xfId="13" applyFont="1" applyBorder="1" applyAlignment="1">
      <alignment horizontal="center"/>
    </xf>
    <xf numFmtId="10" fontId="38" fillId="0" borderId="0" xfId="8" applyNumberFormat="1" applyFont="1" applyAlignment="1"/>
    <xf numFmtId="0" fontId="40" fillId="0" borderId="0" xfId="0" applyFont="1"/>
    <xf numFmtId="0" fontId="25" fillId="0" borderId="0" xfId="0" applyFont="1"/>
    <xf numFmtId="0" fontId="40" fillId="0" borderId="0" xfId="0" applyFont="1" applyAlignment="1">
      <alignment horizontal="right" indent="1"/>
    </xf>
    <xf numFmtId="165" fontId="38" fillId="0" borderId="0" xfId="13" applyNumberFormat="1" applyFont="1"/>
    <xf numFmtId="165" fontId="38" fillId="0" borderId="9" xfId="13" applyNumberFormat="1" applyFont="1" applyBorder="1"/>
    <xf numFmtId="165" fontId="38" fillId="0" borderId="10" xfId="13" applyNumberFormat="1" applyFont="1" applyBorder="1"/>
    <xf numFmtId="165" fontId="38" fillId="0" borderId="7" xfId="13" applyNumberFormat="1" applyFont="1" applyBorder="1"/>
    <xf numFmtId="165" fontId="39" fillId="0" borderId="0" xfId="0" applyNumberFormat="1" applyFont="1"/>
    <xf numFmtId="165" fontId="41" fillId="0" borderId="0" xfId="13" applyNumberFormat="1" applyFont="1"/>
    <xf numFmtId="0" fontId="41" fillId="0" borderId="0" xfId="11" applyFont="1"/>
    <xf numFmtId="0" fontId="38" fillId="0" borderId="0" xfId="11" applyFont="1"/>
    <xf numFmtId="167" fontId="39" fillId="0" borderId="0" xfId="12" applyNumberFormat="1" applyFont="1"/>
    <xf numFmtId="0" fontId="38" fillId="0" borderId="0" xfId="11" applyFont="1" applyAlignment="1">
      <alignment horizontal="center"/>
    </xf>
    <xf numFmtId="0" fontId="41" fillId="0" borderId="0" xfId="11" applyFont="1" applyAlignment="1">
      <alignment horizontal="center"/>
    </xf>
    <xf numFmtId="165" fontId="39" fillId="0" borderId="0" xfId="15" applyNumberFormat="1" applyFont="1"/>
    <xf numFmtId="167" fontId="39" fillId="0" borderId="0" xfId="12" applyNumberFormat="1" applyFont="1" applyAlignment="1">
      <alignment horizontal="right"/>
    </xf>
    <xf numFmtId="0" fontId="38" fillId="0" borderId="0" xfId="11" applyFont="1" applyAlignment="1">
      <alignment horizontal="right"/>
    </xf>
    <xf numFmtId="167" fontId="41" fillId="0" borderId="0" xfId="12" applyNumberFormat="1" applyFont="1" applyAlignment="1">
      <alignment horizontal="center" wrapText="1"/>
    </xf>
    <xf numFmtId="0" fontId="43" fillId="0" borderId="0" xfId="11" applyFont="1"/>
    <xf numFmtId="167" fontId="38" fillId="0" borderId="0" xfId="11" applyNumberFormat="1" applyFont="1"/>
    <xf numFmtId="165" fontId="38" fillId="0" borderId="0" xfId="11" applyNumberFormat="1" applyFont="1"/>
    <xf numFmtId="0" fontId="39" fillId="0" borderId="8" xfId="14" applyFont="1" applyBorder="1" applyAlignment="1">
      <alignment horizontal="center" vertical="center"/>
    </xf>
    <xf numFmtId="0" fontId="23" fillId="5" borderId="3" xfId="0" applyFont="1" applyFill="1" applyBorder="1" applyAlignment="1">
      <alignment horizontal="right" vertical="top" indent="1"/>
    </xf>
    <xf numFmtId="0" fontId="23" fillId="3" borderId="3" xfId="0" applyFont="1" applyFill="1" applyBorder="1" applyAlignment="1">
      <alignment horizontal="left" vertical="top"/>
    </xf>
    <xf numFmtId="0" fontId="45" fillId="0" borderId="0" xfId="11" applyFont="1"/>
    <xf numFmtId="43" fontId="23" fillId="0" borderId="0" xfId="12" applyFont="1" applyAlignment="1"/>
    <xf numFmtId="0" fontId="45" fillId="0" borderId="0" xfId="11" applyFont="1" applyAlignment="1">
      <alignment horizontal="center" vertical="top"/>
    </xf>
    <xf numFmtId="0" fontId="45" fillId="0" borderId="0" xfId="11" applyFont="1" applyAlignment="1">
      <alignment horizontal="left" vertical="top"/>
    </xf>
    <xf numFmtId="0" fontId="23" fillId="3" borderId="3" xfId="0" applyFont="1" applyFill="1" applyBorder="1" applyAlignment="1">
      <alignment horizontal="center" vertical="top"/>
    </xf>
    <xf numFmtId="40" fontId="23" fillId="3" borderId="3" xfId="0" applyNumberFormat="1" applyFont="1" applyFill="1" applyBorder="1" applyAlignment="1">
      <alignment horizontal="right" vertical="top"/>
    </xf>
    <xf numFmtId="0" fontId="0" fillId="2" borderId="3" xfId="0" applyFill="1" applyBorder="1" applyAlignment="1">
      <alignment horizontal="center" vertical="top"/>
    </xf>
    <xf numFmtId="40" fontId="24" fillId="2" borderId="3" xfId="0" applyNumberFormat="1" applyFont="1" applyFill="1" applyBorder="1" applyAlignment="1">
      <alignment horizontal="right" vertical="top"/>
    </xf>
    <xf numFmtId="0" fontId="17" fillId="3" borderId="11" xfId="0" applyFont="1" applyFill="1" applyBorder="1" applyAlignment="1">
      <alignment horizontal="left" vertical="top"/>
    </xf>
    <xf numFmtId="0" fontId="17" fillId="3" borderId="13" xfId="0" applyFont="1" applyFill="1" applyBorder="1" applyAlignment="1">
      <alignment horizontal="left" vertical="top"/>
    </xf>
    <xf numFmtId="40" fontId="17" fillId="3" borderId="13" xfId="0" applyNumberFormat="1" applyFont="1" applyFill="1" applyBorder="1" applyAlignment="1">
      <alignment horizontal="right" vertical="top"/>
    </xf>
    <xf numFmtId="0" fontId="0" fillId="0" borderId="12" xfId="0" applyBorder="1"/>
    <xf numFmtId="0" fontId="23" fillId="0" borderId="3" xfId="0" applyFont="1" applyBorder="1" applyAlignment="1">
      <alignment horizontal="left" vertical="top"/>
    </xf>
    <xf numFmtId="40" fontId="23" fillId="0" borderId="4" xfId="0" applyNumberFormat="1" applyFont="1" applyBorder="1" applyAlignment="1">
      <alignment horizontal="right" vertical="top"/>
    </xf>
    <xf numFmtId="40" fontId="24" fillId="2" borderId="4" xfId="0" applyNumberFormat="1" applyFont="1" applyFill="1" applyBorder="1" applyAlignment="1">
      <alignment horizontal="right" vertical="top"/>
    </xf>
    <xf numFmtId="40" fontId="23" fillId="3" borderId="4" xfId="0" applyNumberFormat="1" applyFont="1" applyFill="1" applyBorder="1" applyAlignment="1">
      <alignment horizontal="right" vertical="top"/>
    </xf>
    <xf numFmtId="0" fontId="23" fillId="3" borderId="3" xfId="0" applyFont="1" applyFill="1" applyBorder="1" applyAlignment="1">
      <alignment vertical="top"/>
    </xf>
    <xf numFmtId="0" fontId="23" fillId="2" borderId="1" xfId="0" applyFont="1" applyFill="1" applyBorder="1" applyAlignment="1">
      <alignment vertical="top"/>
    </xf>
    <xf numFmtId="0" fontId="23" fillId="2" borderId="2" xfId="0" applyFont="1" applyFill="1" applyBorder="1" applyAlignment="1">
      <alignment vertical="top"/>
    </xf>
    <xf numFmtId="40" fontId="23" fillId="3" borderId="4" xfId="0" applyNumberFormat="1" applyFont="1" applyFill="1" applyBorder="1" applyAlignment="1">
      <alignment vertical="top"/>
    </xf>
    <xf numFmtId="0" fontId="0" fillId="2" borderId="11" xfId="0" applyFill="1" applyBorder="1" applyAlignment="1">
      <alignment horizontal="left" vertical="top"/>
    </xf>
    <xf numFmtId="0" fontId="23" fillId="5" borderId="11" xfId="0" applyFont="1" applyFill="1" applyBorder="1" applyAlignment="1">
      <alignment vertical="top"/>
    </xf>
    <xf numFmtId="0" fontId="23" fillId="0" borderId="0" xfId="0" applyFont="1"/>
    <xf numFmtId="0" fontId="23" fillId="2" borderId="1" xfId="0" applyFont="1" applyFill="1" applyBorder="1" applyAlignment="1">
      <alignment vertical="top" wrapText="1"/>
    </xf>
    <xf numFmtId="0" fontId="23" fillId="2" borderId="2" xfId="0" applyFont="1" applyFill="1" applyBorder="1" applyAlignment="1">
      <alignment vertical="top" wrapText="1"/>
    </xf>
    <xf numFmtId="0" fontId="17" fillId="5" borderId="3" xfId="0" applyFont="1" applyFill="1" applyBorder="1" applyAlignment="1">
      <alignment horizontal="left" vertical="top"/>
    </xf>
    <xf numFmtId="0" fontId="46" fillId="0" borderId="0" xfId="0" applyFont="1"/>
    <xf numFmtId="0" fontId="4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3" fillId="3" borderId="4" xfId="0" applyFont="1" applyFill="1" applyBorder="1" applyAlignment="1">
      <alignment horizontal="left" vertical="top"/>
    </xf>
    <xf numFmtId="0" fontId="10" fillId="0" borderId="0" xfId="17"/>
    <xf numFmtId="0" fontId="43" fillId="0" borderId="0" xfId="17" applyFont="1"/>
    <xf numFmtId="1" fontId="17" fillId="3" borderId="3" xfId="0" applyNumberFormat="1" applyFont="1" applyFill="1" applyBorder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39" fontId="17" fillId="3" borderId="4" xfId="0" applyNumberFormat="1" applyFont="1" applyFill="1" applyBorder="1" applyAlignment="1">
      <alignment horizontal="right" vertical="top"/>
    </xf>
    <xf numFmtId="0" fontId="17" fillId="2" borderId="2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vertical="top"/>
    </xf>
    <xf numFmtId="0" fontId="17" fillId="2" borderId="2" xfId="0" applyFont="1" applyFill="1" applyBorder="1" applyAlignment="1">
      <alignment vertical="top"/>
    </xf>
    <xf numFmtId="0" fontId="17" fillId="3" borderId="3" xfId="0" quotePrefix="1" applyFont="1" applyFill="1" applyBorder="1" applyAlignment="1">
      <alignment horizontal="left" vertical="top"/>
    </xf>
    <xf numFmtId="0" fontId="17" fillId="3" borderId="3" xfId="0" quotePrefix="1" applyFont="1" applyFill="1" applyBorder="1" applyAlignment="1">
      <alignment vertical="top"/>
    </xf>
    <xf numFmtId="0" fontId="17" fillId="3" borderId="3" xfId="0" applyFont="1" applyFill="1" applyBorder="1" applyAlignment="1">
      <alignment vertical="top"/>
    </xf>
    <xf numFmtId="40" fontId="17" fillId="3" borderId="4" xfId="0" applyNumberFormat="1" applyFont="1" applyFill="1" applyBorder="1" applyAlignment="1">
      <alignment vertical="top"/>
    </xf>
    <xf numFmtId="0" fontId="48" fillId="0" borderId="0" xfId="0" applyFont="1"/>
    <xf numFmtId="0" fontId="48" fillId="3" borderId="0" xfId="0" applyFont="1" applyFill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7" fillId="2" borderId="14" xfId="0" applyFont="1" applyFill="1" applyBorder="1" applyAlignment="1">
      <alignment horizontal="left" vertical="top"/>
    </xf>
    <xf numFmtId="0" fontId="17" fillId="3" borderId="15" xfId="0" applyFont="1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17" fillId="2" borderId="16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 wrapText="1"/>
    </xf>
    <xf numFmtId="40" fontId="17" fillId="3" borderId="4" xfId="0" applyNumberFormat="1" applyFont="1" applyFill="1" applyBorder="1" applyAlignment="1">
      <alignment horizontal="right" vertical="top" wrapText="1"/>
    </xf>
    <xf numFmtId="40" fontId="15" fillId="2" borderId="4" xfId="0" applyNumberFormat="1" applyFont="1" applyFill="1" applyBorder="1" applyAlignment="1">
      <alignment horizontal="right" vertical="top" wrapText="1"/>
    </xf>
    <xf numFmtId="40" fontId="17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40" fontId="15" fillId="2" borderId="3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25" fillId="4" borderId="5" xfId="0" applyFont="1" applyFill="1" applyBorder="1"/>
    <xf numFmtId="40" fontId="15" fillId="5" borderId="3" xfId="0" applyNumberFormat="1" applyFont="1" applyFill="1" applyBorder="1" applyAlignment="1">
      <alignment horizontal="right" vertical="top"/>
    </xf>
    <xf numFmtId="40" fontId="15" fillId="5" borderId="4" xfId="0" applyNumberFormat="1" applyFont="1" applyFill="1" applyBorder="1" applyAlignment="1">
      <alignment horizontal="right" vertical="top"/>
    </xf>
    <xf numFmtId="0" fontId="17" fillId="2" borderId="2" xfId="9" applyFont="1" applyFill="1" applyBorder="1" applyAlignment="1">
      <alignment horizontal="left" vertical="top"/>
    </xf>
    <xf numFmtId="166" fontId="17" fillId="3" borderId="4" xfId="8" applyNumberFormat="1" applyFont="1" applyFill="1" applyBorder="1" applyAlignment="1">
      <alignment horizontal="center" vertical="top"/>
    </xf>
    <xf numFmtId="40" fontId="17" fillId="3" borderId="4" xfId="9" applyNumberFormat="1" applyFont="1" applyFill="1" applyBorder="1" applyAlignment="1">
      <alignment horizontal="right" vertical="top"/>
    </xf>
    <xf numFmtId="40" fontId="17" fillId="3" borderId="2" xfId="9" applyNumberFormat="1" applyFont="1" applyFill="1" applyBorder="1" applyAlignment="1">
      <alignment horizontal="right" vertical="top"/>
    </xf>
    <xf numFmtId="40" fontId="15" fillId="5" borderId="3" xfId="9" applyNumberFormat="1" applyFont="1" applyFill="1" applyBorder="1" applyAlignment="1">
      <alignment horizontal="right" vertical="top"/>
    </xf>
    <xf numFmtId="40" fontId="15" fillId="5" borderId="4" xfId="9" applyNumberFormat="1" applyFont="1" applyFill="1" applyBorder="1" applyAlignment="1">
      <alignment horizontal="right" vertical="top"/>
    </xf>
    <xf numFmtId="0" fontId="49" fillId="0" borderId="0" xfId="9" applyFont="1" applyAlignment="1">
      <alignment horizontal="center"/>
    </xf>
    <xf numFmtId="0" fontId="17" fillId="0" borderId="0" xfId="9" applyFont="1"/>
    <xf numFmtId="0" fontId="17" fillId="3" borderId="3" xfId="9" applyFont="1" applyFill="1" applyBorder="1" applyAlignment="1">
      <alignment horizontal="left" vertical="top"/>
    </xf>
    <xf numFmtId="40" fontId="17" fillId="3" borderId="3" xfId="9" applyNumberFormat="1" applyFont="1" applyFill="1" applyBorder="1" applyAlignment="1">
      <alignment horizontal="right" vertical="top"/>
    </xf>
    <xf numFmtId="40" fontId="17" fillId="3" borderId="1" xfId="9" applyNumberFormat="1" applyFont="1" applyFill="1" applyBorder="1" applyAlignment="1">
      <alignment horizontal="right" vertical="top"/>
    </xf>
    <xf numFmtId="0" fontId="17" fillId="2" borderId="3" xfId="9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center" vertical="top"/>
    </xf>
    <xf numFmtId="40" fontId="15" fillId="2" borderId="3" xfId="0" applyNumberFormat="1" applyFont="1" applyFill="1" applyBorder="1" applyAlignment="1">
      <alignment horizontal="right" vertical="top"/>
    </xf>
    <xf numFmtId="0" fontId="56" fillId="0" borderId="0" xfId="0" applyFont="1" applyAlignment="1">
      <alignment horizontal="left" vertical="top"/>
    </xf>
    <xf numFmtId="40" fontId="17" fillId="0" borderId="3" xfId="0" applyNumberFormat="1" applyFont="1" applyBorder="1" applyAlignment="1">
      <alignment horizontal="right" vertical="top"/>
    </xf>
    <xf numFmtId="167" fontId="50" fillId="0" borderId="0" xfId="59" applyNumberFormat="1" applyFont="1" applyFill="1"/>
    <xf numFmtId="167" fontId="50" fillId="14" borderId="0" xfId="59" applyNumberFormat="1" applyFont="1" applyFill="1"/>
    <xf numFmtId="167" fontId="50" fillId="14" borderId="7" xfId="59" applyNumberFormat="1" applyFont="1" applyFill="1" applyBorder="1"/>
    <xf numFmtId="167" fontId="57" fillId="0" borderId="10" xfId="59" applyNumberFormat="1" applyFont="1" applyBorder="1"/>
    <xf numFmtId="167" fontId="50" fillId="0" borderId="7" xfId="59" applyNumberFormat="1" applyFont="1" applyBorder="1"/>
    <xf numFmtId="167" fontId="50" fillId="0" borderId="7" xfId="59" applyNumberFormat="1" applyFont="1" applyFill="1" applyBorder="1"/>
    <xf numFmtId="167" fontId="50" fillId="0" borderId="0" xfId="58" applyNumberFormat="1" applyFont="1"/>
    <xf numFmtId="167" fontId="50" fillId="0" borderId="7" xfId="58" applyNumberFormat="1" applyFont="1" applyBorder="1"/>
    <xf numFmtId="167" fontId="50" fillId="0" borderId="0" xfId="59" applyNumberFormat="1" applyFont="1"/>
    <xf numFmtId="0" fontId="50" fillId="0" borderId="0" xfId="58" applyFont="1"/>
    <xf numFmtId="10" fontId="33" fillId="0" borderId="0" xfId="72" applyNumberFormat="1" applyFont="1" applyFill="1" applyAlignment="1">
      <alignment horizontal="center"/>
    </xf>
    <xf numFmtId="0" fontId="50" fillId="9" borderId="17" xfId="58" applyFont="1" applyFill="1" applyBorder="1"/>
    <xf numFmtId="167" fontId="57" fillId="11" borderId="17" xfId="59" applyNumberFormat="1" applyFont="1" applyFill="1" applyBorder="1" applyAlignment="1">
      <alignment horizontal="center" wrapText="1"/>
    </xf>
    <xf numFmtId="167" fontId="57" fillId="12" borderId="17" xfId="59" applyNumberFormat="1" applyFont="1" applyFill="1" applyBorder="1" applyAlignment="1">
      <alignment horizontal="center" wrapText="1"/>
    </xf>
    <xf numFmtId="167" fontId="59" fillId="13" borderId="17" xfId="58" applyNumberFormat="1" applyFont="1" applyFill="1" applyBorder="1" applyAlignment="1">
      <alignment horizontal="center" wrapText="1"/>
    </xf>
    <xf numFmtId="167" fontId="57" fillId="9" borderId="17" xfId="59" applyNumberFormat="1" applyFont="1" applyFill="1" applyBorder="1" applyAlignment="1">
      <alignment horizontal="center" wrapText="1"/>
    </xf>
    <xf numFmtId="0" fontId="58" fillId="0" borderId="17" xfId="58" applyFont="1" applyBorder="1" applyAlignment="1">
      <alignment horizontal="left"/>
    </xf>
    <xf numFmtId="0" fontId="58" fillId="0" borderId="17" xfId="58" applyFont="1" applyBorder="1"/>
    <xf numFmtId="42" fontId="39" fillId="0" borderId="0" xfId="15" applyNumberFormat="1" applyFont="1" applyFill="1"/>
    <xf numFmtId="167" fontId="39" fillId="0" borderId="0" xfId="12" applyNumberFormat="1" applyFont="1" applyFill="1"/>
    <xf numFmtId="167" fontId="38" fillId="0" borderId="0" xfId="12" applyNumberFormat="1" applyFont="1"/>
    <xf numFmtId="0" fontId="41" fillId="0" borderId="0" xfId="11" quotePrefix="1" applyFont="1" applyAlignment="1">
      <alignment horizontal="center"/>
    </xf>
    <xf numFmtId="39" fontId="15" fillId="2" borderId="4" xfId="0" applyNumberFormat="1" applyFont="1" applyFill="1" applyBorder="1" applyAlignment="1">
      <alignment horizontal="right" vertical="top"/>
    </xf>
    <xf numFmtId="0" fontId="17" fillId="2" borderId="4" xfId="0" applyFont="1" applyFill="1" applyBorder="1" applyAlignment="1">
      <alignment horizontal="left" vertical="top"/>
    </xf>
    <xf numFmtId="0" fontId="23" fillId="2" borderId="4" xfId="0" applyFont="1" applyFill="1" applyBorder="1" applyAlignment="1">
      <alignment horizontal="left" vertical="top"/>
    </xf>
    <xf numFmtId="0" fontId="15" fillId="0" borderId="0" xfId="11" applyFont="1" applyAlignment="1">
      <alignment horizontal="left" vertical="top"/>
    </xf>
    <xf numFmtId="43" fontId="17" fillId="0" borderId="0" xfId="12" applyFont="1" applyAlignment="1"/>
    <xf numFmtId="0" fontId="14" fillId="0" borderId="0" xfId="11" applyFont="1" applyAlignment="1">
      <alignment horizontal="left" vertical="top"/>
    </xf>
    <xf numFmtId="0" fontId="15" fillId="0" borderId="0" xfId="11" applyFont="1" applyAlignment="1">
      <alignment horizontal="center" vertical="top"/>
    </xf>
    <xf numFmtId="0" fontId="17" fillId="2" borderId="1" xfId="11" applyFont="1" applyFill="1" applyBorder="1" applyAlignment="1">
      <alignment horizontal="left" vertical="top"/>
    </xf>
    <xf numFmtId="0" fontId="17" fillId="2" borderId="1" xfId="11" applyFont="1" applyFill="1" applyBorder="1" applyAlignment="1">
      <alignment horizontal="center" vertical="top"/>
    </xf>
    <xf numFmtId="0" fontId="17" fillId="2" borderId="2" xfId="11" applyFont="1" applyFill="1" applyBorder="1" applyAlignment="1">
      <alignment horizontal="center" vertical="top"/>
    </xf>
    <xf numFmtId="0" fontId="17" fillId="3" borderId="3" xfId="11" applyFont="1" applyFill="1" applyBorder="1" applyAlignment="1">
      <alignment horizontal="left" vertical="top"/>
    </xf>
    <xf numFmtId="0" fontId="17" fillId="3" borderId="3" xfId="11" applyFont="1" applyFill="1" applyBorder="1" applyAlignment="1">
      <alignment horizontal="center" vertical="top"/>
    </xf>
    <xf numFmtId="0" fontId="45" fillId="3" borderId="3" xfId="11" applyFont="1" applyFill="1" applyBorder="1" applyAlignment="1">
      <alignment horizontal="left" vertical="top"/>
    </xf>
    <xf numFmtId="0" fontId="45" fillId="3" borderId="3" xfId="11" applyFont="1" applyFill="1" applyBorder="1" applyAlignment="1">
      <alignment horizontal="center" vertical="top"/>
    </xf>
    <xf numFmtId="40" fontId="17" fillId="3" borderId="3" xfId="11" applyNumberFormat="1" applyFont="1" applyFill="1" applyBorder="1" applyAlignment="1">
      <alignment horizontal="right" vertical="top"/>
    </xf>
    <xf numFmtId="40" fontId="17" fillId="3" borderId="4" xfId="11" applyNumberFormat="1" applyFont="1" applyFill="1" applyBorder="1" applyAlignment="1">
      <alignment horizontal="right" vertical="top"/>
    </xf>
    <xf numFmtId="0" fontId="45" fillId="2" borderId="3" xfId="11" applyFont="1" applyFill="1" applyBorder="1" applyAlignment="1">
      <alignment horizontal="left" vertical="top"/>
    </xf>
    <xf numFmtId="0" fontId="45" fillId="2" borderId="3" xfId="11" applyFont="1" applyFill="1" applyBorder="1" applyAlignment="1">
      <alignment horizontal="center" vertical="top"/>
    </xf>
    <xf numFmtId="0" fontId="15" fillId="2" borderId="3" xfId="11" applyFont="1" applyFill="1" applyBorder="1" applyAlignment="1">
      <alignment horizontal="center" vertical="top"/>
    </xf>
    <xf numFmtId="40" fontId="15" fillId="2" borderId="3" xfId="11" applyNumberFormat="1" applyFont="1" applyFill="1" applyBorder="1" applyAlignment="1">
      <alignment horizontal="right" vertical="top"/>
    </xf>
    <xf numFmtId="40" fontId="15" fillId="2" borderId="4" xfId="11" applyNumberFormat="1" applyFont="1" applyFill="1" applyBorder="1" applyAlignment="1">
      <alignment horizontal="right" vertical="top"/>
    </xf>
    <xf numFmtId="0" fontId="15" fillId="2" borderId="3" xfId="11" applyFont="1" applyFill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3" xfId="0" applyFont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7" fillId="2" borderId="3" xfId="0" applyFont="1" applyFill="1" applyBorder="1" applyAlignment="1">
      <alignment horizontal="left" vertical="top"/>
    </xf>
    <xf numFmtId="0" fontId="17" fillId="3" borderId="3" xfId="0" quotePrefix="1" applyFont="1" applyFill="1" applyBorder="1" applyAlignment="1">
      <alignment horizontal="left" vertical="top" indent="1"/>
    </xf>
    <xf numFmtId="10" fontId="17" fillId="3" borderId="3" xfId="8" applyNumberFormat="1" applyFont="1" applyFill="1" applyBorder="1" applyAlignment="1">
      <alignment horizontal="right" vertical="top"/>
    </xf>
    <xf numFmtId="0" fontId="17" fillId="3" borderId="3" xfId="0" applyFont="1" applyFill="1" applyBorder="1" applyAlignment="1">
      <alignment horizontal="left" vertical="top" indent="2"/>
    </xf>
    <xf numFmtId="0" fontId="17" fillId="3" borderId="3" xfId="0" applyFont="1" applyFill="1" applyBorder="1" applyAlignment="1">
      <alignment horizontal="left" vertical="top" indent="1"/>
    </xf>
    <xf numFmtId="40" fontId="15" fillId="3" borderId="4" xfId="0" applyNumberFormat="1" applyFont="1" applyFill="1" applyBorder="1" applyAlignment="1">
      <alignment horizontal="right" vertical="top"/>
    </xf>
    <xf numFmtId="0" fontId="17" fillId="2" borderId="1" xfId="0" applyFont="1" applyFill="1" applyBorder="1" applyAlignment="1">
      <alignment vertical="top" wrapText="1"/>
    </xf>
    <xf numFmtId="0" fontId="17" fillId="2" borderId="4" xfId="0" applyFont="1" applyFill="1" applyBorder="1" applyAlignment="1">
      <alignment horizontal="left" vertical="top" wrapText="1"/>
    </xf>
    <xf numFmtId="0" fontId="23" fillId="2" borderId="4" xfId="9" applyFont="1" applyFill="1" applyBorder="1" applyAlignment="1">
      <alignment horizontal="left" vertical="top"/>
    </xf>
    <xf numFmtId="0" fontId="17" fillId="3" borderId="3" xfId="9" quotePrefix="1" applyFont="1" applyFill="1" applyBorder="1" applyAlignment="1">
      <alignment horizontal="left" vertical="top"/>
    </xf>
    <xf numFmtId="40" fontId="17" fillId="3" borderId="3" xfId="9" applyNumberFormat="1" applyFont="1" applyFill="1" applyBorder="1" applyAlignment="1">
      <alignment vertical="top"/>
    </xf>
    <xf numFmtId="49" fontId="17" fillId="3" borderId="3" xfId="1" applyNumberFormat="1" applyFont="1" applyFill="1" applyBorder="1" applyAlignment="1">
      <alignment horizontal="right" vertical="top"/>
    </xf>
    <xf numFmtId="0" fontId="50" fillId="0" borderId="0" xfId="79" applyFont="1"/>
    <xf numFmtId="0" fontId="60" fillId="0" borderId="0" xfId="79" applyFont="1" applyAlignment="1">
      <alignment horizontal="left" vertical="center"/>
    </xf>
    <xf numFmtId="0" fontId="50" fillId="0" borderId="0" xfId="79" applyFont="1" applyAlignment="1">
      <alignment horizontal="left"/>
    </xf>
    <xf numFmtId="0" fontId="57" fillId="0" borderId="0" xfId="79" applyFont="1"/>
    <xf numFmtId="0" fontId="57" fillId="0" borderId="0" xfId="79" applyFont="1" applyAlignment="1">
      <alignment horizontal="right"/>
    </xf>
    <xf numFmtId="167" fontId="61" fillId="0" borderId="0" xfId="1" applyNumberFormat="1" applyFont="1" applyFill="1" applyBorder="1" applyAlignment="1">
      <alignment horizontal="center"/>
    </xf>
    <xf numFmtId="167" fontId="61" fillId="0" borderId="0" xfId="1" applyNumberFormat="1" applyFont="1" applyFill="1" applyAlignment="1">
      <alignment horizontal="center"/>
    </xf>
    <xf numFmtId="0" fontId="50" fillId="15" borderId="8" xfId="79" applyFont="1" applyFill="1" applyBorder="1"/>
    <xf numFmtId="167" fontId="40" fillId="15" borderId="8" xfId="1" applyNumberFormat="1" applyFont="1" applyFill="1" applyBorder="1" applyAlignment="1">
      <alignment horizontal="left" vertical="center"/>
    </xf>
    <xf numFmtId="0" fontId="57" fillId="15" borderId="8" xfId="79" applyFont="1" applyFill="1" applyBorder="1"/>
    <xf numFmtId="167" fontId="50" fillId="0" borderId="0" xfId="79" applyNumberFormat="1" applyFont="1"/>
    <xf numFmtId="168" fontId="50" fillId="0" borderId="0" xfId="79" applyNumberFormat="1" applyFont="1"/>
    <xf numFmtId="167" fontId="50" fillId="0" borderId="0" xfId="79" quotePrefix="1" applyNumberFormat="1" applyFont="1" applyAlignment="1">
      <alignment horizontal="center"/>
    </xf>
    <xf numFmtId="0" fontId="50" fillId="15" borderId="0" xfId="79" applyFont="1" applyFill="1"/>
    <xf numFmtId="0" fontId="50" fillId="0" borderId="0" xfId="79" applyFont="1" applyAlignment="1">
      <alignment horizontal="center"/>
    </xf>
    <xf numFmtId="0" fontId="50" fillId="0" borderId="0" xfId="79" applyFont="1" applyAlignment="1">
      <alignment vertical="top"/>
    </xf>
    <xf numFmtId="167" fontId="40" fillId="15" borderId="8" xfId="1" applyNumberFormat="1" applyFont="1" applyFill="1" applyBorder="1" applyAlignment="1">
      <alignment horizontal="left" vertical="top"/>
    </xf>
    <xf numFmtId="167" fontId="57" fillId="15" borderId="8" xfId="1" applyNumberFormat="1" applyFont="1" applyFill="1" applyBorder="1" applyAlignment="1">
      <alignment vertical="top"/>
    </xf>
    <xf numFmtId="0" fontId="50" fillId="15" borderId="8" xfId="79" applyFont="1" applyFill="1" applyBorder="1" applyAlignment="1">
      <alignment vertical="top"/>
    </xf>
    <xf numFmtId="0" fontId="57" fillId="15" borderId="8" xfId="79" applyFont="1" applyFill="1" applyBorder="1" applyAlignment="1">
      <alignment vertical="top"/>
    </xf>
    <xf numFmtId="167" fontId="50" fillId="0" borderId="0" xfId="79" applyNumberFormat="1" applyFont="1" applyAlignment="1">
      <alignment horizontal="center"/>
    </xf>
    <xf numFmtId="0" fontId="57" fillId="0" borderId="0" xfId="79" applyFont="1" applyAlignment="1">
      <alignment horizontal="center"/>
    </xf>
    <xf numFmtId="0" fontId="57" fillId="0" borderId="22" xfId="79" applyFont="1" applyBorder="1" applyAlignment="1">
      <alignment horizontal="center"/>
    </xf>
    <xf numFmtId="0" fontId="57" fillId="0" borderId="17" xfId="79" applyFont="1" applyBorder="1" applyAlignment="1">
      <alignment horizontal="center"/>
    </xf>
    <xf numFmtId="0" fontId="62" fillId="0" borderId="17" xfId="79" applyFont="1" applyBorder="1" applyAlignment="1">
      <alignment horizontal="left" vertical="center"/>
    </xf>
    <xf numFmtId="167" fontId="57" fillId="7" borderId="18" xfId="1" applyNumberFormat="1" applyFont="1" applyFill="1" applyBorder="1" applyAlignment="1">
      <alignment horizontal="center"/>
    </xf>
    <xf numFmtId="0" fontId="57" fillId="16" borderId="18" xfId="70" applyFont="1" applyFill="1" applyBorder="1" applyAlignment="1">
      <alignment horizontal="center"/>
    </xf>
    <xf numFmtId="0" fontId="57" fillId="16" borderId="23" xfId="70" applyFont="1" applyFill="1" applyBorder="1" applyAlignment="1">
      <alignment horizontal="center"/>
    </xf>
    <xf numFmtId="0" fontId="57" fillId="16" borderId="27" xfId="70" applyFont="1" applyFill="1" applyBorder="1" applyAlignment="1">
      <alignment horizontal="center"/>
    </xf>
    <xf numFmtId="167" fontId="57" fillId="0" borderId="17" xfId="1" quotePrefix="1" applyNumberFormat="1" applyFont="1" applyFill="1" applyBorder="1" applyAlignment="1">
      <alignment horizontal="center"/>
    </xf>
    <xf numFmtId="167" fontId="57" fillId="0" borderId="17" xfId="80" applyNumberFormat="1" applyFont="1" applyFill="1" applyBorder="1" applyAlignment="1">
      <alignment horizontal="left"/>
    </xf>
    <xf numFmtId="167" fontId="57" fillId="0" borderId="17" xfId="80" applyNumberFormat="1" applyFont="1" applyFill="1" applyBorder="1" applyAlignment="1">
      <alignment horizontal="center"/>
    </xf>
    <xf numFmtId="167" fontId="50" fillId="0" borderId="0" xfId="1" applyNumberFormat="1" applyFont="1" applyFill="1" applyAlignment="1"/>
    <xf numFmtId="167" fontId="57" fillId="15" borderId="8" xfId="1" applyNumberFormat="1" applyFont="1" applyFill="1" applyBorder="1" applyAlignment="1"/>
    <xf numFmtId="167" fontId="50" fillId="0" borderId="0" xfId="1" applyNumberFormat="1" applyFont="1" applyFill="1" applyBorder="1" applyAlignment="1"/>
    <xf numFmtId="167" fontId="57" fillId="0" borderId="10" xfId="59" applyNumberFormat="1" applyFont="1" applyFill="1" applyBorder="1"/>
    <xf numFmtId="0" fontId="17" fillId="0" borderId="0" xfId="70" applyFont="1"/>
    <xf numFmtId="167" fontId="17" fillId="0" borderId="0" xfId="1" applyNumberFormat="1" applyFont="1"/>
    <xf numFmtId="0" fontId="49" fillId="0" borderId="0" xfId="70" applyFont="1"/>
    <xf numFmtId="167" fontId="64" fillId="0" borderId="0" xfId="1" applyNumberFormat="1" applyFont="1"/>
    <xf numFmtId="0" fontId="64" fillId="0" borderId="0" xfId="70" applyFont="1"/>
    <xf numFmtId="0" fontId="15" fillId="0" borderId="0" xfId="70" applyFont="1"/>
    <xf numFmtId="0" fontId="17" fillId="3" borderId="3" xfId="70" applyFont="1" applyFill="1" applyBorder="1" applyAlignment="1">
      <alignment horizontal="left" vertical="top"/>
    </xf>
    <xf numFmtId="0" fontId="22" fillId="0" borderId="0" xfId="79" applyFont="1"/>
    <xf numFmtId="0" fontId="27" fillId="0" borderId="0" xfId="79" applyFont="1"/>
    <xf numFmtId="0" fontId="7" fillId="0" borderId="0" xfId="79"/>
    <xf numFmtId="0" fontId="27" fillId="0" borderId="0" xfId="79" applyFont="1" applyAlignment="1">
      <alignment horizontal="center"/>
    </xf>
    <xf numFmtId="0" fontId="74" fillId="0" borderId="0" xfId="79" applyFont="1"/>
    <xf numFmtId="165" fontId="27" fillId="0" borderId="0" xfId="81" applyNumberFormat="1" applyFont="1" applyAlignment="1">
      <alignment horizontal="center"/>
    </xf>
    <xf numFmtId="165" fontId="27" fillId="0" borderId="7" xfId="81" applyNumberFormat="1" applyFont="1" applyBorder="1" applyAlignment="1">
      <alignment horizontal="center"/>
    </xf>
    <xf numFmtId="165" fontId="27" fillId="0" borderId="0" xfId="79" applyNumberFormat="1" applyFont="1" applyAlignment="1">
      <alignment horizontal="center"/>
    </xf>
    <xf numFmtId="10" fontId="27" fillId="0" borderId="0" xfId="82" applyNumberFormat="1" applyFont="1" applyAlignment="1">
      <alignment horizontal="right"/>
    </xf>
    <xf numFmtId="44" fontId="27" fillId="0" borderId="10" xfId="81" applyFont="1" applyBorder="1" applyAlignment="1">
      <alignment horizontal="center"/>
    </xf>
    <xf numFmtId="43" fontId="27" fillId="0" borderId="0" xfId="80" applyFont="1" applyBorder="1" applyAlignment="1">
      <alignment horizontal="center"/>
    </xf>
    <xf numFmtId="165" fontId="27" fillId="0" borderId="0" xfId="81" applyNumberFormat="1" applyFont="1" applyBorder="1" applyAlignment="1">
      <alignment horizontal="center"/>
    </xf>
    <xf numFmtId="10" fontId="27" fillId="0" borderId="7" xfId="82" applyNumberFormat="1" applyFont="1" applyBorder="1" applyAlignment="1">
      <alignment horizontal="right"/>
    </xf>
    <xf numFmtId="167" fontId="27" fillId="0" borderId="0" xfId="80" applyNumberFormat="1" applyFont="1" applyBorder="1" applyAlignment="1">
      <alignment horizontal="center"/>
    </xf>
    <xf numFmtId="44" fontId="27" fillId="0" borderId="0" xfId="81" applyFont="1" applyBorder="1" applyAlignment="1">
      <alignment horizontal="center"/>
    </xf>
    <xf numFmtId="10" fontId="27" fillId="0" borderId="0" xfId="82" applyNumberFormat="1" applyFont="1" applyBorder="1" applyAlignment="1">
      <alignment horizontal="right"/>
    </xf>
    <xf numFmtId="165" fontId="27" fillId="0" borderId="10" xfId="81" applyNumberFormat="1" applyFont="1" applyBorder="1" applyAlignment="1">
      <alignment horizontal="center"/>
    </xf>
    <xf numFmtId="0" fontId="77" fillId="0" borderId="0" xfId="0" applyFont="1" applyAlignment="1">
      <alignment horizontal="center"/>
    </xf>
    <xf numFmtId="0" fontId="76" fillId="0" borderId="0" xfId="79" applyFont="1"/>
    <xf numFmtId="0" fontId="6" fillId="0" borderId="0" xfId="79" applyFont="1"/>
    <xf numFmtId="0" fontId="75" fillId="0" borderId="0" xfId="79" applyFont="1" applyAlignment="1">
      <alignment horizontal="left" vertical="center"/>
    </xf>
    <xf numFmtId="0" fontId="36" fillId="0" borderId="0" xfId="63" applyAlignment="1">
      <alignment horizontal="center"/>
    </xf>
    <xf numFmtId="0" fontId="36" fillId="0" borderId="0" xfId="63"/>
    <xf numFmtId="0" fontId="78" fillId="0" borderId="0" xfId="63" applyFont="1" applyAlignment="1">
      <alignment horizontal="center"/>
    </xf>
    <xf numFmtId="43" fontId="36" fillId="0" borderId="0" xfId="63" applyNumberFormat="1" applyAlignment="1">
      <alignment horizontal="center"/>
    </xf>
    <xf numFmtId="14" fontId="36" fillId="0" borderId="0" xfId="63" applyNumberFormat="1" applyAlignment="1">
      <alignment horizontal="left"/>
    </xf>
    <xf numFmtId="167" fontId="36" fillId="0" borderId="0" xfId="63" applyNumberFormat="1"/>
    <xf numFmtId="167" fontId="0" fillId="0" borderId="0" xfId="83" applyNumberFormat="1" applyFont="1"/>
    <xf numFmtId="0" fontId="36" fillId="0" borderId="0" xfId="63" applyAlignment="1">
      <alignment horizontal="left"/>
    </xf>
    <xf numFmtId="0" fontId="71" fillId="5" borderId="4" xfId="63" applyFont="1" applyFill="1" applyBorder="1" applyAlignment="1">
      <alignment horizontal="center"/>
    </xf>
    <xf numFmtId="14" fontId="15" fillId="5" borderId="4" xfId="63" applyNumberFormat="1" applyFont="1" applyFill="1" applyBorder="1" applyAlignment="1">
      <alignment horizontal="left"/>
    </xf>
    <xf numFmtId="0" fontId="51" fillId="0" borderId="0" xfId="63" applyFont="1" applyAlignment="1">
      <alignment horizontal="center" wrapText="1"/>
    </xf>
    <xf numFmtId="14" fontId="51" fillId="0" borderId="0" xfId="63" applyNumberFormat="1" applyFont="1" applyAlignment="1">
      <alignment horizontal="left"/>
    </xf>
    <xf numFmtId="0" fontId="51" fillId="0" borderId="0" xfId="63" applyFont="1" applyAlignment="1">
      <alignment horizontal="center"/>
    </xf>
    <xf numFmtId="167" fontId="51" fillId="0" borderId="2" xfId="63" applyNumberFormat="1" applyFont="1" applyBorder="1" applyAlignment="1">
      <alignment horizontal="center"/>
    </xf>
    <xf numFmtId="167" fontId="51" fillId="14" borderId="31" xfId="63" applyNumberFormat="1" applyFont="1" applyFill="1" applyBorder="1" applyAlignment="1">
      <alignment horizontal="center"/>
    </xf>
    <xf numFmtId="0" fontId="51" fillId="0" borderId="2" xfId="63" applyFont="1" applyBorder="1" applyAlignment="1">
      <alignment horizontal="center"/>
    </xf>
    <xf numFmtId="14" fontId="17" fillId="0" borderId="3" xfId="63" applyNumberFormat="1" applyFont="1" applyBorder="1" applyAlignment="1">
      <alignment horizontal="left"/>
    </xf>
    <xf numFmtId="167" fontId="51" fillId="0" borderId="4" xfId="63" applyNumberFormat="1" applyFont="1" applyBorder="1" applyAlignment="1">
      <alignment horizontal="center"/>
    </xf>
    <xf numFmtId="0" fontId="51" fillId="0" borderId="4" xfId="63" applyFont="1" applyBorder="1" applyAlignment="1">
      <alignment horizontal="center"/>
    </xf>
    <xf numFmtId="0" fontId="63" fillId="0" borderId="4" xfId="63" applyFont="1" applyBorder="1" applyAlignment="1">
      <alignment horizontal="center"/>
    </xf>
    <xf numFmtId="167" fontId="51" fillId="14" borderId="2" xfId="63" applyNumberFormat="1" applyFont="1" applyFill="1" applyBorder="1" applyAlignment="1">
      <alignment horizontal="center"/>
    </xf>
    <xf numFmtId="43" fontId="79" fillId="0" borderId="0" xfId="83" applyFont="1"/>
    <xf numFmtId="0" fontId="79" fillId="0" borderId="0" xfId="63" applyFont="1"/>
    <xf numFmtId="43" fontId="79" fillId="0" borderId="0" xfId="63" applyNumberFormat="1" applyFont="1"/>
    <xf numFmtId="10" fontId="79" fillId="0" borderId="0" xfId="85" applyNumberFormat="1" applyFont="1"/>
    <xf numFmtId="167" fontId="17" fillId="0" borderId="0" xfId="83" applyNumberFormat="1" applyFont="1"/>
    <xf numFmtId="167" fontId="79" fillId="0" borderId="0" xfId="63" applyNumberFormat="1" applyFont="1"/>
    <xf numFmtId="167" fontId="79" fillId="0" borderId="0" xfId="85" applyNumberFormat="1" applyFont="1"/>
    <xf numFmtId="167" fontId="79" fillId="0" borderId="0" xfId="83" applyNumberFormat="1" applyFont="1"/>
    <xf numFmtId="43" fontId="51" fillId="0" borderId="0" xfId="63" applyNumberFormat="1" applyFont="1" applyAlignment="1">
      <alignment horizontal="center"/>
    </xf>
    <xf numFmtId="167" fontId="51" fillId="0" borderId="0" xfId="63" applyNumberFormat="1" applyFont="1" applyAlignment="1">
      <alignment horizontal="center"/>
    </xf>
    <xf numFmtId="10" fontId="79" fillId="0" borderId="0" xfId="85" applyNumberFormat="1" applyFont="1" applyFill="1"/>
    <xf numFmtId="43" fontId="79" fillId="0" borderId="0" xfId="83" applyFont="1" applyFill="1"/>
    <xf numFmtId="167" fontId="17" fillId="0" borderId="0" xfId="83" applyNumberFormat="1" applyFont="1" applyFill="1" applyBorder="1"/>
    <xf numFmtId="14" fontId="17" fillId="0" borderId="0" xfId="63" applyNumberFormat="1" applyFont="1" applyAlignment="1">
      <alignment horizontal="left"/>
    </xf>
    <xf numFmtId="167" fontId="17" fillId="0" borderId="0" xfId="83" applyNumberFormat="1" applyFont="1" applyBorder="1" applyAlignment="1">
      <alignment horizontal="center"/>
    </xf>
    <xf numFmtId="0" fontId="51" fillId="0" borderId="0" xfId="63" applyFont="1" applyAlignment="1">
      <alignment horizontal="left" wrapText="1"/>
    </xf>
    <xf numFmtId="167" fontId="17" fillId="0" borderId="4" xfId="83" applyNumberFormat="1" applyFont="1" applyBorder="1" applyAlignment="1">
      <alignment horizontal="center"/>
    </xf>
    <xf numFmtId="10" fontId="51" fillId="0" borderId="4" xfId="89" applyNumberFormat="1" applyFont="1" applyBorder="1" applyAlignment="1">
      <alignment horizontal="right"/>
    </xf>
    <xf numFmtId="10" fontId="51" fillId="0" borderId="4" xfId="89" applyNumberFormat="1" applyFont="1" applyFill="1" applyBorder="1" applyAlignment="1">
      <alignment horizontal="right"/>
    </xf>
    <xf numFmtId="0" fontId="51" fillId="0" borderId="4" xfId="63" applyFont="1" applyBorder="1" applyAlignment="1">
      <alignment horizontal="left" wrapText="1"/>
    </xf>
    <xf numFmtId="14" fontId="51" fillId="0" borderId="4" xfId="63" applyNumberFormat="1" applyFont="1" applyBorder="1" applyAlignment="1">
      <alignment horizontal="center"/>
    </xf>
    <xf numFmtId="0" fontId="49" fillId="0" borderId="0" xfId="63" applyFont="1" applyAlignment="1">
      <alignment horizontal="left" wrapText="1"/>
    </xf>
    <xf numFmtId="167" fontId="15" fillId="5" borderId="4" xfId="83" applyNumberFormat="1" applyFont="1" applyFill="1" applyBorder="1" applyAlignment="1">
      <alignment horizontal="center"/>
    </xf>
    <xf numFmtId="167" fontId="71" fillId="5" borderId="4" xfId="63" applyNumberFormat="1" applyFont="1" applyFill="1" applyBorder="1" applyAlignment="1">
      <alignment horizontal="center"/>
    </xf>
    <xf numFmtId="0" fontId="71" fillId="0" borderId="0" xfId="63" applyFont="1" applyAlignment="1">
      <alignment horizontal="left"/>
    </xf>
    <xf numFmtId="0" fontId="17" fillId="2" borderId="3" xfId="70" applyFont="1" applyFill="1" applyBorder="1" applyAlignment="1">
      <alignment horizontal="left" vertical="top"/>
    </xf>
    <xf numFmtId="0" fontId="17" fillId="2" borderId="1" xfId="70" applyFont="1" applyFill="1" applyBorder="1" applyAlignment="1">
      <alignment horizontal="left" vertical="top"/>
    </xf>
    <xf numFmtId="0" fontId="18" fillId="0" borderId="0" xfId="70"/>
    <xf numFmtId="0" fontId="22" fillId="0" borderId="0" xfId="70" applyFont="1"/>
    <xf numFmtId="0" fontId="22" fillId="0" borderId="0" xfId="70" applyFont="1" applyAlignment="1">
      <alignment horizontal="left"/>
    </xf>
    <xf numFmtId="0" fontId="20" fillId="0" borderId="0" xfId="70" applyFont="1"/>
    <xf numFmtId="0" fontId="17" fillId="0" borderId="3" xfId="0" quotePrefix="1" applyFont="1" applyBorder="1" applyAlignment="1">
      <alignment horizontal="left" vertical="top"/>
    </xf>
    <xf numFmtId="0" fontId="17" fillId="0" borderId="3" xfId="0" applyFont="1" applyBorder="1" applyAlignment="1">
      <alignment vertical="top"/>
    </xf>
    <xf numFmtId="40" fontId="17" fillId="0" borderId="4" xfId="0" applyNumberFormat="1" applyFont="1" applyBorder="1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17" fillId="0" borderId="0" xfId="0" applyFont="1"/>
    <xf numFmtId="167" fontId="17" fillId="0" borderId="0" xfId="0" applyNumberFormat="1" applyFont="1"/>
    <xf numFmtId="167" fontId="17" fillId="21" borderId="0" xfId="0" applyNumberFormat="1" applyFont="1" applyFill="1"/>
    <xf numFmtId="0" fontId="15" fillId="0" borderId="8" xfId="0" applyFont="1" applyBorder="1"/>
    <xf numFmtId="167" fontId="15" fillId="0" borderId="8" xfId="0" applyNumberFormat="1" applyFont="1" applyBorder="1"/>
    <xf numFmtId="0" fontId="15" fillId="0" borderId="0" xfId="0" applyFont="1"/>
    <xf numFmtId="0" fontId="69" fillId="0" borderId="0" xfId="0" quotePrefix="1" applyFont="1"/>
    <xf numFmtId="169" fontId="17" fillId="0" borderId="0" xfId="0" applyNumberFormat="1" applyFont="1"/>
    <xf numFmtId="167" fontId="63" fillId="0" borderId="0" xfId="0" applyNumberFormat="1" applyFont="1"/>
    <xf numFmtId="0" fontId="63" fillId="0" borderId="0" xfId="0" applyFont="1"/>
    <xf numFmtId="0" fontId="17" fillId="15" borderId="0" xfId="0" applyFont="1" applyFill="1"/>
    <xf numFmtId="0" fontId="17" fillId="11" borderId="0" xfId="0" applyFont="1" applyFill="1"/>
    <xf numFmtId="0" fontId="63" fillId="0" borderId="0" xfId="0" applyFont="1" applyAlignment="1">
      <alignment horizontal="center"/>
    </xf>
    <xf numFmtId="167" fontId="17" fillId="15" borderId="0" xfId="0" applyNumberFormat="1" applyFont="1" applyFill="1"/>
    <xf numFmtId="167" fontId="64" fillId="0" borderId="0" xfId="0" applyNumberFormat="1" applyFont="1"/>
    <xf numFmtId="0" fontId="51" fillId="0" borderId="0" xfId="0" applyFont="1"/>
    <xf numFmtId="169" fontId="51" fillId="0" borderId="0" xfId="0" applyNumberFormat="1" applyFont="1"/>
    <xf numFmtId="167" fontId="63" fillId="8" borderId="28" xfId="1" applyNumberFormat="1" applyFont="1" applyFill="1" applyBorder="1"/>
    <xf numFmtId="167" fontId="17" fillId="8" borderId="29" xfId="1" applyNumberFormat="1" applyFont="1" applyFill="1" applyBorder="1"/>
    <xf numFmtId="167" fontId="63" fillId="0" borderId="0" xfId="1" applyNumberFormat="1" applyFont="1" applyAlignment="1">
      <alignment horizontal="center"/>
    </xf>
    <xf numFmtId="167" fontId="40" fillId="4" borderId="17" xfId="1" applyNumberFormat="1" applyFont="1" applyFill="1" applyBorder="1" applyAlignment="1">
      <alignment horizontal="center" wrapText="1"/>
    </xf>
    <xf numFmtId="167" fontId="15" fillId="18" borderId="17" xfId="1" applyNumberFormat="1" applyFont="1" applyFill="1" applyBorder="1" applyAlignment="1">
      <alignment horizontal="center" wrapText="1"/>
    </xf>
    <xf numFmtId="167" fontId="15" fillId="0" borderId="8" xfId="1" applyNumberFormat="1" applyFont="1" applyBorder="1"/>
    <xf numFmtId="167" fontId="71" fillId="0" borderId="8" xfId="1" applyNumberFormat="1" applyFont="1" applyBorder="1"/>
    <xf numFmtId="167" fontId="15" fillId="0" borderId="0" xfId="1" applyNumberFormat="1" applyFont="1" applyAlignment="1">
      <alignment horizontal="center" wrapText="1"/>
    </xf>
    <xf numFmtId="167" fontId="63" fillId="0" borderId="0" xfId="1" applyNumberFormat="1" applyFont="1" applyAlignment="1">
      <alignment horizontal="center" vertical="top"/>
    </xf>
    <xf numFmtId="167" fontId="63" fillId="0" borderId="0" xfId="1" applyNumberFormat="1" applyFont="1" applyAlignment="1">
      <alignment horizontal="center" vertical="top" wrapText="1"/>
    </xf>
    <xf numFmtId="167" fontId="49" fillId="0" borderId="0" xfId="1" applyNumberFormat="1" applyFont="1" applyAlignment="1">
      <alignment horizontal="center"/>
    </xf>
    <xf numFmtId="169" fontId="17" fillId="11" borderId="0" xfId="0" applyNumberFormat="1" applyFont="1" applyFill="1"/>
    <xf numFmtId="167" fontId="40" fillId="4" borderId="20" xfId="1" applyNumberFormat="1" applyFont="1" applyFill="1" applyBorder="1" applyAlignment="1">
      <alignment horizontal="center" wrapText="1"/>
    </xf>
    <xf numFmtId="167" fontId="66" fillId="19" borderId="22" xfId="1" applyNumberFormat="1" applyFont="1" applyFill="1" applyBorder="1" applyAlignment="1">
      <alignment horizontal="center" wrapText="1"/>
    </xf>
    <xf numFmtId="167" fontId="67" fillId="20" borderId="8" xfId="1" applyNumberFormat="1" applyFont="1" applyFill="1" applyBorder="1" applyAlignment="1">
      <alignment horizontal="center" wrapText="1"/>
    </xf>
    <xf numFmtId="167" fontId="68" fillId="8" borderId="20" xfId="1" applyNumberFormat="1" applyFont="1" applyFill="1" applyBorder="1" applyAlignment="1">
      <alignment horizontal="center" wrapText="1"/>
    </xf>
    <xf numFmtId="0" fontId="63" fillId="8" borderId="17" xfId="0" applyFont="1" applyFill="1" applyBorder="1" applyAlignment="1">
      <alignment horizontal="center" wrapText="1"/>
    </xf>
    <xf numFmtId="1" fontId="39" fillId="15" borderId="23" xfId="24" applyNumberFormat="1" applyFont="1" applyFill="1" applyBorder="1"/>
    <xf numFmtId="1" fontId="39" fillId="15" borderId="9" xfId="24" applyNumberFormat="1" applyFont="1" applyFill="1" applyBorder="1"/>
    <xf numFmtId="1" fontId="39" fillId="15" borderId="24" xfId="24" applyNumberFormat="1" applyFont="1" applyFill="1" applyBorder="1"/>
    <xf numFmtId="1" fontId="40" fillId="17" borderId="25" xfId="0" applyNumberFormat="1" applyFont="1" applyFill="1" applyBorder="1"/>
    <xf numFmtId="1" fontId="40" fillId="17" borderId="0" xfId="0" applyNumberFormat="1" applyFont="1" applyFill="1"/>
    <xf numFmtId="1" fontId="40" fillId="17" borderId="26" xfId="0" applyNumberFormat="1" applyFont="1" applyFill="1" applyBorder="1"/>
    <xf numFmtId="1" fontId="65" fillId="17" borderId="19" xfId="0" applyNumberFormat="1" applyFont="1" applyFill="1" applyBorder="1" applyAlignment="1">
      <alignment wrapText="1"/>
    </xf>
    <xf numFmtId="1" fontId="65" fillId="17" borderId="7" xfId="0" applyNumberFormat="1" applyFont="1" applyFill="1" applyBorder="1" applyAlignment="1">
      <alignment wrapText="1"/>
    </xf>
    <xf numFmtId="1" fontId="65" fillId="17" borderId="21" xfId="0" applyNumberFormat="1" applyFont="1" applyFill="1" applyBorder="1" applyAlignment="1">
      <alignment wrapText="1"/>
    </xf>
    <xf numFmtId="0" fontId="41" fillId="16" borderId="23" xfId="0" applyFont="1" applyFill="1" applyBorder="1"/>
    <xf numFmtId="1" fontId="39" fillId="16" borderId="24" xfId="24" applyNumberFormat="1" applyFont="1" applyFill="1" applyBorder="1"/>
    <xf numFmtId="0" fontId="40" fillId="4" borderId="25" xfId="0" applyFont="1" applyFill="1" applyBorder="1"/>
    <xf numFmtId="1" fontId="40" fillId="4" borderId="26" xfId="0" applyNumberFormat="1" applyFont="1" applyFill="1" applyBorder="1"/>
    <xf numFmtId="0" fontId="40" fillId="4" borderId="19" xfId="0" applyFont="1" applyFill="1" applyBorder="1" applyAlignment="1">
      <alignment wrapText="1"/>
    </xf>
    <xf numFmtId="1" fontId="40" fillId="4" borderId="21" xfId="0" applyNumberFormat="1" applyFont="1" applyFill="1" applyBorder="1" applyAlignment="1">
      <alignment wrapText="1"/>
    </xf>
    <xf numFmtId="0" fontId="40" fillId="4" borderId="22" xfId="0" applyFont="1" applyFill="1" applyBorder="1" applyAlignment="1">
      <alignment wrapText="1"/>
    </xf>
    <xf numFmtId="0" fontId="40" fillId="4" borderId="8" xfId="0" applyFont="1" applyFill="1" applyBorder="1" applyAlignment="1">
      <alignment wrapText="1"/>
    </xf>
    <xf numFmtId="0" fontId="40" fillId="4" borderId="20" xfId="0" applyFont="1" applyFill="1" applyBorder="1" applyAlignment="1">
      <alignment wrapText="1"/>
    </xf>
    <xf numFmtId="0" fontId="17" fillId="22" borderId="0" xfId="0" applyFont="1" applyFill="1"/>
    <xf numFmtId="169" fontId="17" fillId="22" borderId="0" xfId="0" applyNumberFormat="1" applyFont="1" applyFill="1"/>
    <xf numFmtId="0" fontId="17" fillId="19" borderId="0" xfId="0" applyFont="1" applyFill="1"/>
    <xf numFmtId="0" fontId="17" fillId="18" borderId="0" xfId="0" applyFont="1" applyFill="1"/>
    <xf numFmtId="167" fontId="17" fillId="18" borderId="0" xfId="0" applyNumberFormat="1" applyFont="1" applyFill="1"/>
    <xf numFmtId="0" fontId="49" fillId="0" borderId="0" xfId="0" applyFont="1"/>
    <xf numFmtId="167" fontId="49" fillId="0" borderId="0" xfId="0" applyNumberFormat="1" applyFont="1"/>
    <xf numFmtId="167" fontId="15" fillId="18" borderId="20" xfId="1" applyNumberFormat="1" applyFont="1" applyFill="1" applyBorder="1" applyAlignment="1">
      <alignment horizontal="center" wrapText="1"/>
    </xf>
    <xf numFmtId="167" fontId="17" fillId="8" borderId="30" xfId="1" applyNumberFormat="1" applyFont="1" applyFill="1" applyBorder="1"/>
    <xf numFmtId="167" fontId="40" fillId="4" borderId="22" xfId="1" applyNumberFormat="1" applyFont="1" applyFill="1" applyBorder="1" applyAlignment="1">
      <alignment horizontal="center" wrapText="1"/>
    </xf>
    <xf numFmtId="0" fontId="17" fillId="23" borderId="0" xfId="0" applyFont="1" applyFill="1"/>
    <xf numFmtId="167" fontId="17" fillId="23" borderId="0" xfId="1" applyNumberFormat="1" applyFont="1" applyFill="1"/>
    <xf numFmtId="43" fontId="17" fillId="0" borderId="0" xfId="1" applyFont="1"/>
    <xf numFmtId="167" fontId="17" fillId="21" borderId="0" xfId="1" applyNumberFormat="1" applyFont="1" applyFill="1"/>
    <xf numFmtId="167" fontId="17" fillId="11" borderId="0" xfId="1" applyNumberFormat="1" applyFont="1" applyFill="1"/>
    <xf numFmtId="167" fontId="17" fillId="15" borderId="0" xfId="1" applyNumberFormat="1" applyFont="1" applyFill="1"/>
    <xf numFmtId="167" fontId="17" fillId="22" borderId="0" xfId="1" applyNumberFormat="1" applyFont="1" applyFill="1"/>
    <xf numFmtId="167" fontId="17" fillId="19" borderId="0" xfId="1" applyNumberFormat="1" applyFont="1" applyFill="1"/>
    <xf numFmtId="167" fontId="17" fillId="18" borderId="0" xfId="1" applyNumberFormat="1" applyFont="1" applyFill="1"/>
    <xf numFmtId="167" fontId="70" fillId="0" borderId="0" xfId="0" applyNumberFormat="1" applyFont="1"/>
    <xf numFmtId="0" fontId="64" fillId="0" borderId="0" xfId="0" applyFont="1"/>
    <xf numFmtId="0" fontId="70" fillId="0" borderId="0" xfId="0" applyFont="1"/>
    <xf numFmtId="167" fontId="70" fillId="0" borderId="0" xfId="1" applyNumberFormat="1" applyFont="1"/>
    <xf numFmtId="10" fontId="64" fillId="0" borderId="0" xfId="8" applyNumberFormat="1" applyFont="1"/>
    <xf numFmtId="167" fontId="64" fillId="0" borderId="0" xfId="1" applyNumberFormat="1" applyFont="1" applyAlignment="1">
      <alignment wrapText="1"/>
    </xf>
    <xf numFmtId="167" fontId="70" fillId="0" borderId="0" xfId="1" applyNumberFormat="1" applyFont="1" applyBorder="1"/>
    <xf numFmtId="167" fontId="15" fillId="0" borderId="0" xfId="1" applyNumberFormat="1" applyFont="1" applyBorder="1"/>
    <xf numFmtId="0" fontId="64" fillId="0" borderId="0" xfId="0" applyFont="1" applyAlignment="1">
      <alignment wrapText="1"/>
    </xf>
    <xf numFmtId="39" fontId="0" fillId="0" borderId="0" xfId="0" applyNumberFormat="1"/>
    <xf numFmtId="0" fontId="0" fillId="0" borderId="0" xfId="0" applyAlignment="1">
      <alignment vertical="top"/>
    </xf>
    <xf numFmtId="167" fontId="0" fillId="0" borderId="0" xfId="1" applyNumberFormat="1" applyFont="1" applyAlignment="1">
      <alignment vertical="top"/>
    </xf>
    <xf numFmtId="43" fontId="0" fillId="0" borderId="0" xfId="0" applyNumberFormat="1"/>
    <xf numFmtId="37" fontId="0" fillId="0" borderId="0" xfId="0" applyNumberFormat="1"/>
    <xf numFmtId="167" fontId="0" fillId="0" borderId="0" xfId="1" applyNumberFormat="1" applyFont="1" applyFill="1" applyBorder="1" applyAlignment="1">
      <alignment vertical="top"/>
    </xf>
    <xf numFmtId="43" fontId="0" fillId="0" borderId="0" xfId="1" applyFont="1" applyFill="1" applyBorder="1"/>
    <xf numFmtId="0" fontId="0" fillId="0" borderId="0" xfId="0" quotePrefix="1" applyAlignment="1">
      <alignment horizontal="left"/>
    </xf>
    <xf numFmtId="4" fontId="0" fillId="0" borderId="0" xfId="0" applyNumberFormat="1"/>
    <xf numFmtId="167" fontId="0" fillId="0" borderId="0" xfId="1" applyNumberFormat="1" applyFont="1" applyFill="1"/>
    <xf numFmtId="167" fontId="0" fillId="0" borderId="0" xfId="0" applyNumberFormat="1"/>
    <xf numFmtId="43" fontId="27" fillId="6" borderId="9" xfId="4" quotePrefix="1" applyNumberFormat="1" applyFont="1" applyFill="1" applyBorder="1" applyAlignment="1" applyProtection="1">
      <alignment horizontal="right"/>
    </xf>
    <xf numFmtId="43" fontId="27" fillId="6" borderId="0" xfId="4" quotePrefix="1" applyNumberFormat="1" applyFont="1" applyFill="1" applyBorder="1" applyAlignment="1" applyProtection="1">
      <alignment horizontal="right"/>
    </xf>
    <xf numFmtId="0" fontId="81" fillId="0" borderId="17" xfId="108" applyFont="1" applyBorder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vertical="top"/>
    </xf>
    <xf numFmtId="43" fontId="16" fillId="0" borderId="0" xfId="0" applyNumberFormat="1" applyFont="1"/>
    <xf numFmtId="37" fontId="16" fillId="0" borderId="0" xfId="0" applyNumberFormat="1" applyFont="1"/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7" fontId="0" fillId="0" borderId="0" xfId="0" applyNumberFormat="1" applyAlignment="1">
      <alignment horizontal="right"/>
    </xf>
    <xf numFmtId="37" fontId="0" fillId="19" borderId="0" xfId="0" applyNumberFormat="1" applyFill="1"/>
    <xf numFmtId="0" fontId="81" fillId="0" borderId="17" xfId="0" applyFont="1" applyBorder="1" applyAlignment="1">
      <alignment horizontal="center" wrapText="1"/>
    </xf>
    <xf numFmtId="37" fontId="36" fillId="0" borderId="0" xfId="0" applyNumberFormat="1" applyFont="1"/>
    <xf numFmtId="37" fontId="0" fillId="0" borderId="7" xfId="0" applyNumberFormat="1" applyBorder="1"/>
    <xf numFmtId="37" fontId="0" fillId="19" borderId="7" xfId="0" applyNumberFormat="1" applyFill="1" applyBorder="1"/>
    <xf numFmtId="0" fontId="17" fillId="0" borderId="0" xfId="112" applyFont="1"/>
    <xf numFmtId="0" fontId="17" fillId="2" borderId="2" xfId="112" applyFont="1" applyFill="1" applyBorder="1" applyAlignment="1">
      <alignment horizontal="left" vertical="top"/>
    </xf>
    <xf numFmtId="0" fontId="17" fillId="3" borderId="3" xfId="112" applyFont="1" applyFill="1" applyBorder="1" applyAlignment="1">
      <alignment horizontal="left" vertical="top"/>
    </xf>
    <xf numFmtId="40" fontId="17" fillId="3" borderId="4" xfId="112" applyNumberFormat="1" applyFont="1" applyFill="1" applyBorder="1" applyAlignment="1">
      <alignment horizontal="right" vertical="top"/>
    </xf>
    <xf numFmtId="40" fontId="15" fillId="5" borderId="3" xfId="112" applyNumberFormat="1" applyFont="1" applyFill="1" applyBorder="1" applyAlignment="1">
      <alignment horizontal="right" vertical="top"/>
    </xf>
    <xf numFmtId="40" fontId="15" fillId="5" borderId="4" xfId="112" applyNumberFormat="1" applyFont="1" applyFill="1" applyBorder="1" applyAlignment="1">
      <alignment horizontal="right" vertical="top"/>
    </xf>
    <xf numFmtId="0" fontId="17" fillId="3" borderId="4" xfId="112" applyFont="1" applyFill="1" applyBorder="1" applyAlignment="1">
      <alignment horizontal="left" vertical="top"/>
    </xf>
    <xf numFmtId="166" fontId="17" fillId="0" borderId="4" xfId="113" applyNumberFormat="1" applyFont="1" applyBorder="1" applyAlignment="1">
      <alignment horizontal="right"/>
    </xf>
    <xf numFmtId="0" fontId="63" fillId="5" borderId="4" xfId="112" applyFont="1" applyFill="1" applyBorder="1" applyAlignment="1">
      <alignment horizontal="left" vertical="top"/>
    </xf>
    <xf numFmtId="0" fontId="17" fillId="2" borderId="3" xfId="112" applyFont="1" applyFill="1" applyBorder="1" applyAlignment="1">
      <alignment horizontal="left" vertical="top"/>
    </xf>
    <xf numFmtId="0" fontId="17" fillId="2" borderId="11" xfId="112" applyFont="1" applyFill="1" applyBorder="1" applyAlignment="1">
      <alignment horizontal="left" vertical="top"/>
    </xf>
    <xf numFmtId="0" fontId="17" fillId="2" borderId="15" xfId="112" applyFont="1" applyFill="1" applyBorder="1" applyAlignment="1">
      <alignment horizontal="left" vertical="top"/>
    </xf>
    <xf numFmtId="10" fontId="51" fillId="0" borderId="4" xfId="113" applyNumberFormat="1" applyFont="1" applyBorder="1" applyAlignment="1">
      <alignment horizontal="right"/>
    </xf>
    <xf numFmtId="10" fontId="51" fillId="0" borderId="4" xfId="113" applyNumberFormat="1" applyFont="1" applyFill="1" applyBorder="1" applyAlignment="1">
      <alignment horizontal="right"/>
    </xf>
    <xf numFmtId="10" fontId="51" fillId="0" borderId="0" xfId="113" applyNumberFormat="1" applyFont="1" applyAlignment="1">
      <alignment horizontal="right"/>
    </xf>
    <xf numFmtId="10" fontId="51" fillId="0" borderId="0" xfId="113" applyNumberFormat="1" applyFont="1" applyFill="1" applyAlignment="1">
      <alignment horizontal="right"/>
    </xf>
    <xf numFmtId="167" fontId="51" fillId="0" borderId="4" xfId="114" applyNumberFormat="1" applyFont="1" applyFill="1" applyBorder="1" applyAlignment="1">
      <alignment horizontal="center"/>
    </xf>
    <xf numFmtId="167" fontId="17" fillId="0" borderId="4" xfId="114" applyNumberFormat="1" applyFont="1" applyFill="1" applyBorder="1"/>
    <xf numFmtId="167" fontId="71" fillId="5" borderId="4" xfId="114" applyNumberFormat="1" applyFont="1" applyFill="1" applyBorder="1" applyAlignment="1">
      <alignment horizontal="center"/>
    </xf>
    <xf numFmtId="167" fontId="51" fillId="0" borderId="0" xfId="114" applyNumberFormat="1" applyFont="1" applyFill="1" applyBorder="1" applyAlignment="1">
      <alignment horizontal="center"/>
    </xf>
    <xf numFmtId="167" fontId="17" fillId="0" borderId="0" xfId="114" applyNumberFormat="1" applyFont="1" applyFill="1" applyBorder="1"/>
    <xf numFmtId="167" fontId="51" fillId="0" borderId="0" xfId="114" applyNumberFormat="1" applyFont="1" applyAlignment="1">
      <alignment horizontal="center"/>
    </xf>
    <xf numFmtId="167" fontId="51" fillId="0" borderId="0" xfId="114" applyNumberFormat="1" applyFont="1" applyFill="1" applyAlignment="1">
      <alignment horizontal="center"/>
    </xf>
    <xf numFmtId="167" fontId="17" fillId="0" borderId="2" xfId="114" applyNumberFormat="1" applyFont="1" applyFill="1" applyBorder="1"/>
    <xf numFmtId="167" fontId="51" fillId="0" borderId="0" xfId="114" applyNumberFormat="1" applyFont="1" applyBorder="1" applyAlignment="1">
      <alignment horizontal="center"/>
    </xf>
    <xf numFmtId="167" fontId="17" fillId="0" borderId="0" xfId="114" applyNumberFormat="1" applyFont="1" applyBorder="1"/>
    <xf numFmtId="167" fontId="36" fillId="0" borderId="0" xfId="114" applyNumberFormat="1" applyFont="1" applyAlignment="1">
      <alignment horizontal="center"/>
    </xf>
    <xf numFmtId="167" fontId="0" fillId="0" borderId="0" xfId="114" applyNumberFormat="1" applyFont="1"/>
    <xf numFmtId="0" fontId="43" fillId="0" borderId="0" xfId="0" applyFont="1" applyAlignment="1">
      <alignment horizontal="center"/>
    </xf>
    <xf numFmtId="0" fontId="43" fillId="0" borderId="26" xfId="0" applyFont="1" applyBorder="1" applyAlignment="1">
      <alignment horizontal="center"/>
    </xf>
    <xf numFmtId="167" fontId="15" fillId="9" borderId="22" xfId="1" applyNumberFormat="1" applyFont="1" applyFill="1" applyBorder="1" applyAlignment="1">
      <alignment horizontal="center"/>
    </xf>
    <xf numFmtId="167" fontId="15" fillId="9" borderId="8" xfId="1" applyNumberFormat="1" applyFont="1" applyFill="1" applyBorder="1" applyAlignment="1">
      <alignment horizontal="center"/>
    </xf>
    <xf numFmtId="167" fontId="15" fillId="9" borderId="20" xfId="1" applyNumberFormat="1" applyFont="1" applyFill="1" applyBorder="1" applyAlignment="1">
      <alignment horizontal="center"/>
    </xf>
    <xf numFmtId="0" fontId="33" fillId="0" borderId="0" xfId="5" applyFont="1" applyAlignment="1">
      <alignment horizontal="center"/>
    </xf>
    <xf numFmtId="0" fontId="34" fillId="0" borderId="0" xfId="5" applyFont="1" applyAlignment="1">
      <alignment horizontal="center"/>
    </xf>
    <xf numFmtId="167" fontId="57" fillId="11" borderId="17" xfId="59" applyNumberFormat="1" applyFont="1" applyFill="1" applyBorder="1" applyAlignment="1">
      <alignment horizontal="center"/>
    </xf>
    <xf numFmtId="0" fontId="57" fillId="12" borderId="22" xfId="58" applyFont="1" applyFill="1" applyBorder="1" applyAlignment="1">
      <alignment horizontal="center"/>
    </xf>
    <xf numFmtId="0" fontId="57" fillId="12" borderId="8" xfId="58" applyFont="1" applyFill="1" applyBorder="1" applyAlignment="1">
      <alignment horizontal="center"/>
    </xf>
    <xf numFmtId="0" fontId="57" fillId="12" borderId="20" xfId="58" applyFont="1" applyFill="1" applyBorder="1" applyAlignment="1">
      <alignment horizontal="center"/>
    </xf>
  </cellXfs>
  <cellStyles count="115">
    <cellStyle name="Comma" xfId="1" builtinId="3"/>
    <cellStyle name="Comma 10" xfId="66" xr:uid="{0081C661-DBD9-417E-B808-C25FFD0F733F}"/>
    <cellStyle name="Comma 11" xfId="83" xr:uid="{F94E0A9E-A817-495E-97BE-D090BF177A27}"/>
    <cellStyle name="Comma 2" xfId="12" xr:uid="{64FD31D7-BAEB-4DBE-87AD-80AE8B4D73BF}"/>
    <cellStyle name="Comma 2 2" xfId="80" xr:uid="{8276DAB5-0CFA-49B7-9E24-BF52B7F7F2CF}"/>
    <cellStyle name="Comma 2 3" xfId="110" xr:uid="{45ACEFDF-F019-4BE9-A22F-FB432EEF1186}"/>
    <cellStyle name="Comma 2 4" xfId="111" xr:uid="{A642C36C-B8E1-4D4B-A9BF-5FF09ED007E3}"/>
    <cellStyle name="Comma 3" xfId="20" xr:uid="{F5C7050C-974E-4520-97E9-5DCC810FFAE0}"/>
    <cellStyle name="Comma 3 2" xfId="43" xr:uid="{1949D3AC-4F05-4159-A871-A20832F4A817}"/>
    <cellStyle name="Comma 3 3" xfId="100" xr:uid="{A45B5C70-6220-4E5C-82D4-6DDA9CA8ED17}"/>
    <cellStyle name="Comma 4" xfId="36" xr:uid="{C9A1E339-649A-4612-B6C7-AC7559ECCA76}"/>
    <cellStyle name="Comma 4 2" xfId="96" xr:uid="{FD9CEFFF-857D-4E0D-AB0E-6DAD17AE2C30}"/>
    <cellStyle name="Comma 5" xfId="47" xr:uid="{D106B1F1-6BA3-4A9A-B919-FB18DC03BB79}"/>
    <cellStyle name="Comma 6" xfId="59" xr:uid="{64230B47-29EF-4912-A68B-06C44D4FAE06}"/>
    <cellStyle name="Comma 7" xfId="84" xr:uid="{006EF2EA-E080-427B-A3BA-BD07F95CDA2B}"/>
    <cellStyle name="Comma 7 2" xfId="87" xr:uid="{A2D50EB5-9491-44AE-9CBD-62AA1FAFCFA6}"/>
    <cellStyle name="Comma 7 2 2" xfId="114" xr:uid="{177A310B-EC6C-455C-BC68-3A64C065D7CB}"/>
    <cellStyle name="Comma 8" xfId="109" xr:uid="{93159474-D0A4-43FD-82FE-65E1E85CAAEF}"/>
    <cellStyle name="Comma 95" xfId="19" xr:uid="{038D71D4-FFC4-4548-908F-3147CCC4FEDE}"/>
    <cellStyle name="Currency" xfId="13" builtinId="4"/>
    <cellStyle name="Currency 10" xfId="67" xr:uid="{5052D05D-D671-488A-9129-09F92B947613}"/>
    <cellStyle name="Currency 2" xfId="4" xr:uid="{3E5D2A5A-C467-4204-A7F1-D385B119CC9C}"/>
    <cellStyle name="Currency 2 2" xfId="31" xr:uid="{83E6AE2D-4598-4B0B-989B-C76C84D4A9AB}"/>
    <cellStyle name="Currency 3" xfId="6" xr:uid="{60C921EA-5B0D-4CE3-9EAF-A189093EBAD0}"/>
    <cellStyle name="Currency 3 2" xfId="56" xr:uid="{153C7D6E-8806-45D7-B74F-17410C947169}"/>
    <cellStyle name="Currency 3 3" xfId="77" xr:uid="{7D533300-0AB7-4D43-B313-DDB02AB91EE9}"/>
    <cellStyle name="Currency 3 4" xfId="106" xr:uid="{977543F1-A460-48E7-B894-4EDF22954F7F}"/>
    <cellStyle name="Currency 4" xfId="15" xr:uid="{06987C6A-897A-4DF4-8A8C-813BFB4F9E64}"/>
    <cellStyle name="Currency 5" xfId="18" xr:uid="{90F50E1A-D669-47C2-8C5D-FE27A81F2CB8}"/>
    <cellStyle name="Currency 6" xfId="60" xr:uid="{B8E3CD39-BBF0-49BF-838B-FB390D600D99}"/>
    <cellStyle name="Currency 7" xfId="81" xr:uid="{B1EB7891-216C-44E0-A20B-945A0DB80F5D}"/>
    <cellStyle name="Hyperlink 2" xfId="16" xr:uid="{3E68486F-E9E1-4B98-A583-ADC3B0872988}"/>
    <cellStyle name="Hyperlink 2 2" xfId="38" xr:uid="{30552D07-129D-4400-BFE5-5E482839E829}"/>
    <cellStyle name="Normal" xfId="0" builtinId="0"/>
    <cellStyle name="Normal 10" xfId="48" xr:uid="{AEB413D0-05B0-49A6-A85C-EB6D3444FAF9}"/>
    <cellStyle name="Normal 10 2" xfId="108" xr:uid="{6BDD2C0A-4392-447F-B30A-A6FBC755F42E}"/>
    <cellStyle name="Normal 10 2 2" xfId="63" xr:uid="{B1C557B3-5934-4D46-A8C2-C839F3559DCC}"/>
    <cellStyle name="Normal 11" xfId="54" xr:uid="{F765B755-05E3-4766-A0D8-F343A8974A43}"/>
    <cellStyle name="Normal 11 2" xfId="55" xr:uid="{8EC56BD0-F41B-497D-820F-CA287009A2C9}"/>
    <cellStyle name="Normal 11 2 2" xfId="105" xr:uid="{B9CF7FCB-63B7-43C9-8F9D-070040B553E9}"/>
    <cellStyle name="Normal 12" xfId="57" xr:uid="{B4E24DDA-69B5-41AF-8061-F6AE8346FF5A}"/>
    <cellStyle name="Normal 12 2" xfId="107" xr:uid="{4C1B0F58-8712-44D1-954E-9C44899ADF16}"/>
    <cellStyle name="Normal 120" xfId="62" xr:uid="{924A378D-2BDA-45AE-A439-1EB1422F9E87}"/>
    <cellStyle name="Normal 121" xfId="70" xr:uid="{90D0EFEC-4DD4-4CE0-B807-9FA2010291C2}"/>
    <cellStyle name="Normal 13" xfId="23" xr:uid="{AA1CFAB4-CA76-466A-B4AD-FF299A578025}"/>
    <cellStyle name="Normal 14" xfId="58" xr:uid="{1503AFEF-147C-46C3-88EB-7A5082FF19E3}"/>
    <cellStyle name="Normal 2" xfId="2" xr:uid="{FECB67FC-95FF-45A5-90EE-77ED4FBADB6C}"/>
    <cellStyle name="Normal 2 2" xfId="28" xr:uid="{CA927FF6-D7AC-407D-8E98-6E021940B846}"/>
    <cellStyle name="Normal 2 2 2" xfId="78" xr:uid="{B3D4E917-2318-4718-B259-E3D55C17E59D}"/>
    <cellStyle name="Normal 2 2 21" xfId="14" xr:uid="{31A9F65E-3AB0-46AC-9A21-4A67D14ED9B0}"/>
    <cellStyle name="Normal 2 2 3" xfId="79" xr:uid="{1543527A-EDBA-4A76-8F56-FCEEFB4C370F}"/>
    <cellStyle name="Normal 2 3" xfId="40" xr:uid="{92DA6CC6-4842-4DF7-9FAA-D87CC5C3FC2B}"/>
    <cellStyle name="Normal 2 4" xfId="52" xr:uid="{A4DFB43B-A506-4DDD-9457-22A131C30AE5}"/>
    <cellStyle name="Normal 2 4 2" xfId="104" xr:uid="{3BD228EB-FC09-4BFF-9DE5-3540FB111692}"/>
    <cellStyle name="Normal 2 5" xfId="53" xr:uid="{B75CCE33-2765-41FF-9DAA-753C5A1E8424}"/>
    <cellStyle name="Normal 2 51" xfId="73" xr:uid="{96460476-C9C7-4323-8BED-742327ECBEC6}"/>
    <cellStyle name="Normal 2 51 2" xfId="71" xr:uid="{9F260711-2F8A-4335-A6CE-93E8934AE890}"/>
    <cellStyle name="Normal 2 6" xfId="25" xr:uid="{58DAAA62-6327-43FF-83FF-3FE34E0ADDE4}"/>
    <cellStyle name="Normal 2 7" xfId="69" xr:uid="{C7F53824-536C-4D9B-95C7-13CD6FEEDD30}"/>
    <cellStyle name="Normal 2 8" xfId="90" xr:uid="{D9F6598C-7A7E-47BA-9C00-A0EE8D5702B9}"/>
    <cellStyle name="Normal 3" xfId="5" xr:uid="{62B5505F-C285-4BAF-953D-26950919CAE1}"/>
    <cellStyle name="Normal 3 2" xfId="11" xr:uid="{986D090C-87AE-4084-9D30-91184ED646FA}"/>
    <cellStyle name="Normal 3 2 2" xfId="37" xr:uid="{9684D0AA-F8AF-4616-A014-12750F544C43}"/>
    <cellStyle name="Normal 3 2 2 2" xfId="97" xr:uid="{2293E92E-7FBE-41B5-9A5A-AE3707020CAE}"/>
    <cellStyle name="Normal 3 3" xfId="50" xr:uid="{BB2BC74C-3162-47F2-AD3D-FF1C6E5A75DF}"/>
    <cellStyle name="Normal 3 3 2" xfId="76" xr:uid="{B5DB30AE-9C2A-48B4-9392-C3D6B113CACE}"/>
    <cellStyle name="Normal 3 4" xfId="27" xr:uid="{5633B888-A22B-40B5-816E-DFA795637E1E}"/>
    <cellStyle name="Normal 3 5" xfId="92" xr:uid="{CC5492DE-EC08-4E34-879D-8E446A113A6A}"/>
    <cellStyle name="Normal 4" xfId="9" xr:uid="{5DB4A1BC-8FB5-4585-BD95-1CC20EE47008}"/>
    <cellStyle name="Normal 4 2" xfId="30" xr:uid="{EA46C467-205B-47F9-B2BE-38841262FA46}"/>
    <cellStyle name="Normal 4 3" xfId="74" xr:uid="{D8B860EE-4A31-4D62-AEE4-72B7A5285134}"/>
    <cellStyle name="Normal 4 4" xfId="88" xr:uid="{536BEB44-9570-433C-A4C5-8ECC0329DC4D}"/>
    <cellStyle name="Normal 4 4 2" xfId="112" xr:uid="{6A1B554F-74CB-40EB-A7F5-4D8F7319CEE1}"/>
    <cellStyle name="Normal 4 5" xfId="93" xr:uid="{CD441A96-07E3-4C35-8055-FCD4424241D3}"/>
    <cellStyle name="Normal 5" xfId="17" xr:uid="{553D8C9B-1863-4D94-8150-08BF0429D771}"/>
    <cellStyle name="Normal 5 2" xfId="35" xr:uid="{F4ACB6AB-C005-4643-B8C5-5AFBB2BB5AB0}"/>
    <cellStyle name="Normal 5 2 2" xfId="95" xr:uid="{12DEB649-A551-45EF-9CB3-26C9487ADF43}"/>
    <cellStyle name="Normal 5 3" xfId="44" xr:uid="{A5CD6F01-538C-4079-9C9E-E7BF0ABDEE9D}"/>
    <cellStyle name="Normal 5 4" xfId="34" xr:uid="{1AB3684B-3F7A-4836-8934-380B54949B37}"/>
    <cellStyle name="Normal 5 5" xfId="94" xr:uid="{0CB83496-75CE-4099-AAD1-611A0CD26DC1}"/>
    <cellStyle name="Normal 6" xfId="39" xr:uid="{BDB57A5E-ADBA-424D-8C1F-081FD1A026F4}"/>
    <cellStyle name="Normal 6 10" xfId="24" xr:uid="{E0557D6D-B213-4F1E-8686-B4E2B52CDA6D}"/>
    <cellStyle name="Normal 6 2" xfId="98" xr:uid="{E6D52658-DED9-404C-8BBC-82B7B7A8423E}"/>
    <cellStyle name="Normal 69" xfId="32" xr:uid="{7526F824-40E1-4D34-BD2E-585B73B46483}"/>
    <cellStyle name="Normal 7" xfId="42" xr:uid="{30BD24B8-D168-456D-9583-5D194DD52C1D}"/>
    <cellStyle name="Normal 7 2" xfId="99" xr:uid="{6E63DC40-B5F8-4864-91AD-04B2F4D226D6}"/>
    <cellStyle name="Normal 70" xfId="29" xr:uid="{C4724ECD-1F19-4A49-8BA6-79830570E124}"/>
    <cellStyle name="Normal 72" xfId="33" xr:uid="{4E7A5D44-AE61-48AE-B340-59CC59BF3D81}"/>
    <cellStyle name="Normal 74" xfId="21" xr:uid="{9E9070C5-32E2-4F42-977F-9B0A55D0078C}"/>
    <cellStyle name="Normal 8" xfId="45" xr:uid="{0ADB6E09-78C3-4416-9B56-CFAB4548C2A1}"/>
    <cellStyle name="Normal 8 2" xfId="101" xr:uid="{9E7F7863-B7E4-4C03-89CB-2CAB5DA867CC}"/>
    <cellStyle name="Normal 80" xfId="22" xr:uid="{FFB5294D-FEB3-4B85-ADBB-D7822A45AE60}"/>
    <cellStyle name="Normal 9" xfId="46" xr:uid="{F98E3AD6-1F9E-4D6E-ACB9-CC80F4075F9D}"/>
    <cellStyle name="Normal 9 2" xfId="102" xr:uid="{DE2E5E18-B45C-41D2-9FA6-AE0DEF8C0655}"/>
    <cellStyle name="Normal 95 2" xfId="64" xr:uid="{B7CC100D-1830-4F9B-96CE-3530B8DB682E}"/>
    <cellStyle name="Normal_0112 No Link Exp" xfId="3" xr:uid="{659BC799-AA9B-4EA6-8E0C-DBEA5EE85D45}"/>
    <cellStyle name="Percent" xfId="8" builtinId="5"/>
    <cellStyle name="Percent 12" xfId="68" xr:uid="{68E7F36D-9573-424D-B304-A5D46A74A932}"/>
    <cellStyle name="Percent 2" xfId="7" xr:uid="{B4B68741-19C8-4267-8EDF-7F95A18EE124}"/>
    <cellStyle name="Percent 2 12" xfId="72" xr:uid="{5AA22400-5CB8-45C8-9AEC-82340FB07371}"/>
    <cellStyle name="Percent 2 2" xfId="41" xr:uid="{54D89B7D-54F7-439E-B061-9B282EA3779B}"/>
    <cellStyle name="Percent 2 3" xfId="51" xr:uid="{99515B08-4E98-41B0-A23D-6D0752E61976}"/>
    <cellStyle name="Percent 2 3 2" xfId="103" xr:uid="{197539EE-C871-4D15-81CA-E605D4F52909}"/>
    <cellStyle name="Percent 2 4" xfId="26" xr:uid="{A1632281-8F2C-4345-81EE-C0FBC698528A}"/>
    <cellStyle name="Percent 2 5" xfId="75" xr:uid="{71F97108-46EF-417C-B256-27767E404205}"/>
    <cellStyle name="Percent 2 6" xfId="85" xr:uid="{4D3C1A8E-7F18-4180-8382-3D70E50B92E4}"/>
    <cellStyle name="Percent 2 7" xfId="91" xr:uid="{F77C5EB5-2325-45CF-911B-0532D9577E7B}"/>
    <cellStyle name="Percent 3" xfId="10" xr:uid="{84D1C24F-16B3-48B5-A0E0-A21E2045E01B}"/>
    <cellStyle name="Percent 3 2" xfId="49" xr:uid="{ADE2135C-27D1-487B-B7A5-50EBB82370A2}"/>
    <cellStyle name="Percent 4" xfId="61" xr:uid="{AB34A7CD-59A8-4C93-9931-441C7C714E33}"/>
    <cellStyle name="Percent 5" xfId="65" xr:uid="{4E772780-8B9A-454B-90CE-04EBF93B22CB}"/>
    <cellStyle name="Percent 6" xfId="82" xr:uid="{C94622D7-667C-4831-9C7D-879C73C06BC3}"/>
    <cellStyle name="Percent 7" xfId="86" xr:uid="{C4812636-F190-4B4A-91D5-1A8CE4787F65}"/>
    <cellStyle name="Percent 7 2" xfId="89" xr:uid="{52F4ECFD-601D-4F9B-89F3-CDD147970C4B}"/>
    <cellStyle name="Percent 7 2 2" xfId="113" xr:uid="{00986AD0-8E68-4FA9-AC46-CED1048A383E}"/>
  </cellStyles>
  <dxfs count="1">
    <dxf>
      <font>
        <color theme="5" tint="-0.24994659260841701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F0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pivotCacheDefinition" Target="pivotCache/pivotCacheDefinition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85</xdr:row>
      <xdr:rowOff>19050</xdr:rowOff>
    </xdr:from>
    <xdr:to>
      <xdr:col>1</xdr:col>
      <xdr:colOff>85725</xdr:colOff>
      <xdr:row>96</xdr:row>
      <xdr:rowOff>38100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3290504-0BF3-4AAA-8405-5B6711E5A775}"/>
            </a:ext>
          </a:extLst>
        </xdr:cNvPr>
        <xdr:cNvCxnSpPr/>
      </xdr:nvCxnSpPr>
      <xdr:spPr>
        <a:xfrm flipH="1">
          <a:off x="1933575" y="13811250"/>
          <a:ext cx="19050" cy="1800225"/>
        </a:xfrm>
        <a:prstGeom prst="straightConnector1">
          <a:avLst/>
        </a:prstGeom>
        <a:ln>
          <a:solidFill>
            <a:srgbClr val="0070C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93</xdr:row>
      <xdr:rowOff>57150</xdr:rowOff>
    </xdr:from>
    <xdr:to>
      <xdr:col>1</xdr:col>
      <xdr:colOff>180975</xdr:colOff>
      <xdr:row>96</xdr:row>
      <xdr:rowOff>38100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41A41D6-A5C8-4C25-9A84-42647542FC5B}"/>
            </a:ext>
          </a:extLst>
        </xdr:cNvPr>
        <xdr:cNvCxnSpPr/>
      </xdr:nvCxnSpPr>
      <xdr:spPr>
        <a:xfrm>
          <a:off x="2047875" y="15144750"/>
          <a:ext cx="0" cy="466725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44.55998726852" createdVersion="8" refreshedVersion="8" minRefreshableVersion="3" recordCount="184" xr:uid="{FEEFACFA-A854-4058-A38D-D14868495996}">
  <cacheSource type="worksheet">
    <worksheetSource ref="A15:T199" sheet="A4-04"/>
  </cacheSource>
  <cacheFields count="20">
    <cacheField name="GL Period" numFmtId="0">
      <sharedItems/>
    </cacheField>
    <cacheField name="GL Account" numFmtId="0">
      <sharedItems/>
    </cacheField>
    <cacheField name="GL Account Description" numFmtId="0">
      <sharedItems/>
    </cacheField>
    <cacheField name="GL Sub Account" numFmtId="0">
      <sharedItems containsNonDate="0" containsString="0" containsBlank="1"/>
    </cacheField>
    <cacheField name="GL Sub Account Description" numFmtId="0">
      <sharedItems containsNonDate="0" containsString="0" containsBlank="1"/>
    </cacheField>
    <cacheField name="GL Service/Product" numFmtId="0">
      <sharedItems containsNonDate="0" containsString="0" containsBlank="1"/>
    </cacheField>
    <cacheField name="GL Service/Product Description" numFmtId="0">
      <sharedItems containsNonDate="0" containsString="0" containsBlank="1"/>
    </cacheField>
    <cacheField name="GL FERC" numFmtId="0">
      <sharedItems count="7">
        <s v="0489"/>
        <s v="0876"/>
        <s v="0925"/>
        <s v="0926"/>
        <s v="0871"/>
        <s v="0408"/>
        <s v="0875"/>
      </sharedItems>
    </cacheField>
    <cacheField name="GL Ferc Description" numFmtId="0">
      <sharedItems count="7">
        <s v="Revenues From Transportion of Gas"/>
        <s v="Dist-Meas &amp; Reg Station Exp-Ind"/>
        <s v="Injuries &amp; Damages"/>
        <s v="Pensions &amp; Benefits"/>
        <s v="Dist-Load Dispatching"/>
        <s v="Taxes Other Than Inc Tax"/>
        <s v="Dist-Meas &amp; Reg Station Exp-Gen"/>
      </sharedItems>
    </cacheField>
    <cacheField name="Query Source" numFmtId="0">
      <sharedItems/>
    </cacheField>
    <cacheField name="GL Je Source" numFmtId="0">
      <sharedItems containsNonDate="0" containsString="0" containsBlank="1"/>
    </cacheField>
    <cacheField name="GL Je Name" numFmtId="0">
      <sharedItems containsNonDate="0" containsString="0" containsBlank="1"/>
    </cacheField>
    <cacheField name="GL Project" numFmtId="0">
      <sharedItems containsNonDate="0" containsString="0" containsBlank="1"/>
    </cacheField>
    <cacheField name="GL Project Description" numFmtId="0">
      <sharedItems containsNonDate="0" containsString="0" containsBlank="1"/>
    </cacheField>
    <cacheField name="Task Name" numFmtId="0">
      <sharedItems containsNonDate="0" containsString="0" containsBlank="1"/>
    </cacheField>
    <cacheField name="PA Transaction Source" numFmtId="0">
      <sharedItems containsNonDate="0" containsString="0" containsBlank="1"/>
    </cacheField>
    <cacheField name="PA Expenditure Comment" numFmtId="0">
      <sharedItems containsNonDate="0" containsString="0" containsBlank="1"/>
    </cacheField>
    <cacheField name="PA Expenditure Type" numFmtId="0">
      <sharedItems containsNonDate="0" containsString="0" containsBlank="1"/>
    </cacheField>
    <cacheField name="Amount" numFmtId="0">
      <sharedItems containsString="0" containsBlank="1" containsNumber="1" minValue="-23179.81" maxValue="15862.63"/>
    </cacheField>
    <cacheField name="GL Business Center 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s v="JUL-25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JUL-25"/>
    <s v="50000"/>
    <s v="Wages"/>
    <m/>
    <m/>
    <m/>
    <m/>
    <x v="1"/>
    <x v="1"/>
    <s v="Projects"/>
    <m/>
    <m/>
    <m/>
    <m/>
    <m/>
    <m/>
    <m/>
    <m/>
    <n v="47.64"/>
    <s v="UNSG Griffith Power Plant"/>
  </r>
  <r>
    <s v="JUL-25"/>
    <s v="50000"/>
    <s v="Wages"/>
    <m/>
    <m/>
    <m/>
    <m/>
    <x v="1"/>
    <x v="1"/>
    <s v="Projects"/>
    <m/>
    <m/>
    <m/>
    <m/>
    <m/>
    <m/>
    <m/>
    <m/>
    <n v="122.11"/>
    <s v="UNSG Griffith Power Plant"/>
  </r>
  <r>
    <s v="JUL-25"/>
    <s v="50000"/>
    <s v="Wages"/>
    <m/>
    <m/>
    <m/>
    <m/>
    <x v="1"/>
    <x v="1"/>
    <s v="Projects"/>
    <m/>
    <m/>
    <m/>
    <m/>
    <m/>
    <m/>
    <m/>
    <m/>
    <n v="87.22"/>
    <s v="UNSG Griffith Power Plant"/>
  </r>
  <r>
    <s v="JUL-25"/>
    <s v="50250"/>
    <s v="Workers' Compensation"/>
    <m/>
    <m/>
    <m/>
    <m/>
    <x v="2"/>
    <x v="2"/>
    <s v="Projects"/>
    <m/>
    <m/>
    <m/>
    <m/>
    <m/>
    <m/>
    <m/>
    <m/>
    <n v="1.23"/>
    <s v="UNSG Griffith Power Plant"/>
  </r>
  <r>
    <s v="JUL-25"/>
    <s v="50250"/>
    <s v="Workers' Compensation"/>
    <m/>
    <m/>
    <m/>
    <m/>
    <x v="2"/>
    <x v="2"/>
    <s v="Projects"/>
    <m/>
    <m/>
    <m/>
    <m/>
    <m/>
    <m/>
    <m/>
    <m/>
    <n v="0.88"/>
    <s v="UNSG Griffith Power Plant"/>
  </r>
  <r>
    <s v="JUL-25"/>
    <s v="50300"/>
    <s v="Pensions &amp; Benefits Allocated"/>
    <m/>
    <m/>
    <m/>
    <m/>
    <x v="3"/>
    <x v="3"/>
    <s v="Projects"/>
    <m/>
    <m/>
    <m/>
    <m/>
    <m/>
    <m/>
    <m/>
    <m/>
    <n v="45.67"/>
    <s v="UNSG Griffith Power Plant"/>
  </r>
  <r>
    <s v="JUL-25"/>
    <s v="51500"/>
    <s v="Materials &amp; Supplies"/>
    <m/>
    <m/>
    <m/>
    <m/>
    <x v="1"/>
    <x v="1"/>
    <s v="Projects"/>
    <m/>
    <m/>
    <m/>
    <m/>
    <m/>
    <m/>
    <m/>
    <m/>
    <n v="689.44"/>
    <s v="UNSG Griffith Power Plant"/>
  </r>
  <r>
    <s v="JUL-25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JUL-25"/>
    <s v="55000"/>
    <s v="Transportation Usage"/>
    <m/>
    <m/>
    <m/>
    <m/>
    <x v="1"/>
    <x v="1"/>
    <s v="Projects"/>
    <m/>
    <m/>
    <m/>
    <m/>
    <m/>
    <m/>
    <m/>
    <m/>
    <n v="3.17"/>
    <s v="UNSG Griffith Power Plant"/>
  </r>
  <r>
    <s v="JUL-25"/>
    <s v="56030"/>
    <s v="Property Tax"/>
    <m/>
    <m/>
    <m/>
    <m/>
    <x v="5"/>
    <x v="5"/>
    <s v="General Ledger"/>
    <m/>
    <m/>
    <m/>
    <m/>
    <m/>
    <m/>
    <m/>
    <m/>
    <n v="4771"/>
    <s v="UNSG Griffith Power Plant"/>
  </r>
  <r>
    <s v="JUL-25"/>
    <s v="56030"/>
    <s v="Property Tax"/>
    <m/>
    <m/>
    <m/>
    <m/>
    <x v="5"/>
    <x v="5"/>
    <s v="General Ledger"/>
    <m/>
    <m/>
    <m/>
    <m/>
    <m/>
    <m/>
    <m/>
    <m/>
    <n v="1161"/>
    <s v="UNSG Griffith Power Plant"/>
  </r>
  <r>
    <s v="JUL-25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AUG-25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AUG-25"/>
    <s v="50000"/>
    <s v="Wages"/>
    <m/>
    <m/>
    <m/>
    <m/>
    <x v="1"/>
    <x v="1"/>
    <s v="Projects"/>
    <m/>
    <m/>
    <m/>
    <m/>
    <m/>
    <m/>
    <m/>
    <m/>
    <n v="-26.4"/>
    <s v="UNSG Griffith Power Plant"/>
  </r>
  <r>
    <s v="AUG-25"/>
    <s v="50000"/>
    <s v="Wages"/>
    <m/>
    <m/>
    <m/>
    <m/>
    <x v="1"/>
    <x v="1"/>
    <s v="Projects"/>
    <m/>
    <m/>
    <m/>
    <m/>
    <m/>
    <m/>
    <m/>
    <m/>
    <n v="-122.11"/>
    <s v="UNSG Griffith Power Plant"/>
  </r>
  <r>
    <s v="AUG-25"/>
    <s v="50250"/>
    <s v="Workers' Compensation"/>
    <m/>
    <m/>
    <m/>
    <m/>
    <x v="2"/>
    <x v="2"/>
    <s v="Projects"/>
    <m/>
    <m/>
    <m/>
    <m/>
    <m/>
    <m/>
    <m/>
    <m/>
    <n v="-1.23"/>
    <s v="UNSG Griffith Power Plant"/>
  </r>
  <r>
    <s v="AUG-25"/>
    <s v="50300"/>
    <s v="Pensions &amp; Benefits Allocated"/>
    <m/>
    <m/>
    <m/>
    <m/>
    <x v="3"/>
    <x v="3"/>
    <s v="Projects"/>
    <m/>
    <m/>
    <m/>
    <m/>
    <m/>
    <m/>
    <m/>
    <m/>
    <n v="-26.64"/>
    <s v="UNSG Griffith Power Plant"/>
  </r>
  <r>
    <s v="AUG-25"/>
    <s v="52020"/>
    <s v="Outside Serv-Contractor &amp; Supple"/>
    <m/>
    <m/>
    <m/>
    <m/>
    <x v="4"/>
    <x v="4"/>
    <s v="Payables"/>
    <m/>
    <m/>
    <m/>
    <m/>
    <m/>
    <m/>
    <m/>
    <m/>
    <n v="15862.63"/>
    <s v="UNSG Griffith Power Plant"/>
  </r>
  <r>
    <s v="AUG-25"/>
    <s v="56030"/>
    <s v="Property Tax"/>
    <m/>
    <m/>
    <m/>
    <m/>
    <x v="5"/>
    <x v="5"/>
    <s v="General Ledger"/>
    <m/>
    <m/>
    <m/>
    <m/>
    <m/>
    <m/>
    <m/>
    <m/>
    <n v="4771"/>
    <s v="UNSG Griffith Power Plant"/>
  </r>
  <r>
    <s v="AUG-25"/>
    <s v="56030"/>
    <s v="Property Tax"/>
    <m/>
    <m/>
    <m/>
    <m/>
    <x v="5"/>
    <x v="5"/>
    <s v="General Ledger"/>
    <m/>
    <m/>
    <m/>
    <m/>
    <m/>
    <m/>
    <m/>
    <m/>
    <n v="1161"/>
    <s v="UNSG Griffith Power Plant"/>
  </r>
  <r>
    <s v="AUG-25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SEP-25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SEP-25"/>
    <s v="50000"/>
    <s v="Wages"/>
    <m/>
    <m/>
    <m/>
    <m/>
    <x v="1"/>
    <x v="1"/>
    <s v="Projects"/>
    <m/>
    <m/>
    <m/>
    <m/>
    <m/>
    <m/>
    <m/>
    <m/>
    <n v="192.34"/>
    <s v="UNSG Griffith Power Plant"/>
  </r>
  <r>
    <s v="SEP-25"/>
    <s v="50000"/>
    <s v="Wages"/>
    <m/>
    <m/>
    <m/>
    <m/>
    <x v="1"/>
    <x v="1"/>
    <s v="Projects"/>
    <m/>
    <m/>
    <m/>
    <m/>
    <m/>
    <m/>
    <m/>
    <m/>
    <n v="366.32"/>
    <s v="UNSG Griffith Power Plant"/>
  </r>
  <r>
    <s v="SEP-25"/>
    <s v="50000"/>
    <s v="Wages"/>
    <m/>
    <m/>
    <m/>
    <m/>
    <x v="1"/>
    <x v="1"/>
    <s v="Projects"/>
    <m/>
    <m/>
    <m/>
    <m/>
    <m/>
    <m/>
    <m/>
    <m/>
    <n v="523.32000000000005"/>
    <s v="UNSG Griffith Power Plant"/>
  </r>
  <r>
    <s v="SEP-25"/>
    <s v="50250"/>
    <s v="Workers' Compensation"/>
    <m/>
    <m/>
    <m/>
    <m/>
    <x v="2"/>
    <x v="2"/>
    <s v="Projects"/>
    <m/>
    <m/>
    <m/>
    <m/>
    <m/>
    <m/>
    <m/>
    <m/>
    <n v="3.7"/>
    <s v="UNSG Griffith Power Plant"/>
  </r>
  <r>
    <s v="SEP-25"/>
    <s v="50250"/>
    <s v="Workers' Compensation"/>
    <m/>
    <m/>
    <m/>
    <m/>
    <x v="2"/>
    <x v="2"/>
    <s v="Projects"/>
    <m/>
    <m/>
    <m/>
    <m/>
    <m/>
    <m/>
    <m/>
    <m/>
    <n v="5.29"/>
    <s v="UNSG Griffith Power Plant"/>
  </r>
  <r>
    <s v="SEP-25"/>
    <s v="50300"/>
    <s v="Pensions &amp; Benefits Allocated"/>
    <m/>
    <m/>
    <m/>
    <m/>
    <x v="3"/>
    <x v="3"/>
    <s v="Projects"/>
    <m/>
    <m/>
    <m/>
    <m/>
    <m/>
    <m/>
    <m/>
    <m/>
    <n v="194.12"/>
    <s v="UNSG Griffith Power Plant"/>
  </r>
  <r>
    <s v="SEP-25"/>
    <s v="51500"/>
    <s v="Materials &amp; Supplies"/>
    <m/>
    <m/>
    <m/>
    <m/>
    <x v="1"/>
    <x v="1"/>
    <s v="Projects"/>
    <m/>
    <m/>
    <m/>
    <m/>
    <m/>
    <m/>
    <m/>
    <m/>
    <n v="689.44"/>
    <s v="UNSG Griffith Power Plant"/>
  </r>
  <r>
    <s v="SEP-25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SEP-25"/>
    <s v="55000"/>
    <s v="Transportation Usage"/>
    <m/>
    <m/>
    <m/>
    <m/>
    <x v="1"/>
    <x v="1"/>
    <s v="Projects"/>
    <m/>
    <m/>
    <m/>
    <m/>
    <m/>
    <m/>
    <m/>
    <m/>
    <n v="139.46"/>
    <s v="UNSG Griffith Power Plant"/>
  </r>
  <r>
    <s v="SEP-25"/>
    <s v="56030"/>
    <s v="Property Tax"/>
    <m/>
    <m/>
    <m/>
    <m/>
    <x v="5"/>
    <x v="5"/>
    <s v="General Ledger"/>
    <m/>
    <m/>
    <m/>
    <m/>
    <m/>
    <m/>
    <m/>
    <m/>
    <n v="4771"/>
    <s v="UNSG Griffith Power Plant"/>
  </r>
  <r>
    <s v="SEP-25"/>
    <s v="56030"/>
    <s v="Property Tax"/>
    <m/>
    <m/>
    <m/>
    <m/>
    <x v="5"/>
    <x v="5"/>
    <s v="General Ledger"/>
    <m/>
    <m/>
    <m/>
    <m/>
    <m/>
    <m/>
    <m/>
    <m/>
    <n v="1161"/>
    <s v="UNSG Griffith Power Plant"/>
  </r>
  <r>
    <s v="SEP-25"/>
    <s v="79010"/>
    <s v="Travel"/>
    <m/>
    <m/>
    <m/>
    <m/>
    <x v="1"/>
    <x v="1"/>
    <s v="Projects"/>
    <m/>
    <m/>
    <m/>
    <m/>
    <m/>
    <m/>
    <m/>
    <m/>
    <n v="15.37"/>
    <s v="UNSG Griffith Power Plant"/>
  </r>
  <r>
    <s v="SEP-25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OCT-25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OCT-25"/>
    <s v="50000"/>
    <s v="Wages"/>
    <m/>
    <m/>
    <m/>
    <m/>
    <x v="6"/>
    <x v="6"/>
    <s v="Projects"/>
    <m/>
    <m/>
    <m/>
    <m/>
    <m/>
    <m/>
    <m/>
    <m/>
    <n v="130.83000000000001"/>
    <s v="UNSG Griffith Power Plant"/>
  </r>
  <r>
    <s v="OCT-25"/>
    <s v="50000"/>
    <s v="Wages"/>
    <m/>
    <m/>
    <m/>
    <m/>
    <x v="1"/>
    <x v="1"/>
    <s v="Projects"/>
    <m/>
    <m/>
    <m/>
    <m/>
    <m/>
    <m/>
    <m/>
    <m/>
    <n v="-79.2"/>
    <s v="UNSG Griffith Power Plant"/>
  </r>
  <r>
    <s v="OCT-25"/>
    <s v="50000"/>
    <s v="Wages"/>
    <m/>
    <m/>
    <m/>
    <m/>
    <x v="1"/>
    <x v="1"/>
    <s v="Projects"/>
    <m/>
    <m/>
    <m/>
    <m/>
    <m/>
    <m/>
    <m/>
    <m/>
    <n v="-366.32"/>
    <s v="UNSG Griffith Power Plant"/>
  </r>
  <r>
    <s v="OCT-25"/>
    <s v="50250"/>
    <s v="Workers' Compensation"/>
    <m/>
    <m/>
    <m/>
    <m/>
    <x v="2"/>
    <x v="2"/>
    <s v="Projects"/>
    <m/>
    <m/>
    <m/>
    <m/>
    <m/>
    <m/>
    <m/>
    <m/>
    <n v="0.88"/>
    <s v="UNSG Griffith Power Plant"/>
  </r>
  <r>
    <s v="OCT-25"/>
    <s v="50250"/>
    <s v="Workers' Compensation"/>
    <m/>
    <m/>
    <m/>
    <m/>
    <x v="2"/>
    <x v="2"/>
    <s v="Projects"/>
    <m/>
    <m/>
    <m/>
    <m/>
    <m/>
    <m/>
    <m/>
    <m/>
    <n v="-3.7"/>
    <s v="UNSG Griffith Power Plant"/>
  </r>
  <r>
    <s v="OCT-25"/>
    <s v="50300"/>
    <s v="Pensions &amp; Benefits Allocated"/>
    <m/>
    <m/>
    <m/>
    <m/>
    <x v="3"/>
    <x v="3"/>
    <s v="Projects"/>
    <m/>
    <m/>
    <m/>
    <m/>
    <m/>
    <m/>
    <m/>
    <m/>
    <n v="-79.930000000000007"/>
    <s v="UNSG Griffith Power Plant"/>
  </r>
  <r>
    <s v="OCT-25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OCT-25"/>
    <s v="56030"/>
    <s v="Property Tax"/>
    <m/>
    <m/>
    <m/>
    <m/>
    <x v="5"/>
    <x v="5"/>
    <s v="General Ledger"/>
    <m/>
    <m/>
    <m/>
    <m/>
    <m/>
    <m/>
    <m/>
    <m/>
    <n v="4771"/>
    <s v="UNSG Griffith Power Plant"/>
  </r>
  <r>
    <s v="OCT-25"/>
    <s v="56030"/>
    <s v="Property Tax"/>
    <m/>
    <m/>
    <m/>
    <m/>
    <x v="5"/>
    <x v="5"/>
    <s v="General Ledger"/>
    <m/>
    <m/>
    <m/>
    <m/>
    <m/>
    <m/>
    <m/>
    <m/>
    <n v="1161"/>
    <s v="UNSG Griffith Power Plant"/>
  </r>
  <r>
    <s v="OCT-25"/>
    <s v="79010"/>
    <s v="Travel"/>
    <m/>
    <m/>
    <m/>
    <m/>
    <x v="1"/>
    <x v="1"/>
    <s v="Projects"/>
    <m/>
    <m/>
    <m/>
    <m/>
    <m/>
    <m/>
    <m/>
    <m/>
    <n v="13.71"/>
    <s v="UNSG Griffith Power Plant"/>
  </r>
  <r>
    <s v="OCT-25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NOV-25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NOV-25"/>
    <s v="50000"/>
    <s v="Wages"/>
    <m/>
    <m/>
    <m/>
    <m/>
    <x v="1"/>
    <x v="1"/>
    <s v="Projects"/>
    <m/>
    <m/>
    <m/>
    <m/>
    <m/>
    <m/>
    <m/>
    <m/>
    <n v="113.14"/>
    <s v="UNSG Griffith Power Plant"/>
  </r>
  <r>
    <s v="NOV-25"/>
    <s v="50000"/>
    <s v="Wages"/>
    <m/>
    <m/>
    <m/>
    <m/>
    <x v="1"/>
    <x v="1"/>
    <s v="Projects"/>
    <m/>
    <m/>
    <m/>
    <m/>
    <m/>
    <m/>
    <m/>
    <m/>
    <n v="174.44"/>
    <s v="UNSG Griffith Power Plant"/>
  </r>
  <r>
    <s v="NOV-25"/>
    <s v="50000"/>
    <s v="Wages"/>
    <m/>
    <m/>
    <m/>
    <m/>
    <x v="1"/>
    <x v="1"/>
    <s v="Projects"/>
    <m/>
    <m/>
    <m/>
    <m/>
    <m/>
    <m/>
    <m/>
    <m/>
    <n v="348.88"/>
    <s v="UNSG Griffith Power Plant"/>
  </r>
  <r>
    <s v="NOV-25"/>
    <s v="50250"/>
    <s v="Workers' Compensation"/>
    <m/>
    <m/>
    <m/>
    <m/>
    <x v="2"/>
    <x v="2"/>
    <s v="Projects"/>
    <m/>
    <m/>
    <m/>
    <m/>
    <m/>
    <m/>
    <m/>
    <m/>
    <n v="1.76"/>
    <s v="UNSG Griffith Power Plant"/>
  </r>
  <r>
    <s v="NOV-25"/>
    <s v="50250"/>
    <s v="Workers' Compensation"/>
    <m/>
    <m/>
    <m/>
    <m/>
    <x v="2"/>
    <x v="2"/>
    <s v="Projects"/>
    <m/>
    <m/>
    <m/>
    <m/>
    <m/>
    <m/>
    <m/>
    <m/>
    <n v="3.52"/>
    <s v="UNSG Griffith Power Plant"/>
  </r>
  <r>
    <s v="NOV-25"/>
    <s v="50300"/>
    <s v="Pensions &amp; Benefits Allocated"/>
    <m/>
    <m/>
    <m/>
    <m/>
    <x v="3"/>
    <x v="3"/>
    <s v="Projects"/>
    <m/>
    <m/>
    <m/>
    <m/>
    <m/>
    <m/>
    <m/>
    <m/>
    <n v="96.87"/>
    <s v="UNSG Griffith Power Plant"/>
  </r>
  <r>
    <s v="NOV-25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NOV-25"/>
    <s v="55000"/>
    <s v="Transportation Usage"/>
    <m/>
    <m/>
    <m/>
    <m/>
    <x v="1"/>
    <x v="1"/>
    <s v="Projects"/>
    <m/>
    <m/>
    <m/>
    <m/>
    <m/>
    <m/>
    <m/>
    <m/>
    <n v="85.09"/>
    <s v="UNSG Griffith Power Plant"/>
  </r>
  <r>
    <s v="NOV-25"/>
    <s v="56030"/>
    <s v="Property Tax"/>
    <m/>
    <m/>
    <m/>
    <m/>
    <x v="5"/>
    <x v="5"/>
    <s v="General Ledger"/>
    <m/>
    <m/>
    <m/>
    <m/>
    <m/>
    <m/>
    <m/>
    <m/>
    <n v="2109"/>
    <s v="UNSG Griffith Power Plant"/>
  </r>
  <r>
    <s v="NOV-25"/>
    <s v="56030"/>
    <s v="Property Tax"/>
    <m/>
    <m/>
    <m/>
    <m/>
    <x v="5"/>
    <x v="5"/>
    <s v="General Ledger"/>
    <m/>
    <m/>
    <m/>
    <m/>
    <m/>
    <m/>
    <m/>
    <m/>
    <n v="490"/>
    <s v="UNSG Griffith Power Plant"/>
  </r>
  <r>
    <s v="NOV-25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DEC-25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DEC-25"/>
    <s v="50000"/>
    <s v="Wages"/>
    <m/>
    <m/>
    <m/>
    <m/>
    <x v="6"/>
    <x v="6"/>
    <s v="Projects"/>
    <m/>
    <m/>
    <m/>
    <m/>
    <m/>
    <m/>
    <m/>
    <m/>
    <n v="115.85"/>
    <s v="UNSG Griffith Power Plant"/>
  </r>
  <r>
    <s v="DEC-25"/>
    <s v="50000"/>
    <s v="Wages"/>
    <m/>
    <m/>
    <m/>
    <m/>
    <x v="6"/>
    <x v="6"/>
    <s v="Projects"/>
    <m/>
    <m/>
    <m/>
    <m/>
    <m/>
    <m/>
    <m/>
    <m/>
    <n v="238.14"/>
    <s v="UNSG Griffith Power Plant"/>
  </r>
  <r>
    <s v="DEC-25"/>
    <s v="50000"/>
    <s v="Wages"/>
    <m/>
    <m/>
    <m/>
    <m/>
    <x v="6"/>
    <x v="6"/>
    <s v="Projects"/>
    <m/>
    <m/>
    <m/>
    <m/>
    <m/>
    <m/>
    <m/>
    <m/>
    <n v="446.52"/>
    <s v="UNSG Griffith Power Plant"/>
  </r>
  <r>
    <s v="DEC-25"/>
    <s v="50000"/>
    <s v="Wages"/>
    <m/>
    <m/>
    <m/>
    <m/>
    <x v="6"/>
    <x v="6"/>
    <s v="Projects"/>
    <m/>
    <m/>
    <m/>
    <m/>
    <m/>
    <m/>
    <m/>
    <m/>
    <n v="297.68"/>
    <s v="UNSG Griffith Power Plant"/>
  </r>
  <r>
    <s v="DEC-25"/>
    <s v="50000"/>
    <s v="Wages"/>
    <m/>
    <m/>
    <m/>
    <m/>
    <x v="1"/>
    <x v="1"/>
    <s v="Projects"/>
    <m/>
    <m/>
    <m/>
    <m/>
    <m/>
    <m/>
    <m/>
    <m/>
    <n v="-37.71"/>
    <s v="UNSG Griffith Power Plant"/>
  </r>
  <r>
    <s v="DEC-25"/>
    <s v="50000"/>
    <s v="Wages"/>
    <m/>
    <m/>
    <m/>
    <m/>
    <x v="1"/>
    <x v="1"/>
    <s v="Projects"/>
    <m/>
    <m/>
    <m/>
    <m/>
    <m/>
    <m/>
    <m/>
    <m/>
    <n v="-174.44"/>
    <s v="UNSG Griffith Power Plant"/>
  </r>
  <r>
    <s v="DEC-25"/>
    <s v="50250"/>
    <s v="Workers' Compensation"/>
    <m/>
    <m/>
    <m/>
    <m/>
    <x v="2"/>
    <x v="2"/>
    <s v="Projects"/>
    <m/>
    <m/>
    <m/>
    <m/>
    <m/>
    <m/>
    <m/>
    <m/>
    <n v="2.41"/>
    <s v="UNSG Griffith Power Plant"/>
  </r>
  <r>
    <s v="DEC-25"/>
    <s v="50250"/>
    <s v="Workers' Compensation"/>
    <m/>
    <m/>
    <m/>
    <m/>
    <x v="2"/>
    <x v="2"/>
    <s v="Projects"/>
    <m/>
    <m/>
    <m/>
    <m/>
    <m/>
    <m/>
    <m/>
    <m/>
    <n v="6.02"/>
    <s v="UNSG Griffith Power Plant"/>
  </r>
  <r>
    <s v="DEC-25"/>
    <s v="50250"/>
    <s v="Workers' Compensation"/>
    <m/>
    <m/>
    <m/>
    <m/>
    <x v="2"/>
    <x v="2"/>
    <s v="Projects"/>
    <m/>
    <m/>
    <m/>
    <m/>
    <m/>
    <m/>
    <m/>
    <m/>
    <n v="-1.76"/>
    <s v="UNSG Griffith Power Plant"/>
  </r>
  <r>
    <s v="DEC-25"/>
    <s v="50300"/>
    <s v="Pensions &amp; Benefits Allocated"/>
    <m/>
    <m/>
    <m/>
    <m/>
    <x v="3"/>
    <x v="3"/>
    <s v="Projects"/>
    <m/>
    <m/>
    <m/>
    <m/>
    <m/>
    <m/>
    <m/>
    <m/>
    <n v="99.18"/>
    <s v="UNSG Griffith Power Plant"/>
  </r>
  <r>
    <s v="DEC-25"/>
    <s v="50300"/>
    <s v="Pensions &amp; Benefits Allocated"/>
    <m/>
    <m/>
    <m/>
    <m/>
    <x v="3"/>
    <x v="3"/>
    <s v="Projects"/>
    <m/>
    <m/>
    <m/>
    <m/>
    <m/>
    <m/>
    <m/>
    <m/>
    <n v="-32.29"/>
    <s v="UNSG Griffith Power Plant"/>
  </r>
  <r>
    <s v="DEC-25"/>
    <s v="51500"/>
    <s v="Materials &amp; Supplies"/>
    <m/>
    <m/>
    <m/>
    <m/>
    <x v="1"/>
    <x v="1"/>
    <s v="Projects"/>
    <m/>
    <m/>
    <m/>
    <m/>
    <m/>
    <m/>
    <m/>
    <m/>
    <n v="7.02"/>
    <s v="UNSG Griffith Power Plant"/>
  </r>
  <r>
    <s v="DEC-25"/>
    <s v="51500"/>
    <s v="Materials &amp; Supplies"/>
    <m/>
    <m/>
    <m/>
    <m/>
    <x v="1"/>
    <x v="1"/>
    <s v="Projects"/>
    <m/>
    <m/>
    <m/>
    <m/>
    <m/>
    <m/>
    <m/>
    <m/>
    <n v="492.77"/>
    <s v="UNSG Griffith Power Plant"/>
  </r>
  <r>
    <s v="DEC-25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DEC-25"/>
    <s v="55000"/>
    <s v="Transportation Usage"/>
    <m/>
    <m/>
    <m/>
    <m/>
    <x v="6"/>
    <x v="6"/>
    <s v="Projects"/>
    <m/>
    <m/>
    <m/>
    <m/>
    <m/>
    <m/>
    <m/>
    <m/>
    <n v="114.46"/>
    <s v="UNSG Griffith Power Plant"/>
  </r>
  <r>
    <s v="DEC-25"/>
    <s v="56030"/>
    <s v="Property Tax"/>
    <m/>
    <m/>
    <m/>
    <m/>
    <x v="5"/>
    <x v="5"/>
    <s v="General Ledger"/>
    <m/>
    <m/>
    <m/>
    <m/>
    <m/>
    <m/>
    <m/>
    <m/>
    <n v="4529"/>
    <s v="UNSG Griffith Power Plant"/>
  </r>
  <r>
    <s v="DEC-25"/>
    <s v="56030"/>
    <s v="Property Tax"/>
    <m/>
    <m/>
    <m/>
    <m/>
    <x v="5"/>
    <x v="5"/>
    <s v="General Ledger"/>
    <m/>
    <m/>
    <m/>
    <m/>
    <m/>
    <m/>
    <m/>
    <m/>
    <n v="1100"/>
    <s v="UNSG Griffith Power Plant"/>
  </r>
  <r>
    <s v="DEC-25"/>
    <s v="79010"/>
    <s v="Travel"/>
    <m/>
    <m/>
    <m/>
    <m/>
    <x v="6"/>
    <x v="6"/>
    <s v="Projects"/>
    <m/>
    <m/>
    <m/>
    <m/>
    <m/>
    <m/>
    <m/>
    <m/>
    <n v="11.46"/>
    <s v="UNSG Griffith Power Plant"/>
  </r>
  <r>
    <s v="DEC-25"/>
    <s v="79010"/>
    <s v="Travel"/>
    <m/>
    <m/>
    <m/>
    <m/>
    <x v="1"/>
    <x v="1"/>
    <s v="Projects"/>
    <m/>
    <m/>
    <m/>
    <m/>
    <m/>
    <m/>
    <m/>
    <m/>
    <n v="114.25"/>
    <s v="UNSG Griffith Power Plant"/>
  </r>
  <r>
    <s v="DEC-25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JAN-26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JAN-26"/>
    <s v="50000"/>
    <s v="Wages"/>
    <m/>
    <m/>
    <m/>
    <m/>
    <x v="6"/>
    <x v="6"/>
    <s v="Projects"/>
    <m/>
    <m/>
    <m/>
    <m/>
    <m/>
    <m/>
    <m/>
    <m/>
    <n v="-51.99"/>
    <s v="UNSG Griffith Power Plant"/>
  </r>
  <r>
    <s v="JAN-26"/>
    <s v="50000"/>
    <s v="Wages"/>
    <m/>
    <m/>
    <m/>
    <m/>
    <x v="6"/>
    <x v="6"/>
    <s v="Projects"/>
    <m/>
    <m/>
    <m/>
    <m/>
    <m/>
    <m/>
    <m/>
    <m/>
    <n v="-238.14"/>
    <s v="UNSG Griffith Power Plant"/>
  </r>
  <r>
    <s v="JAN-26"/>
    <s v="50250"/>
    <s v="Workers' Compensation"/>
    <m/>
    <m/>
    <m/>
    <m/>
    <x v="2"/>
    <x v="2"/>
    <s v="Projects"/>
    <m/>
    <m/>
    <m/>
    <m/>
    <m/>
    <m/>
    <m/>
    <m/>
    <n v="-2.41"/>
    <s v="UNSG Griffith Power Plant"/>
  </r>
  <r>
    <s v="JAN-26"/>
    <s v="50300"/>
    <s v="Pensions &amp; Benefits Allocated"/>
    <m/>
    <m/>
    <m/>
    <m/>
    <x v="3"/>
    <x v="3"/>
    <s v="Projects"/>
    <m/>
    <m/>
    <m/>
    <m/>
    <m/>
    <m/>
    <m/>
    <m/>
    <n v="-44.79"/>
    <s v="UNSG Griffith Power Plant"/>
  </r>
  <r>
    <s v="JAN-26"/>
    <s v="51500"/>
    <s v="Materials &amp; Supplies"/>
    <m/>
    <m/>
    <m/>
    <m/>
    <x v="1"/>
    <x v="1"/>
    <s v="Projects"/>
    <m/>
    <m/>
    <m/>
    <m/>
    <m/>
    <m/>
    <m/>
    <m/>
    <n v="25.46"/>
    <s v="UNSG Griffith Power Plant"/>
  </r>
  <r>
    <s v="JAN-26"/>
    <s v="51500"/>
    <s v="Materials &amp; Supplies"/>
    <m/>
    <m/>
    <m/>
    <m/>
    <x v="1"/>
    <x v="1"/>
    <s v="Projects"/>
    <m/>
    <m/>
    <m/>
    <m/>
    <m/>
    <m/>
    <m/>
    <m/>
    <n v="-13.77"/>
    <s v="UNSG Griffith Power Plant"/>
  </r>
  <r>
    <s v="JAN-26"/>
    <s v="51500"/>
    <s v="Materials &amp; Supplies"/>
    <m/>
    <m/>
    <m/>
    <m/>
    <x v="1"/>
    <x v="1"/>
    <s v="Projects"/>
    <m/>
    <m/>
    <m/>
    <m/>
    <m/>
    <m/>
    <m/>
    <m/>
    <n v="-13.77"/>
    <s v="UNSG Griffith Power Plant"/>
  </r>
  <r>
    <s v="JAN-26"/>
    <s v="51500"/>
    <s v="Materials &amp; Supplies"/>
    <m/>
    <m/>
    <m/>
    <m/>
    <x v="1"/>
    <x v="1"/>
    <s v="Projects"/>
    <m/>
    <m/>
    <m/>
    <m/>
    <m/>
    <m/>
    <m/>
    <m/>
    <n v="105.99"/>
    <s v="UNSG Griffith Power Plant"/>
  </r>
  <r>
    <s v="JAN-26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JAN-26"/>
    <s v="56030"/>
    <s v="Property Tax"/>
    <m/>
    <m/>
    <m/>
    <m/>
    <x v="5"/>
    <x v="5"/>
    <s v="General Ledger"/>
    <m/>
    <m/>
    <m/>
    <m/>
    <m/>
    <m/>
    <m/>
    <m/>
    <n v="4431"/>
    <s v="UNSG Griffith Power Plant"/>
  </r>
  <r>
    <s v="JAN-26"/>
    <s v="56030"/>
    <s v="Property Tax"/>
    <m/>
    <m/>
    <m/>
    <m/>
    <x v="5"/>
    <x v="5"/>
    <s v="General Ledger"/>
    <m/>
    <m/>
    <m/>
    <m/>
    <m/>
    <m/>
    <m/>
    <m/>
    <n v="1113"/>
    <s v="UNSG Griffith Power Plant"/>
  </r>
  <r>
    <s v="JAN-26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FEB-26"/>
    <s v="40080"/>
    <s v="Other Retail Revenue"/>
    <m/>
    <m/>
    <m/>
    <m/>
    <x v="0"/>
    <x v="0"/>
    <s v="General Ledger"/>
    <m/>
    <m/>
    <m/>
    <m/>
    <m/>
    <m/>
    <m/>
    <m/>
    <n v="-21061"/>
    <s v="UNSG Griffith Power Plant"/>
  </r>
  <r>
    <s v="FEB-26"/>
    <s v="50000"/>
    <s v="Wages"/>
    <m/>
    <m/>
    <m/>
    <m/>
    <x v="1"/>
    <x v="1"/>
    <s v="Projects"/>
    <m/>
    <m/>
    <m/>
    <m/>
    <m/>
    <m/>
    <m/>
    <m/>
    <n v="89.62"/>
    <s v="UNSG Griffith Power Plant"/>
  </r>
  <r>
    <s v="FEB-26"/>
    <s v="50000"/>
    <s v="Wages"/>
    <m/>
    <m/>
    <m/>
    <m/>
    <x v="1"/>
    <x v="1"/>
    <s v="Projects"/>
    <m/>
    <m/>
    <m/>
    <m/>
    <m/>
    <m/>
    <m/>
    <m/>
    <n v="205.25"/>
    <s v="UNSG Griffith Power Plant"/>
  </r>
  <r>
    <s v="FEB-26"/>
    <s v="50000"/>
    <s v="Wages"/>
    <m/>
    <m/>
    <m/>
    <m/>
    <x v="1"/>
    <x v="1"/>
    <s v="Projects"/>
    <m/>
    <m/>
    <m/>
    <m/>
    <m/>
    <m/>
    <m/>
    <m/>
    <n v="205.25"/>
    <s v="UNSG Griffith Power Plant"/>
  </r>
  <r>
    <s v="FEB-26"/>
    <s v="50250"/>
    <s v="Workers' Compensation"/>
    <m/>
    <m/>
    <m/>
    <m/>
    <x v="2"/>
    <x v="2"/>
    <s v="Projects"/>
    <m/>
    <m/>
    <m/>
    <m/>
    <m/>
    <m/>
    <m/>
    <m/>
    <n v="2.0699999999999998"/>
    <s v="UNSG Griffith Power Plant"/>
  </r>
  <r>
    <s v="FEB-26"/>
    <s v="50250"/>
    <s v="Workers' Compensation"/>
    <m/>
    <m/>
    <m/>
    <m/>
    <x v="2"/>
    <x v="2"/>
    <s v="Projects"/>
    <m/>
    <m/>
    <m/>
    <m/>
    <m/>
    <m/>
    <m/>
    <m/>
    <n v="2.0699999999999998"/>
    <s v="UNSG Griffith Power Plant"/>
  </r>
  <r>
    <s v="FEB-26"/>
    <s v="50300"/>
    <s v="Pensions &amp; Benefits Allocated"/>
    <m/>
    <m/>
    <m/>
    <m/>
    <x v="3"/>
    <x v="3"/>
    <s v="Projects"/>
    <m/>
    <m/>
    <m/>
    <m/>
    <m/>
    <m/>
    <m/>
    <m/>
    <n v="77.209999999999994"/>
    <s v="UNSG Griffith Power Plant"/>
  </r>
  <r>
    <s v="FEB-26"/>
    <s v="51500"/>
    <s v="Materials &amp; Supplies"/>
    <m/>
    <m/>
    <m/>
    <m/>
    <x v="1"/>
    <x v="1"/>
    <s v="Projects"/>
    <m/>
    <m/>
    <m/>
    <m/>
    <m/>
    <m/>
    <m/>
    <m/>
    <n v="275.86"/>
    <s v="UNSG Griffith Power Plant"/>
  </r>
  <r>
    <s v="FEB-26"/>
    <s v="51500"/>
    <s v="Materials &amp; Supplies"/>
    <m/>
    <m/>
    <m/>
    <m/>
    <x v="1"/>
    <x v="1"/>
    <s v="Projects"/>
    <m/>
    <m/>
    <m/>
    <m/>
    <m/>
    <m/>
    <m/>
    <m/>
    <n v="901.64"/>
    <s v="UNSG Griffith Power Plant"/>
  </r>
  <r>
    <s v="FEB-26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FEB-26"/>
    <s v="52020"/>
    <s v="Outside Serv-Contractor &amp; Supple"/>
    <m/>
    <m/>
    <m/>
    <m/>
    <x v="6"/>
    <x v="6"/>
    <s v="Payables"/>
    <m/>
    <m/>
    <m/>
    <m/>
    <m/>
    <m/>
    <m/>
    <m/>
    <n v="6541.35"/>
    <s v="UNSG Griffith Power Plant"/>
  </r>
  <r>
    <s v="FEB-26"/>
    <s v="55000"/>
    <s v="Transportation Usage"/>
    <m/>
    <m/>
    <m/>
    <m/>
    <x v="1"/>
    <x v="1"/>
    <s v="Projects"/>
    <m/>
    <m/>
    <m/>
    <m/>
    <m/>
    <m/>
    <m/>
    <m/>
    <n v="37.049999999999997"/>
    <s v="UNSG Griffith Power Plant"/>
  </r>
  <r>
    <s v="FEB-26"/>
    <s v="56030"/>
    <s v="Property Tax"/>
    <m/>
    <m/>
    <m/>
    <m/>
    <x v="5"/>
    <x v="5"/>
    <s v="General Ledger"/>
    <m/>
    <m/>
    <m/>
    <m/>
    <m/>
    <m/>
    <m/>
    <m/>
    <n v="4431"/>
    <s v="UNSG Griffith Power Plant"/>
  </r>
  <r>
    <s v="FEB-26"/>
    <s v="56030"/>
    <s v="Property Tax"/>
    <m/>
    <m/>
    <m/>
    <m/>
    <x v="5"/>
    <x v="5"/>
    <s v="General Ledger"/>
    <m/>
    <m/>
    <m/>
    <m/>
    <m/>
    <m/>
    <m/>
    <m/>
    <n v="1113"/>
    <s v="UNSG Griffith Power Plant"/>
  </r>
  <r>
    <s v="FEB-26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MAR-26"/>
    <s v="40080"/>
    <s v="Other Retail Revenue"/>
    <m/>
    <m/>
    <m/>
    <m/>
    <x v="0"/>
    <x v="0"/>
    <s v="General Ledger"/>
    <m/>
    <m/>
    <m/>
    <m/>
    <m/>
    <m/>
    <m/>
    <m/>
    <n v="-23179.81"/>
    <s v="UNSG Griffith Power Plant"/>
  </r>
  <r>
    <s v="MAR-26"/>
    <s v="50000"/>
    <s v="Wages"/>
    <m/>
    <m/>
    <m/>
    <m/>
    <x v="1"/>
    <x v="1"/>
    <s v="Projects"/>
    <m/>
    <m/>
    <m/>
    <m/>
    <m/>
    <m/>
    <m/>
    <m/>
    <n v="409.1"/>
    <s v="UNSG Griffith Power Plant"/>
  </r>
  <r>
    <s v="MAR-26"/>
    <s v="50000"/>
    <s v="Wages"/>
    <m/>
    <m/>
    <m/>
    <m/>
    <x v="1"/>
    <x v="1"/>
    <s v="Projects"/>
    <m/>
    <m/>
    <m/>
    <m/>
    <m/>
    <m/>
    <m/>
    <m/>
    <n v="232.2"/>
    <s v="UNSG Griffith Power Plant"/>
  </r>
  <r>
    <s v="MAR-26"/>
    <s v="50000"/>
    <s v="Wages"/>
    <m/>
    <m/>
    <m/>
    <m/>
    <x v="1"/>
    <x v="1"/>
    <s v="Projects"/>
    <m/>
    <m/>
    <m/>
    <m/>
    <m/>
    <m/>
    <m/>
    <m/>
    <n v="55.82"/>
    <s v="UNSG Griffith Power Plant"/>
  </r>
  <r>
    <s v="MAR-26"/>
    <s v="50000"/>
    <s v="Wages"/>
    <m/>
    <m/>
    <m/>
    <m/>
    <x v="1"/>
    <x v="1"/>
    <s v="Projects"/>
    <m/>
    <m/>
    <m/>
    <m/>
    <m/>
    <m/>
    <m/>
    <m/>
    <n v="1847.11"/>
    <s v="UNSG Griffith Power Plant"/>
  </r>
  <r>
    <s v="MAR-26"/>
    <s v="50000"/>
    <s v="Wages"/>
    <m/>
    <m/>
    <m/>
    <m/>
    <x v="1"/>
    <x v="1"/>
    <s v="Projects"/>
    <m/>
    <m/>
    <m/>
    <m/>
    <m/>
    <m/>
    <m/>
    <m/>
    <n v="-205.25"/>
    <s v="UNSG Griffith Power Plant"/>
  </r>
  <r>
    <s v="MAR-26"/>
    <s v="50250"/>
    <s v="Workers' Compensation"/>
    <m/>
    <m/>
    <m/>
    <m/>
    <x v="2"/>
    <x v="2"/>
    <s v="Projects"/>
    <m/>
    <m/>
    <m/>
    <m/>
    <m/>
    <m/>
    <m/>
    <m/>
    <n v="2.34"/>
    <s v="UNSG Griffith Power Plant"/>
  </r>
  <r>
    <s v="MAR-26"/>
    <s v="50250"/>
    <s v="Workers' Compensation"/>
    <m/>
    <m/>
    <m/>
    <m/>
    <x v="2"/>
    <x v="2"/>
    <s v="Projects"/>
    <m/>
    <m/>
    <m/>
    <m/>
    <m/>
    <m/>
    <m/>
    <m/>
    <n v="19.03"/>
    <s v="UNSG Griffith Power Plant"/>
  </r>
  <r>
    <s v="MAR-26"/>
    <s v="50250"/>
    <s v="Workers' Compensation"/>
    <m/>
    <m/>
    <m/>
    <m/>
    <x v="2"/>
    <x v="2"/>
    <s v="Projects"/>
    <m/>
    <m/>
    <m/>
    <m/>
    <m/>
    <m/>
    <m/>
    <m/>
    <n v="-2.0699999999999998"/>
    <s v="UNSG Griffith Power Plant"/>
  </r>
  <r>
    <s v="MAR-26"/>
    <s v="50300"/>
    <s v="Pensions &amp; Benefits Allocated"/>
    <m/>
    <m/>
    <m/>
    <m/>
    <x v="3"/>
    <x v="3"/>
    <s v="Projects"/>
    <m/>
    <m/>
    <m/>
    <m/>
    <m/>
    <m/>
    <m/>
    <m/>
    <n v="352.45"/>
    <s v="UNSG Griffith Power Plant"/>
  </r>
  <r>
    <s v="MAR-26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MAR-26"/>
    <s v="55000"/>
    <s v="Transportation Usage"/>
    <m/>
    <m/>
    <m/>
    <m/>
    <x v="1"/>
    <x v="1"/>
    <s v="Projects"/>
    <m/>
    <m/>
    <m/>
    <m/>
    <m/>
    <m/>
    <m/>
    <m/>
    <n v="318.18"/>
    <s v="UNSG Griffith Power Plant"/>
  </r>
  <r>
    <s v="MAR-26"/>
    <s v="56030"/>
    <s v="Property Tax"/>
    <m/>
    <m/>
    <m/>
    <m/>
    <x v="5"/>
    <x v="5"/>
    <s v="General Ledger"/>
    <m/>
    <m/>
    <m/>
    <m/>
    <m/>
    <m/>
    <m/>
    <m/>
    <n v="4431"/>
    <s v="UNSG Griffith Power Plant"/>
  </r>
  <r>
    <s v="MAR-26"/>
    <s v="56030"/>
    <s v="Property Tax"/>
    <m/>
    <m/>
    <m/>
    <m/>
    <x v="5"/>
    <x v="5"/>
    <s v="General Ledger"/>
    <m/>
    <m/>
    <m/>
    <m/>
    <m/>
    <m/>
    <m/>
    <m/>
    <n v="1113"/>
    <s v="UNSG Griffith Power Plant"/>
  </r>
  <r>
    <s v="MAR-26"/>
    <s v="79010"/>
    <s v="Travel"/>
    <m/>
    <m/>
    <m/>
    <m/>
    <x v="1"/>
    <x v="1"/>
    <s v="Projects"/>
    <m/>
    <m/>
    <m/>
    <m/>
    <m/>
    <m/>
    <m/>
    <m/>
    <n v="43.27"/>
    <s v="UNSG Griffith Power Plant"/>
  </r>
  <r>
    <s v="MAR-26"/>
    <s v="79010"/>
    <s v="Travel"/>
    <m/>
    <m/>
    <m/>
    <m/>
    <x v="1"/>
    <x v="1"/>
    <s v="Projects"/>
    <m/>
    <m/>
    <m/>
    <m/>
    <m/>
    <m/>
    <m/>
    <m/>
    <n v="26.71"/>
    <s v="UNSG Griffith Power Plant"/>
  </r>
  <r>
    <s v="MAR-26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APR-26"/>
    <s v="40080"/>
    <s v="Other Retail Revenue"/>
    <m/>
    <m/>
    <m/>
    <m/>
    <x v="0"/>
    <x v="0"/>
    <s v="General Ledger"/>
    <m/>
    <m/>
    <m/>
    <m/>
    <m/>
    <m/>
    <m/>
    <m/>
    <n v="-18972.900000000001"/>
    <s v="UNSG Griffith Power Plant"/>
  </r>
  <r>
    <s v="APR-26"/>
    <s v="50000"/>
    <s v="Wages"/>
    <m/>
    <m/>
    <m/>
    <m/>
    <x v="1"/>
    <x v="1"/>
    <s v="Projects"/>
    <m/>
    <m/>
    <m/>
    <m/>
    <m/>
    <m/>
    <m/>
    <m/>
    <n v="237.05"/>
    <s v="UNSG Griffith Power Plant"/>
  </r>
  <r>
    <s v="APR-26"/>
    <s v="50000"/>
    <s v="Wages"/>
    <m/>
    <m/>
    <m/>
    <m/>
    <x v="1"/>
    <x v="1"/>
    <s v="Projects"/>
    <m/>
    <m/>
    <m/>
    <m/>
    <m/>
    <m/>
    <m/>
    <m/>
    <n v="505.57"/>
    <s v="UNSG Griffith Power Plant"/>
  </r>
  <r>
    <s v="APR-26"/>
    <s v="50000"/>
    <s v="Wages"/>
    <m/>
    <m/>
    <m/>
    <m/>
    <x v="1"/>
    <x v="1"/>
    <s v="Projects"/>
    <m/>
    <m/>
    <m/>
    <m/>
    <m/>
    <m/>
    <m/>
    <m/>
    <n v="812.52"/>
    <s v="UNSG Griffith Power Plant"/>
  </r>
  <r>
    <s v="APR-26"/>
    <s v="50000"/>
    <s v="Wages"/>
    <m/>
    <m/>
    <m/>
    <m/>
    <x v="1"/>
    <x v="1"/>
    <s v="Projects"/>
    <m/>
    <m/>
    <m/>
    <m/>
    <m/>
    <m/>
    <m/>
    <m/>
    <n v="-232.2"/>
    <s v="UNSG Griffith Power Plant"/>
  </r>
  <r>
    <s v="APR-26"/>
    <s v="50250"/>
    <s v="Workers' Compensation"/>
    <m/>
    <m/>
    <m/>
    <m/>
    <x v="2"/>
    <x v="2"/>
    <s v="Projects"/>
    <m/>
    <m/>
    <m/>
    <m/>
    <m/>
    <m/>
    <m/>
    <m/>
    <n v="0.86"/>
    <s v="UNSG Griffith Power Plant"/>
  </r>
  <r>
    <s v="APR-26"/>
    <s v="50250"/>
    <s v="Workers' Compensation"/>
    <m/>
    <m/>
    <m/>
    <m/>
    <x v="2"/>
    <x v="2"/>
    <s v="Projects"/>
    <m/>
    <m/>
    <m/>
    <m/>
    <m/>
    <m/>
    <m/>
    <m/>
    <n v="1.37"/>
    <s v="UNSG Griffith Power Plant"/>
  </r>
  <r>
    <s v="APR-26"/>
    <s v="50250"/>
    <s v="Workers' Compensation"/>
    <m/>
    <m/>
    <m/>
    <m/>
    <x v="2"/>
    <x v="2"/>
    <s v="Projects"/>
    <m/>
    <m/>
    <m/>
    <m/>
    <m/>
    <m/>
    <m/>
    <m/>
    <n v="-2.34"/>
    <s v="UNSG Griffith Power Plant"/>
  </r>
  <r>
    <s v="APR-26"/>
    <s v="50300"/>
    <s v="Pensions &amp; Benefits Allocated"/>
    <m/>
    <m/>
    <m/>
    <m/>
    <x v="3"/>
    <x v="3"/>
    <s v="Projects"/>
    <m/>
    <m/>
    <m/>
    <m/>
    <m/>
    <m/>
    <m/>
    <m/>
    <n v="204.22"/>
    <s v="UNSG Griffith Power Plant"/>
  </r>
  <r>
    <s v="APR-26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APR-26"/>
    <s v="55000"/>
    <s v="Transportation Usage"/>
    <m/>
    <m/>
    <m/>
    <m/>
    <x v="1"/>
    <x v="1"/>
    <s v="Projects"/>
    <m/>
    <m/>
    <m/>
    <m/>
    <m/>
    <m/>
    <m/>
    <m/>
    <n v="144.49"/>
    <s v="UNSG Griffith Power Plant"/>
  </r>
  <r>
    <s v="APR-26"/>
    <s v="56030"/>
    <s v="Property Tax"/>
    <m/>
    <m/>
    <m/>
    <m/>
    <x v="5"/>
    <x v="5"/>
    <s v="General Ledger"/>
    <m/>
    <m/>
    <m/>
    <m/>
    <m/>
    <m/>
    <m/>
    <m/>
    <n v="4431"/>
    <s v="UNSG Griffith Power Plant"/>
  </r>
  <r>
    <s v="APR-26"/>
    <s v="56030"/>
    <s v="Property Tax"/>
    <m/>
    <m/>
    <m/>
    <m/>
    <x v="5"/>
    <x v="5"/>
    <s v="General Ledger"/>
    <m/>
    <m/>
    <m/>
    <m/>
    <m/>
    <m/>
    <m/>
    <m/>
    <n v="1113"/>
    <s v="UNSG Griffith Power Plant"/>
  </r>
  <r>
    <s v="APR-26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MAY-26"/>
    <s v="40080"/>
    <s v="Other Retail Revenue"/>
    <m/>
    <m/>
    <m/>
    <m/>
    <x v="0"/>
    <x v="0"/>
    <s v="General Ledger"/>
    <m/>
    <m/>
    <m/>
    <m/>
    <m/>
    <m/>
    <m/>
    <m/>
    <n v="-21081"/>
    <s v="UNSG Griffith Power Plant"/>
  </r>
  <r>
    <s v="MAY-26"/>
    <s v="50000"/>
    <s v="Wages"/>
    <m/>
    <m/>
    <m/>
    <m/>
    <x v="6"/>
    <x v="6"/>
    <s v="Projects"/>
    <m/>
    <m/>
    <m/>
    <m/>
    <m/>
    <m/>
    <m/>
    <m/>
    <n v="206.94"/>
    <s v="UNSG Griffith Power Plant"/>
  </r>
  <r>
    <s v="MAY-26"/>
    <s v="50000"/>
    <s v="Wages"/>
    <m/>
    <m/>
    <m/>
    <m/>
    <x v="6"/>
    <x v="6"/>
    <s v="Projects"/>
    <m/>
    <m/>
    <m/>
    <m/>
    <m/>
    <m/>
    <m/>
    <m/>
    <n v="315.98"/>
    <s v="UNSG Griffith Power Plant"/>
  </r>
  <r>
    <s v="MAY-26"/>
    <s v="50000"/>
    <s v="Wages"/>
    <m/>
    <m/>
    <m/>
    <m/>
    <x v="6"/>
    <x v="6"/>
    <s v="Projects"/>
    <m/>
    <m/>
    <m/>
    <m/>
    <m/>
    <m/>
    <m/>
    <m/>
    <n v="631.96"/>
    <s v="UNSG Griffith Power Plant"/>
  </r>
  <r>
    <s v="MAY-26"/>
    <s v="50000"/>
    <s v="Wages"/>
    <m/>
    <m/>
    <m/>
    <m/>
    <x v="1"/>
    <x v="1"/>
    <s v="Projects"/>
    <m/>
    <m/>
    <m/>
    <m/>
    <m/>
    <m/>
    <m/>
    <m/>
    <n v="419.67"/>
    <s v="UNSG Griffith Power Plant"/>
  </r>
  <r>
    <s v="MAY-26"/>
    <s v="50000"/>
    <s v="Wages"/>
    <m/>
    <m/>
    <m/>
    <m/>
    <x v="1"/>
    <x v="1"/>
    <s v="Projects"/>
    <m/>
    <m/>
    <m/>
    <m/>
    <m/>
    <m/>
    <m/>
    <m/>
    <n v="532.04999999999995"/>
    <s v="UNSG Griffith Power Plant"/>
  </r>
  <r>
    <s v="MAY-26"/>
    <s v="50000"/>
    <s v="Wages"/>
    <m/>
    <m/>
    <m/>
    <m/>
    <x v="1"/>
    <x v="1"/>
    <s v="Projects"/>
    <m/>
    <m/>
    <m/>
    <m/>
    <m/>
    <m/>
    <m/>
    <m/>
    <n v="1896"/>
    <s v="UNSG Griffith Power Plant"/>
  </r>
  <r>
    <s v="MAY-26"/>
    <s v="50000"/>
    <s v="Wages"/>
    <m/>
    <m/>
    <m/>
    <m/>
    <x v="1"/>
    <x v="1"/>
    <s v="Projects"/>
    <m/>
    <m/>
    <m/>
    <m/>
    <m/>
    <m/>
    <m/>
    <m/>
    <n v="-505.57"/>
    <s v="UNSG Griffith Power Plant"/>
  </r>
  <r>
    <s v="MAY-26"/>
    <s v="50250"/>
    <s v="Workers' Compensation"/>
    <m/>
    <m/>
    <m/>
    <m/>
    <x v="2"/>
    <x v="2"/>
    <s v="Projects"/>
    <m/>
    <m/>
    <m/>
    <m/>
    <m/>
    <m/>
    <m/>
    <m/>
    <n v="0.54"/>
    <s v="UNSG Griffith Power Plant"/>
  </r>
  <r>
    <s v="MAY-26"/>
    <s v="50250"/>
    <s v="Workers' Compensation"/>
    <m/>
    <m/>
    <m/>
    <m/>
    <x v="2"/>
    <x v="2"/>
    <s v="Projects"/>
    <m/>
    <m/>
    <m/>
    <m/>
    <m/>
    <m/>
    <m/>
    <m/>
    <n v="1.07"/>
    <s v="UNSG Griffith Power Plant"/>
  </r>
  <r>
    <s v="MAY-26"/>
    <s v="50250"/>
    <s v="Workers' Compensation"/>
    <m/>
    <m/>
    <m/>
    <m/>
    <x v="2"/>
    <x v="2"/>
    <s v="Projects"/>
    <m/>
    <m/>
    <m/>
    <m/>
    <m/>
    <m/>
    <m/>
    <m/>
    <n v="0.9"/>
    <s v="UNSG Griffith Power Plant"/>
  </r>
  <r>
    <s v="MAY-26"/>
    <s v="50250"/>
    <s v="Workers' Compensation"/>
    <m/>
    <m/>
    <m/>
    <m/>
    <x v="2"/>
    <x v="2"/>
    <s v="Projects"/>
    <m/>
    <m/>
    <m/>
    <m/>
    <m/>
    <m/>
    <m/>
    <m/>
    <n v="3.21"/>
    <s v="UNSG Griffith Power Plant"/>
  </r>
  <r>
    <s v="MAY-26"/>
    <s v="50250"/>
    <s v="Workers' Compensation"/>
    <m/>
    <m/>
    <m/>
    <m/>
    <x v="2"/>
    <x v="2"/>
    <s v="Projects"/>
    <m/>
    <m/>
    <m/>
    <m/>
    <m/>
    <m/>
    <m/>
    <m/>
    <n v="-0.86"/>
    <s v="UNSG Griffith Power Plant"/>
  </r>
  <r>
    <s v="MAY-26"/>
    <s v="50300"/>
    <s v="Pensions &amp; Benefits Allocated"/>
    <m/>
    <m/>
    <m/>
    <m/>
    <x v="3"/>
    <x v="3"/>
    <s v="Projects"/>
    <m/>
    <m/>
    <m/>
    <m/>
    <m/>
    <m/>
    <m/>
    <m/>
    <n v="178.28"/>
    <s v="UNSG Griffith Power Plant"/>
  </r>
  <r>
    <s v="MAY-26"/>
    <s v="50300"/>
    <s v="Pensions &amp; Benefits Allocated"/>
    <m/>
    <m/>
    <m/>
    <m/>
    <x v="3"/>
    <x v="3"/>
    <s v="Projects"/>
    <m/>
    <m/>
    <m/>
    <m/>
    <m/>
    <m/>
    <m/>
    <m/>
    <n v="361.56"/>
    <s v="UNSG Griffith Power Plant"/>
  </r>
  <r>
    <s v="MAY-26"/>
    <s v="51500"/>
    <s v="Materials &amp; Supplies"/>
    <m/>
    <m/>
    <m/>
    <m/>
    <x v="1"/>
    <x v="1"/>
    <s v="Projects"/>
    <m/>
    <m/>
    <m/>
    <m/>
    <m/>
    <m/>
    <m/>
    <m/>
    <n v="694.5"/>
    <s v="UNSG Griffith Power Plant"/>
  </r>
  <r>
    <s v="MAY-26"/>
    <s v="52020"/>
    <s v="Outside Serv-Contractor &amp; Supple"/>
    <m/>
    <m/>
    <m/>
    <m/>
    <x v="4"/>
    <x v="4"/>
    <s v="Payables"/>
    <m/>
    <m/>
    <m/>
    <m/>
    <m/>
    <m/>
    <m/>
    <m/>
    <n v="13373.8"/>
    <s v="UNSG Griffith Power Plant"/>
  </r>
  <r>
    <s v="MAY-26"/>
    <s v="55000"/>
    <s v="Transportation Usage"/>
    <m/>
    <m/>
    <m/>
    <m/>
    <x v="6"/>
    <x v="6"/>
    <s v="Projects"/>
    <m/>
    <m/>
    <m/>
    <m/>
    <m/>
    <m/>
    <m/>
    <m/>
    <n v="67.319999999999993"/>
    <s v="UNSG Griffith Power Plant"/>
  </r>
  <r>
    <s v="MAY-26"/>
    <s v="55000"/>
    <s v="Transportation Usage"/>
    <m/>
    <m/>
    <m/>
    <m/>
    <x v="1"/>
    <x v="1"/>
    <s v="Projects"/>
    <m/>
    <m/>
    <m/>
    <m/>
    <m/>
    <m/>
    <m/>
    <m/>
    <n v="201.98"/>
    <s v="UNSG Griffith Power Plant"/>
  </r>
  <r>
    <s v="MAY-26"/>
    <s v="56030"/>
    <s v="Property Tax"/>
    <m/>
    <m/>
    <m/>
    <m/>
    <x v="5"/>
    <x v="5"/>
    <s v="General Ledger"/>
    <m/>
    <m/>
    <m/>
    <m/>
    <m/>
    <m/>
    <m/>
    <m/>
    <n v="4431"/>
    <s v="UNSG Griffith Power Plant"/>
  </r>
  <r>
    <s v="MAY-26"/>
    <s v="56030"/>
    <s v="Property Tax"/>
    <m/>
    <m/>
    <m/>
    <m/>
    <x v="5"/>
    <x v="5"/>
    <s v="General Ledger"/>
    <m/>
    <m/>
    <m/>
    <m/>
    <m/>
    <m/>
    <m/>
    <m/>
    <n v="1113"/>
    <s v="UNSG Griffith Power Plant"/>
  </r>
  <r>
    <s v="MAY-26"/>
    <s v="79010"/>
    <s v="Travel"/>
    <m/>
    <m/>
    <m/>
    <m/>
    <x v="1"/>
    <x v="1"/>
    <s v="Projects"/>
    <m/>
    <m/>
    <m/>
    <m/>
    <m/>
    <m/>
    <m/>
    <m/>
    <n v="24.43"/>
    <s v="UNSG Griffith Power Plant"/>
  </r>
  <r>
    <s v="MAY-26"/>
    <s v="79010"/>
    <s v="Travel"/>
    <m/>
    <m/>
    <m/>
    <m/>
    <x v="1"/>
    <x v="1"/>
    <s v="Projects"/>
    <m/>
    <m/>
    <m/>
    <m/>
    <m/>
    <m/>
    <m/>
    <m/>
    <n v="28.07"/>
    <s v="UNSG Griffith Power Plant"/>
  </r>
  <r>
    <s v="MAY-26"/>
    <s v="79010"/>
    <s v="Travel"/>
    <m/>
    <m/>
    <m/>
    <m/>
    <x v="1"/>
    <x v="1"/>
    <s v="Projects"/>
    <m/>
    <m/>
    <m/>
    <m/>
    <m/>
    <m/>
    <m/>
    <m/>
    <n v="18.309999999999999"/>
    <s v="UNSG Griffith Power Plant"/>
  </r>
  <r>
    <s v="MAY-26"/>
    <s v="79010"/>
    <s v="Travel"/>
    <m/>
    <m/>
    <m/>
    <m/>
    <x v="1"/>
    <x v="1"/>
    <s v="Projects"/>
    <m/>
    <m/>
    <m/>
    <m/>
    <m/>
    <m/>
    <m/>
    <m/>
    <n v="23.02"/>
    <s v="UNSG Griffith Power Plant"/>
  </r>
  <r>
    <s v="MAY-26"/>
    <s v="79010"/>
    <s v="Travel"/>
    <m/>
    <m/>
    <m/>
    <m/>
    <x v="1"/>
    <x v="1"/>
    <s v="Projects"/>
    <m/>
    <m/>
    <m/>
    <m/>
    <m/>
    <m/>
    <m/>
    <m/>
    <n v="114.25"/>
    <s v="UNSG Griffith Power Plant"/>
  </r>
  <r>
    <s v="MAY-26"/>
    <s v="99001"/>
    <s v="kWh - Sales"/>
    <m/>
    <m/>
    <m/>
    <m/>
    <x v="0"/>
    <x v="0"/>
    <s v="General Ledger"/>
    <m/>
    <m/>
    <m/>
    <m/>
    <m/>
    <m/>
    <m/>
    <m/>
    <m/>
    <s v="UNSG Griffith Power Plant"/>
  </r>
  <r>
    <s v="JUN-26"/>
    <s v="40080"/>
    <s v="Other Retail Revenue"/>
    <m/>
    <m/>
    <m/>
    <m/>
    <x v="0"/>
    <x v="0"/>
    <s v="General Ledger"/>
    <m/>
    <m/>
    <m/>
    <m/>
    <m/>
    <m/>
    <m/>
    <m/>
    <n v="-21081"/>
    <s v="UNSG Griffith Power Plant"/>
  </r>
  <r>
    <s v="JUN-26"/>
    <s v="50000"/>
    <s v="Wages"/>
    <m/>
    <m/>
    <m/>
    <m/>
    <x v="6"/>
    <x v="6"/>
    <s v="Projects"/>
    <m/>
    <m/>
    <m/>
    <m/>
    <m/>
    <m/>
    <m/>
    <m/>
    <n v="-68.98"/>
    <s v="UNSG Griffith Power Plant"/>
  </r>
  <r>
    <s v="JUN-26"/>
    <s v="50000"/>
    <s v="Wages"/>
    <m/>
    <m/>
    <m/>
    <m/>
    <x v="6"/>
    <x v="6"/>
    <s v="Projects"/>
    <m/>
    <m/>
    <m/>
    <m/>
    <m/>
    <m/>
    <m/>
    <m/>
    <n v="-315.98"/>
    <s v="UNSG Griffith Power Plant"/>
  </r>
  <r>
    <s v="JUN-26"/>
    <s v="50000"/>
    <s v="Wages"/>
    <m/>
    <m/>
    <m/>
    <m/>
    <x v="1"/>
    <x v="1"/>
    <s v="Projects"/>
    <m/>
    <m/>
    <m/>
    <m/>
    <m/>
    <m/>
    <m/>
    <m/>
    <n v="-82.36"/>
    <s v="UNSG Griffith Power Plant"/>
  </r>
  <r>
    <s v="JUN-26"/>
    <s v="50000"/>
    <s v="Wages"/>
    <m/>
    <m/>
    <m/>
    <m/>
    <x v="1"/>
    <x v="1"/>
    <s v="Projects"/>
    <m/>
    <m/>
    <m/>
    <m/>
    <m/>
    <m/>
    <m/>
    <m/>
    <n v="154.80000000000001"/>
    <s v="UNSG Griffith Power Plant"/>
  </r>
  <r>
    <s v="JUN-26"/>
    <s v="50000"/>
    <s v="Wages"/>
    <m/>
    <m/>
    <m/>
    <m/>
    <x v="1"/>
    <x v="1"/>
    <s v="Projects"/>
    <m/>
    <m/>
    <m/>
    <m/>
    <m/>
    <m/>
    <m/>
    <m/>
    <n v="-532.04999999999995"/>
    <s v="UNSG Griffith Power Plant"/>
  </r>
  <r>
    <s v="JUN-26"/>
    <s v="50250"/>
    <s v="Workers' Compensation"/>
    <m/>
    <m/>
    <m/>
    <m/>
    <x v="2"/>
    <x v="2"/>
    <s v="Projects"/>
    <m/>
    <m/>
    <m/>
    <m/>
    <m/>
    <m/>
    <m/>
    <m/>
    <n v="-0.54"/>
    <s v="UNSG Griffith Power Plant"/>
  </r>
  <r>
    <s v="JUN-26"/>
    <s v="50250"/>
    <s v="Workers' Compensation"/>
    <m/>
    <m/>
    <m/>
    <m/>
    <x v="2"/>
    <x v="2"/>
    <s v="Projects"/>
    <m/>
    <m/>
    <m/>
    <m/>
    <m/>
    <m/>
    <m/>
    <m/>
    <n v="0.26"/>
    <s v="UNSG Griffith Power Plant"/>
  </r>
  <r>
    <s v="JUN-26"/>
    <s v="50250"/>
    <s v="Workers' Compensation"/>
    <m/>
    <m/>
    <m/>
    <m/>
    <x v="2"/>
    <x v="2"/>
    <s v="Projects"/>
    <m/>
    <m/>
    <m/>
    <m/>
    <m/>
    <m/>
    <m/>
    <m/>
    <n v="-0.9"/>
    <s v="UNSG Griffith Power Plant"/>
  </r>
  <r>
    <s v="JUN-26"/>
    <s v="50300"/>
    <s v="Pensions &amp; Benefits Allocated"/>
    <m/>
    <m/>
    <m/>
    <m/>
    <x v="3"/>
    <x v="3"/>
    <s v="Projects"/>
    <m/>
    <m/>
    <m/>
    <m/>
    <m/>
    <m/>
    <m/>
    <m/>
    <n v="-59.43"/>
    <s v="UNSG Griffith Power Plant"/>
  </r>
  <r>
    <s v="JUN-26"/>
    <s v="50300"/>
    <s v="Pensions &amp; Benefits Allocated"/>
    <m/>
    <m/>
    <m/>
    <m/>
    <x v="3"/>
    <x v="3"/>
    <s v="Projects"/>
    <m/>
    <m/>
    <m/>
    <m/>
    <m/>
    <m/>
    <m/>
    <m/>
    <n v="-70.95"/>
    <s v="UNSG Griffith Power Plant"/>
  </r>
  <r>
    <s v="JUN-26"/>
    <s v="52020"/>
    <s v="Outside Serv-Contractor &amp; Supple"/>
    <m/>
    <m/>
    <m/>
    <m/>
    <x v="4"/>
    <x v="4"/>
    <s v="Payables"/>
    <m/>
    <m/>
    <m/>
    <m/>
    <m/>
    <m/>
    <m/>
    <m/>
    <n v="5000"/>
    <s v="UNSG Griffith Power Plant"/>
  </r>
  <r>
    <s v="JUN-26"/>
    <s v="55000"/>
    <s v="Transportation Usage"/>
    <m/>
    <m/>
    <m/>
    <m/>
    <x v="1"/>
    <x v="1"/>
    <s v="Projects"/>
    <m/>
    <m/>
    <m/>
    <m/>
    <m/>
    <m/>
    <m/>
    <m/>
    <n v="30.44"/>
    <s v="UNSG Griffith Power Plant"/>
  </r>
  <r>
    <s v="JUN-26"/>
    <s v="56030"/>
    <s v="Property Tax"/>
    <m/>
    <m/>
    <m/>
    <m/>
    <x v="5"/>
    <x v="5"/>
    <s v="General Ledger"/>
    <m/>
    <m/>
    <m/>
    <m/>
    <m/>
    <m/>
    <m/>
    <m/>
    <n v="4431"/>
    <s v="UNSG Griffith Power Plant"/>
  </r>
  <r>
    <s v="JUN-26"/>
    <s v="56030"/>
    <s v="Property Tax"/>
    <m/>
    <m/>
    <m/>
    <m/>
    <x v="5"/>
    <x v="5"/>
    <s v="General Ledger"/>
    <m/>
    <m/>
    <m/>
    <m/>
    <m/>
    <m/>
    <m/>
    <m/>
    <n v="1113"/>
    <s v="UNSG Griffith Power Plant"/>
  </r>
  <r>
    <s v="JUN-26"/>
    <s v="79010"/>
    <s v="Travel"/>
    <m/>
    <m/>
    <m/>
    <m/>
    <x v="1"/>
    <x v="1"/>
    <s v="Projects"/>
    <m/>
    <m/>
    <m/>
    <m/>
    <m/>
    <m/>
    <m/>
    <m/>
    <n v="94.24"/>
    <s v="UNSG Griffith Power Plant"/>
  </r>
  <r>
    <s v="JUN-26"/>
    <s v="99001"/>
    <s v="kWh - Sales"/>
    <m/>
    <m/>
    <m/>
    <m/>
    <x v="0"/>
    <x v="0"/>
    <s v="General Ledger"/>
    <m/>
    <m/>
    <m/>
    <m/>
    <m/>
    <m/>
    <m/>
    <m/>
    <m/>
    <s v="UNSG Griffith Power Pla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4F5E0D-31D9-49BF-83E9-6D080AFA85F8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V15:X23" firstHeaderRow="1" firstDataRow="1" firstDataCol="2"/>
  <pivotFields count="20"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7">
        <item x="5"/>
        <item x="0"/>
        <item x="4"/>
        <item x="6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8">
        <item x="4"/>
        <item x="6"/>
        <item x="1"/>
        <item x="2"/>
        <item x="3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2">
    <field x="7"/>
    <field x="8"/>
  </rowFields>
  <rowItems count="8">
    <i>
      <x/>
      <x v="6"/>
    </i>
    <i>
      <x v="1"/>
      <x v="5"/>
    </i>
    <i>
      <x v="2"/>
      <x/>
    </i>
    <i>
      <x v="3"/>
      <x v="1"/>
    </i>
    <i>
      <x v="4"/>
      <x v="2"/>
    </i>
    <i>
      <x v="5"/>
      <x v="3"/>
    </i>
    <i>
      <x v="6"/>
      <x v="4"/>
    </i>
    <i t="grand">
      <x/>
    </i>
  </rowItems>
  <colItems count="1">
    <i/>
  </colItems>
  <dataFields count="1">
    <dataField name="Sum of Amount" fld="18" baseField="7" baseItem="0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8F4E-7770-4EC6-964F-27024F5E0F24}">
  <sheetPr codeName="Sheet1">
    <tabColor theme="6" tint="0.79998168889431442"/>
  </sheetPr>
  <dimension ref="A1:M83"/>
  <sheetViews>
    <sheetView tabSelected="1" zoomScaleNormal="100" workbookViewId="0">
      <selection activeCell="E12" sqref="E12"/>
    </sheetView>
  </sheetViews>
  <sheetFormatPr defaultColWidth="9.109375" defaultRowHeight="14.4"/>
  <cols>
    <col min="1" max="1" width="4.5546875" style="37" customWidth="1"/>
    <col min="2" max="2" width="49.6640625" style="37" customWidth="1"/>
    <col min="3" max="3" width="25.6640625" style="38" customWidth="1"/>
    <col min="4" max="4" width="14.6640625" style="37" customWidth="1"/>
    <col min="5" max="5" width="36.44140625" bestFit="1" customWidth="1"/>
    <col min="6" max="6" width="9.109375" customWidth="1"/>
    <col min="7" max="7" width="25.88671875" customWidth="1"/>
    <col min="8" max="8" width="15" customWidth="1"/>
    <col min="9" max="9" width="9.109375" customWidth="1"/>
    <col min="10" max="10" width="12.109375" customWidth="1"/>
    <col min="11" max="11" width="11.33203125" bestFit="1" customWidth="1"/>
    <col min="12" max="12" width="11.88671875" bestFit="1" customWidth="1"/>
    <col min="13" max="16384" width="9.109375" style="37"/>
  </cols>
  <sheetData>
    <row r="1" spans="1:13" customFormat="1" ht="12.75" customHeight="1">
      <c r="A1" s="15" t="s">
        <v>492</v>
      </c>
      <c r="C1" s="16"/>
      <c r="D1" s="16"/>
      <c r="M1" s="16"/>
    </row>
    <row r="2" spans="1:13" customFormat="1" ht="12.75" customHeight="1">
      <c r="A2" s="17" t="s">
        <v>493</v>
      </c>
      <c r="C2" s="16"/>
      <c r="D2" s="16"/>
      <c r="M2" s="16"/>
    </row>
    <row r="3" spans="1:13" customFormat="1" ht="12.75" customHeight="1">
      <c r="A3" s="17" t="s">
        <v>494</v>
      </c>
      <c r="C3" s="16"/>
      <c r="D3" s="16"/>
      <c r="M3" s="16"/>
    </row>
    <row r="4" spans="1:13" customFormat="1" ht="12.75" customHeight="1">
      <c r="A4" s="18" t="s">
        <v>512</v>
      </c>
      <c r="C4" s="16"/>
      <c r="D4" s="16"/>
      <c r="M4" s="16"/>
    </row>
    <row r="5" spans="1:13" customFormat="1">
      <c r="A5" s="4"/>
    </row>
    <row r="6" spans="1:13">
      <c r="A6" s="40" t="s">
        <v>513</v>
      </c>
      <c r="B6" s="41" t="s">
        <v>505</v>
      </c>
      <c r="C6" s="40" t="s">
        <v>514</v>
      </c>
      <c r="D6" s="40" t="s">
        <v>515</v>
      </c>
    </row>
    <row r="7" spans="1:13">
      <c r="A7" s="42" t="s">
        <v>516</v>
      </c>
      <c r="B7" s="43" t="s">
        <v>517</v>
      </c>
      <c r="C7" s="43" t="s">
        <v>518</v>
      </c>
      <c r="D7" s="44" t="s">
        <v>519</v>
      </c>
    </row>
    <row r="8" spans="1:13">
      <c r="A8" s="45"/>
      <c r="B8" s="46"/>
      <c r="C8" s="46"/>
      <c r="D8" s="47"/>
    </row>
    <row r="9" spans="1:13">
      <c r="A9" s="48" t="s">
        <v>520</v>
      </c>
      <c r="B9" s="49"/>
      <c r="C9" s="50"/>
      <c r="D9" s="48"/>
    </row>
    <row r="10" spans="1:13">
      <c r="A10" s="39"/>
      <c r="B10" s="39"/>
      <c r="C10" s="51"/>
      <c r="D10" s="39"/>
    </row>
    <row r="11" spans="1:13">
      <c r="A11" s="39"/>
      <c r="B11" s="52" t="s">
        <v>521</v>
      </c>
      <c r="C11" s="51"/>
      <c r="D11" s="39"/>
    </row>
    <row r="12" spans="1:13">
      <c r="A12" s="38">
        <v>3</v>
      </c>
      <c r="B12" s="37" t="s">
        <v>522</v>
      </c>
      <c r="C12" s="38" t="s">
        <v>523</v>
      </c>
      <c r="D12" s="53">
        <f>'A2-03'!J19</f>
        <v>899758.02</v>
      </c>
    </row>
    <row r="13" spans="1:13">
      <c r="A13" s="38">
        <v>4</v>
      </c>
      <c r="B13" s="37" t="s">
        <v>524</v>
      </c>
      <c r="C13" s="38" t="s">
        <v>525</v>
      </c>
      <c r="D13" s="53">
        <f>'A2-04'!J17</f>
        <v>-23583617.129999999</v>
      </c>
    </row>
    <row r="14" spans="1:13">
      <c r="A14" s="38"/>
      <c r="D14" s="54"/>
    </row>
    <row r="15" spans="1:13">
      <c r="A15" s="38"/>
      <c r="B15" s="55" t="s">
        <v>526</v>
      </c>
      <c r="D15" s="54"/>
    </row>
    <row r="16" spans="1:13">
      <c r="A16" s="38">
        <v>5</v>
      </c>
      <c r="B16" s="37" t="s">
        <v>527</v>
      </c>
      <c r="C16" s="38" t="s">
        <v>499</v>
      </c>
      <c r="D16" s="53">
        <f>'A2-05'!Q28</f>
        <v>47229.84</v>
      </c>
    </row>
    <row r="17" spans="1:4">
      <c r="A17" s="38"/>
      <c r="D17" s="54"/>
    </row>
    <row r="18" spans="1:4">
      <c r="A18" s="48" t="s">
        <v>528</v>
      </c>
      <c r="B18" s="49"/>
      <c r="C18" s="50"/>
      <c r="D18" s="48"/>
    </row>
    <row r="19" spans="1:4">
      <c r="A19" s="39"/>
      <c r="B19" s="39"/>
      <c r="C19" s="51"/>
      <c r="D19" s="39"/>
    </row>
    <row r="20" spans="1:4">
      <c r="A20" s="39"/>
      <c r="B20" s="56" t="s">
        <v>529</v>
      </c>
      <c r="C20" s="57"/>
      <c r="D20" s="56"/>
    </row>
    <row r="21" spans="1:4">
      <c r="A21" s="38">
        <v>1</v>
      </c>
      <c r="B21" s="37" t="s">
        <v>530</v>
      </c>
      <c r="C21" s="38" t="s">
        <v>495</v>
      </c>
      <c r="D21" s="473">
        <f>'A3-01'!D9</f>
        <v>-50388734.759999998</v>
      </c>
    </row>
    <row r="22" spans="1:4">
      <c r="A22" s="38">
        <v>2</v>
      </c>
      <c r="B22" s="37" t="s">
        <v>531</v>
      </c>
      <c r="C22" s="38" t="s">
        <v>500</v>
      </c>
      <c r="D22" s="53">
        <f>'A3-02'!S29</f>
        <v>-571563.65</v>
      </c>
    </row>
    <row r="23" spans="1:4">
      <c r="A23" s="38">
        <v>3</v>
      </c>
      <c r="B23" s="37" t="s">
        <v>532</v>
      </c>
      <c r="C23" s="38" t="s">
        <v>501</v>
      </c>
      <c r="D23" s="53">
        <f>'A3-03'!S259</f>
        <v>-252802.71</v>
      </c>
    </row>
    <row r="24" spans="1:4">
      <c r="A24" s="38">
        <v>4</v>
      </c>
      <c r="B24" s="37" t="s">
        <v>533</v>
      </c>
      <c r="C24" s="38" t="s">
        <v>534</v>
      </c>
      <c r="D24" s="53">
        <f>'A3-04'!M64</f>
        <v>2140784.8699999996</v>
      </c>
    </row>
    <row r="25" spans="1:4">
      <c r="A25" s="38">
        <v>5</v>
      </c>
      <c r="B25" s="37" t="s">
        <v>535</v>
      </c>
      <c r="C25" s="38" t="s">
        <v>536</v>
      </c>
      <c r="D25" s="53">
        <f>'A3-05'!D49</f>
        <v>339852.2</v>
      </c>
    </row>
    <row r="26" spans="1:4">
      <c r="A26" s="38">
        <v>6</v>
      </c>
      <c r="B26" s="37" t="s">
        <v>537</v>
      </c>
      <c r="C26" s="38" t="s">
        <v>538</v>
      </c>
      <c r="D26" s="53">
        <f>'A3-06'!J14+'A3-06'!K17</f>
        <v>11895737.633090651</v>
      </c>
    </row>
    <row r="27" spans="1:4">
      <c r="A27" s="38">
        <v>7</v>
      </c>
      <c r="B27" s="37" t="s">
        <v>539</v>
      </c>
      <c r="C27" s="38" t="s">
        <v>540</v>
      </c>
      <c r="D27" s="53">
        <f>'A3-07'!H142</f>
        <v>249291</v>
      </c>
    </row>
    <row r="28" spans="1:4">
      <c r="A28" s="38">
        <v>8</v>
      </c>
      <c r="B28" s="37" t="s">
        <v>541</v>
      </c>
      <c r="C28" s="38" t="s">
        <v>542</v>
      </c>
      <c r="D28" s="474">
        <f>SUM('A3-08'!D7:D8)</f>
        <v>-1462134.3</v>
      </c>
    </row>
    <row r="29" spans="1:4">
      <c r="A29" s="38">
        <v>9</v>
      </c>
      <c r="B29" s="37" t="s">
        <v>543</v>
      </c>
      <c r="C29" s="38" t="s">
        <v>544</v>
      </c>
      <c r="D29" s="53">
        <v>0</v>
      </c>
    </row>
    <row r="30" spans="1:4">
      <c r="A30" s="38"/>
    </row>
    <row r="31" spans="1:4">
      <c r="A31" s="59" t="s">
        <v>545</v>
      </c>
      <c r="B31" s="48"/>
      <c r="C31" s="50"/>
      <c r="D31" s="48"/>
    </row>
    <row r="32" spans="1:4">
      <c r="A32" s="38"/>
      <c r="B32" s="39"/>
      <c r="C32" s="51"/>
      <c r="D32" s="39"/>
    </row>
    <row r="33" spans="1:4">
      <c r="A33" s="38"/>
      <c r="B33" s="56" t="s">
        <v>546</v>
      </c>
      <c r="C33" s="57"/>
      <c r="D33" s="56"/>
    </row>
    <row r="34" spans="1:4">
      <c r="A34" s="38">
        <v>1</v>
      </c>
      <c r="B34" s="37" t="s">
        <v>547</v>
      </c>
      <c r="C34" s="38" t="s">
        <v>503</v>
      </c>
      <c r="D34" s="473">
        <f>-'A4-01'!C9</f>
        <v>-51850869.060000002</v>
      </c>
    </row>
    <row r="35" spans="1:4">
      <c r="A35" s="38">
        <v>2</v>
      </c>
      <c r="B35" s="37" t="s">
        <v>548</v>
      </c>
      <c r="C35" s="38" t="s">
        <v>549</v>
      </c>
      <c r="D35" s="53">
        <f>-'A4-02'!V68</f>
        <v>-573625.68000000005</v>
      </c>
    </row>
    <row r="36" spans="1:4">
      <c r="A36" s="38">
        <v>3</v>
      </c>
      <c r="B36" s="37" t="s">
        <v>732</v>
      </c>
      <c r="C36" s="38" t="s">
        <v>550</v>
      </c>
      <c r="D36" s="53">
        <v>0</v>
      </c>
    </row>
    <row r="37" spans="1:4">
      <c r="A37" s="38">
        <v>4</v>
      </c>
      <c r="B37" s="37" t="s">
        <v>532</v>
      </c>
      <c r="C37" s="38" t="s">
        <v>502</v>
      </c>
      <c r="D37" s="53">
        <f>-SUM('A4-04'!X18:X22)</f>
        <v>-101562.84</v>
      </c>
    </row>
    <row r="38" spans="1:4">
      <c r="A38" s="38">
        <v>5</v>
      </c>
      <c r="B38" s="37" t="s">
        <v>551</v>
      </c>
      <c r="C38" s="38" t="s">
        <v>504</v>
      </c>
      <c r="D38" s="53">
        <f>-'A4-05'!I21</f>
        <v>-23258.47</v>
      </c>
    </row>
    <row r="39" spans="1:4">
      <c r="A39" s="38">
        <v>6</v>
      </c>
      <c r="B39" s="37" t="s">
        <v>552</v>
      </c>
      <c r="C39" s="38" t="s">
        <v>553</v>
      </c>
      <c r="D39" s="53">
        <f>'A4-06'!D30</f>
        <v>48450.000000000029</v>
      </c>
    </row>
    <row r="40" spans="1:4">
      <c r="A40" s="38">
        <v>7</v>
      </c>
      <c r="B40" s="37" t="s">
        <v>554</v>
      </c>
      <c r="C40" s="38" t="s">
        <v>555</v>
      </c>
      <c r="D40" s="53">
        <f>'A4-07'!B54</f>
        <v>-40446.01999999999</v>
      </c>
    </row>
    <row r="41" spans="1:4">
      <c r="A41" s="38">
        <v>8</v>
      </c>
      <c r="B41" s="37" t="s">
        <v>556</v>
      </c>
      <c r="C41" s="38" t="s">
        <v>510</v>
      </c>
      <c r="D41" s="53">
        <f>-'A4-08'!W331</f>
        <v>-73672.72</v>
      </c>
    </row>
    <row r="42" spans="1:4">
      <c r="A42" s="38">
        <v>9</v>
      </c>
      <c r="B42" s="37" t="s">
        <v>557</v>
      </c>
      <c r="C42" s="38" t="s">
        <v>558</v>
      </c>
      <c r="D42" s="53">
        <f>'A4-09'!T9</f>
        <v>-2238.5050000000001</v>
      </c>
    </row>
    <row r="43" spans="1:4">
      <c r="A43" s="38">
        <v>10</v>
      </c>
      <c r="B43" s="37" t="s">
        <v>559</v>
      </c>
      <c r="C43" s="38" t="s">
        <v>511</v>
      </c>
      <c r="D43" s="53">
        <f>-'A4-10'!S39-'A4-10'!M52</f>
        <v>-509410.73391999997</v>
      </c>
    </row>
    <row r="44" spans="1:4">
      <c r="A44" s="38">
        <v>11</v>
      </c>
      <c r="B44" s="37" t="s">
        <v>560</v>
      </c>
      <c r="C44" s="38" t="s">
        <v>561</v>
      </c>
      <c r="D44" s="53">
        <f>-'A4-11'!C11</f>
        <v>-106432.37000000001</v>
      </c>
    </row>
    <row r="45" spans="1:4">
      <c r="A45" s="38">
        <v>12</v>
      </c>
      <c r="B45" s="37" t="s">
        <v>562</v>
      </c>
      <c r="C45" s="38" t="s">
        <v>563</v>
      </c>
      <c r="D45" s="53">
        <f>-'A4-12'!C43</f>
        <v>-277307.83</v>
      </c>
    </row>
    <row r="46" spans="1:4">
      <c r="A46" s="38">
        <v>13</v>
      </c>
      <c r="B46" s="37" t="s">
        <v>564</v>
      </c>
      <c r="C46" s="38" t="s">
        <v>565</v>
      </c>
      <c r="D46" s="53">
        <f>-'A4-13'!Y19</f>
        <v>-70895.73</v>
      </c>
    </row>
    <row r="47" spans="1:4">
      <c r="A47" s="38">
        <v>14</v>
      </c>
      <c r="B47" s="37" t="s">
        <v>566</v>
      </c>
      <c r="C47" s="38" t="s">
        <v>567</v>
      </c>
      <c r="D47" s="53">
        <f>'A4-14'!D11</f>
        <v>296254.46000000002</v>
      </c>
    </row>
    <row r="48" spans="1:4">
      <c r="A48" s="38" t="s">
        <v>568</v>
      </c>
      <c r="B48" s="37" t="s">
        <v>569</v>
      </c>
      <c r="C48" s="38" t="s">
        <v>570</v>
      </c>
      <c r="D48" s="53">
        <f>'A4-14a'!D19</f>
        <v>36251.646666666667</v>
      </c>
    </row>
    <row r="49" spans="1:4">
      <c r="A49" s="38"/>
      <c r="D49" s="54"/>
    </row>
    <row r="50" spans="1:4">
      <c r="A50" s="38"/>
      <c r="B50" s="56" t="s">
        <v>571</v>
      </c>
      <c r="C50" s="57"/>
      <c r="D50" s="56"/>
    </row>
    <row r="51" spans="1:4">
      <c r="A51" s="38">
        <v>16</v>
      </c>
      <c r="B51" s="37" t="s">
        <v>572</v>
      </c>
      <c r="C51" s="38" t="s">
        <v>573</v>
      </c>
      <c r="D51" s="53">
        <f>'A4-16'!T153</f>
        <v>222980</v>
      </c>
    </row>
    <row r="52" spans="1:4">
      <c r="A52" s="38"/>
      <c r="D52" s="54"/>
    </row>
    <row r="53" spans="1:4">
      <c r="A53" s="38"/>
      <c r="B53" s="56" t="s">
        <v>574</v>
      </c>
      <c r="C53" s="57"/>
      <c r="D53" s="56"/>
    </row>
    <row r="54" spans="1:4">
      <c r="A54" s="38">
        <v>30</v>
      </c>
      <c r="B54" s="37" t="s">
        <v>575</v>
      </c>
      <c r="C54" s="38" t="s">
        <v>576</v>
      </c>
      <c r="D54" s="53">
        <f>'A4-30'!E27</f>
        <v>78966</v>
      </c>
    </row>
    <row r="55" spans="1:4">
      <c r="A55" s="38">
        <v>31</v>
      </c>
      <c r="B55" s="37" t="s">
        <v>110</v>
      </c>
      <c r="C55" s="38" t="s">
        <v>577</v>
      </c>
      <c r="D55" s="53">
        <f>'A4-31'!C22</f>
        <v>-47286.814949880005</v>
      </c>
    </row>
    <row r="56" spans="1:4">
      <c r="A56" s="38"/>
    </row>
    <row r="57" spans="1:4">
      <c r="A57" s="48" t="s">
        <v>578</v>
      </c>
      <c r="B57" s="49"/>
      <c r="C57" s="50"/>
      <c r="D57" s="48"/>
    </row>
    <row r="58" spans="1:4">
      <c r="A58" s="38"/>
      <c r="B58" s="39"/>
      <c r="C58" s="51"/>
      <c r="D58" s="39"/>
    </row>
    <row r="59" spans="1:4">
      <c r="A59" s="38"/>
      <c r="B59" s="56" t="s">
        <v>579</v>
      </c>
      <c r="C59" s="57"/>
      <c r="D59" s="56"/>
    </row>
    <row r="60" spans="1:4">
      <c r="A60" s="38">
        <v>1</v>
      </c>
      <c r="B60" s="37" t="s">
        <v>580</v>
      </c>
      <c r="C60" s="38" t="s">
        <v>581</v>
      </c>
      <c r="D60" s="58">
        <f>-'A5-01'!D27</f>
        <v>-12841091</v>
      </c>
    </row>
    <row r="61" spans="1:4">
      <c r="A61" s="38">
        <v>2</v>
      </c>
      <c r="B61" s="37" t="s">
        <v>582</v>
      </c>
      <c r="C61" s="38" t="s">
        <v>583</v>
      </c>
      <c r="D61" s="53">
        <f>-'A5-02'!F26</f>
        <v>-43555</v>
      </c>
    </row>
    <row r="62" spans="1:4">
      <c r="A62" s="38">
        <v>3</v>
      </c>
      <c r="B62" s="37" t="s">
        <v>584</v>
      </c>
      <c r="C62" s="38" t="s">
        <v>585</v>
      </c>
      <c r="D62" s="53">
        <f>-'A5-03'!D10</f>
        <v>-4406109.1145487009</v>
      </c>
    </row>
    <row r="63" spans="1:4">
      <c r="A63" s="38">
        <v>4</v>
      </c>
      <c r="B63" s="37" t="s">
        <v>586</v>
      </c>
      <c r="C63" s="38" t="s">
        <v>587</v>
      </c>
      <c r="D63" s="53">
        <f>-'A5-04'!D13</f>
        <v>-6070892.0700000003</v>
      </c>
    </row>
    <row r="64" spans="1:4">
      <c r="A64" s="38">
        <v>5</v>
      </c>
      <c r="B64" s="37" t="s">
        <v>588</v>
      </c>
      <c r="C64" s="38" t="s">
        <v>589</v>
      </c>
      <c r="D64" s="53">
        <f>-'A5-05'!F23</f>
        <v>-18110850.759999998</v>
      </c>
    </row>
    <row r="65" spans="1:4">
      <c r="A65" s="38">
        <v>6</v>
      </c>
      <c r="B65" s="37" t="s">
        <v>590</v>
      </c>
      <c r="C65" s="38" t="s">
        <v>591</v>
      </c>
      <c r="D65" s="53">
        <f>'A5-06'!E124</f>
        <v>10538986</v>
      </c>
    </row>
    <row r="66" spans="1:4">
      <c r="A66" s="38">
        <v>7</v>
      </c>
      <c r="B66" s="37" t="s">
        <v>592</v>
      </c>
      <c r="C66" s="38" t="s">
        <v>593</v>
      </c>
      <c r="D66" s="53">
        <v>0</v>
      </c>
    </row>
    <row r="67" spans="1:4">
      <c r="A67" s="38"/>
    </row>
    <row r="68" spans="1:4">
      <c r="A68" s="38"/>
      <c r="B68" s="56" t="s">
        <v>594</v>
      </c>
      <c r="C68" s="57"/>
      <c r="D68" s="56"/>
    </row>
    <row r="69" spans="1:4">
      <c r="A69" s="38">
        <v>10</v>
      </c>
      <c r="B69" s="37" t="s">
        <v>580</v>
      </c>
      <c r="C69" s="38" t="s">
        <v>595</v>
      </c>
      <c r="D69" s="58">
        <f>'A5-10'!D55</f>
        <v>-11552487.134400003</v>
      </c>
    </row>
    <row r="70" spans="1:4">
      <c r="A70" s="38">
        <v>11</v>
      </c>
      <c r="B70" s="37" t="s">
        <v>582</v>
      </c>
      <c r="C70" s="38" t="s">
        <v>596</v>
      </c>
      <c r="D70" s="53">
        <f>-'A5-11'!E31</f>
        <v>-16798.857142857141</v>
      </c>
    </row>
    <row r="71" spans="1:4">
      <c r="A71" s="38">
        <v>12</v>
      </c>
      <c r="B71" s="37" t="s">
        <v>584</v>
      </c>
      <c r="C71" s="38" t="s">
        <v>597</v>
      </c>
      <c r="D71" s="53">
        <f>-'A5-12'!H10</f>
        <v>-1628845.3581425999</v>
      </c>
    </row>
    <row r="72" spans="1:4">
      <c r="A72" s="38">
        <v>13</v>
      </c>
      <c r="B72" s="37" t="s">
        <v>586</v>
      </c>
      <c r="C72" s="38" t="s">
        <v>598</v>
      </c>
      <c r="D72" s="53">
        <f>-'A5-13'!E13</f>
        <v>-2763515.21</v>
      </c>
    </row>
    <row r="73" spans="1:4">
      <c r="A73" s="38">
        <v>14</v>
      </c>
      <c r="B73" s="37" t="s">
        <v>588</v>
      </c>
      <c r="C73" s="38" t="s">
        <v>599</v>
      </c>
      <c r="D73" s="53">
        <f>-'A5-05'!G23</f>
        <v>-8499417.790000001</v>
      </c>
    </row>
    <row r="74" spans="1:4">
      <c r="A74" s="38">
        <v>15</v>
      </c>
      <c r="B74" s="37" t="s">
        <v>600</v>
      </c>
      <c r="C74" s="38" t="s">
        <v>601</v>
      </c>
      <c r="D74" s="53">
        <f>'A5-15'!AI103</f>
        <v>-19885338.354380235</v>
      </c>
    </row>
    <row r="75" spans="1:4">
      <c r="A75" s="38">
        <v>16</v>
      </c>
      <c r="B75" s="37" t="s">
        <v>590</v>
      </c>
      <c r="C75" s="38" t="s">
        <v>602</v>
      </c>
      <c r="D75" s="53">
        <f>'A5-16'!H124</f>
        <v>395300</v>
      </c>
    </row>
    <row r="76" spans="1:4">
      <c r="A76" s="38">
        <v>17</v>
      </c>
      <c r="B76" s="37" t="s">
        <v>592</v>
      </c>
      <c r="C76" s="38" t="s">
        <v>603</v>
      </c>
      <c r="D76" s="53">
        <v>0</v>
      </c>
    </row>
    <row r="78" spans="1:4">
      <c r="B78" s="56" t="s">
        <v>521</v>
      </c>
      <c r="C78" s="57"/>
      <c r="D78" s="56"/>
    </row>
    <row r="79" spans="1:4">
      <c r="A79" s="38">
        <v>19</v>
      </c>
      <c r="B79" s="37" t="s">
        <v>604</v>
      </c>
      <c r="C79" s="38" t="s">
        <v>605</v>
      </c>
      <c r="D79" s="58">
        <f>'A5-19'!O13</f>
        <v>0</v>
      </c>
    </row>
    <row r="80" spans="1:4">
      <c r="A80" s="38">
        <v>20</v>
      </c>
      <c r="B80" s="37" t="s">
        <v>606</v>
      </c>
      <c r="C80" s="38" t="s">
        <v>607</v>
      </c>
      <c r="D80" s="53">
        <f>'A5-20'!O14</f>
        <v>-9241</v>
      </c>
    </row>
    <row r="82" spans="1:4">
      <c r="B82" s="56" t="s">
        <v>608</v>
      </c>
      <c r="C82" s="57"/>
      <c r="D82" s="56"/>
    </row>
    <row r="83" spans="1:4">
      <c r="A83" s="38">
        <v>21</v>
      </c>
      <c r="B83" s="37" t="s">
        <v>609</v>
      </c>
      <c r="C83" s="38" t="s">
        <v>610</v>
      </c>
      <c r="D83" s="58">
        <f>'A5-21'!O17</f>
        <v>-789027.86298869527</v>
      </c>
    </row>
  </sheetData>
  <pageMargins left="0.7" right="0.7" top="0.75" bottom="0.75" header="0.3" footer="0.3"/>
  <pageSetup scale="95" orientation="portrait" r:id="rId1"/>
  <rowBreaks count="3" manualBreakCount="3">
    <brk id="17" max="3" man="1"/>
    <brk id="30" max="3" man="1"/>
    <brk id="56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3CC6-0EE0-4175-9982-00D12E0FA6AF}">
  <sheetPr codeName="Sheet10">
    <tabColor theme="6" tint="0.39997558519241921"/>
  </sheetPr>
  <dimension ref="A1:K16"/>
  <sheetViews>
    <sheetView showGridLines="0" workbookViewId="0"/>
  </sheetViews>
  <sheetFormatPr defaultRowHeight="14.4"/>
  <cols>
    <col min="1" max="1" width="11.109375" bestFit="1" customWidth="1"/>
    <col min="2" max="2" width="27.33203125" bestFit="1" customWidth="1"/>
    <col min="3" max="3" width="12.109375" bestFit="1" customWidth="1"/>
    <col min="4" max="4" width="10.44140625" bestFit="1" customWidth="1"/>
    <col min="5" max="5" width="16" customWidth="1"/>
    <col min="6" max="6" width="9.6640625" bestFit="1" customWidth="1"/>
    <col min="7" max="7" width="11.6640625" customWidth="1"/>
    <col min="8" max="8" width="11.44140625" bestFit="1" customWidth="1"/>
    <col min="9" max="9" width="17.88671875" customWidth="1"/>
    <col min="10" max="10" width="13.33203125" bestFit="1" customWidth="1"/>
    <col min="11" max="11" width="11.5546875" bestFit="1" customWidth="1"/>
  </cols>
  <sheetData>
    <row r="1" spans="1:11" ht="12.75" customHeight="1">
      <c r="A1" s="15" t="s">
        <v>492</v>
      </c>
    </row>
    <row r="2" spans="1:11" ht="12.75" customHeight="1">
      <c r="A2" s="17" t="s">
        <v>493</v>
      </c>
    </row>
    <row r="3" spans="1:11" ht="12.75" customHeight="1">
      <c r="A3" s="17" t="s">
        <v>494</v>
      </c>
    </row>
    <row r="4" spans="1:11" ht="12.75" customHeight="1">
      <c r="A4" s="18" t="s">
        <v>538</v>
      </c>
    </row>
    <row r="6" spans="1:11" ht="40.200000000000003">
      <c r="C6" s="484" t="s">
        <v>1674</v>
      </c>
      <c r="D6" s="484" t="s">
        <v>1675</v>
      </c>
      <c r="E6" s="484" t="s">
        <v>1676</v>
      </c>
      <c r="F6" s="475" t="s">
        <v>1677</v>
      </c>
      <c r="G6" s="475" t="s">
        <v>1678</v>
      </c>
      <c r="H6" s="475" t="s">
        <v>1679</v>
      </c>
      <c r="I6" s="475" t="s">
        <v>1680</v>
      </c>
      <c r="J6" s="475" t="s">
        <v>537</v>
      </c>
      <c r="K6" s="475" t="s">
        <v>1681</v>
      </c>
    </row>
    <row r="10" spans="1:11">
      <c r="A10" s="482" t="s">
        <v>1682</v>
      </c>
      <c r="B10" s="466" t="s">
        <v>1683</v>
      </c>
      <c r="C10" s="466">
        <v>56939230</v>
      </c>
      <c r="D10" s="466"/>
      <c r="E10" s="466"/>
      <c r="F10" s="466">
        <v>2264574.7000000002</v>
      </c>
      <c r="G10" s="466">
        <v>339852.2</v>
      </c>
      <c r="H10" s="466"/>
      <c r="I10" s="466"/>
      <c r="J10" s="483">
        <v>11966903.20909065</v>
      </c>
      <c r="K10" s="466">
        <v>71510560.109090656</v>
      </c>
    </row>
    <row r="11" spans="1:11">
      <c r="A11" s="482"/>
      <c r="B11" s="485" t="s">
        <v>1684</v>
      </c>
      <c r="C11" s="466">
        <v>50388734.75</v>
      </c>
      <c r="D11" s="466"/>
      <c r="E11" s="466"/>
      <c r="F11" s="466"/>
      <c r="G11" s="466"/>
      <c r="H11" s="466">
        <v>-50388734.75</v>
      </c>
      <c r="I11" s="466"/>
      <c r="J11" s="466"/>
      <c r="K11" s="466">
        <v>0</v>
      </c>
    </row>
    <row r="12" spans="1:11">
      <c r="A12" s="466">
        <v>483</v>
      </c>
      <c r="B12" s="466" t="s">
        <v>1685</v>
      </c>
      <c r="C12" s="485">
        <v>150169.30000000002</v>
      </c>
      <c r="D12" s="466">
        <v>-150169.30000000002</v>
      </c>
      <c r="E12" s="466"/>
      <c r="F12" s="466"/>
      <c r="G12" s="466"/>
      <c r="H12" s="466"/>
      <c r="I12" s="466"/>
      <c r="J12" s="466"/>
      <c r="K12" s="466">
        <v>0</v>
      </c>
    </row>
    <row r="13" spans="1:11">
      <c r="A13" s="466">
        <v>489</v>
      </c>
      <c r="B13" s="466" t="s">
        <v>1686</v>
      </c>
      <c r="C13" s="486">
        <v>6779086.6299999999</v>
      </c>
      <c r="D13" s="486"/>
      <c r="E13" s="486">
        <v>-824366.36</v>
      </c>
      <c r="F13" s="486"/>
      <c r="G13" s="486"/>
      <c r="H13" s="486"/>
      <c r="I13" s="486"/>
      <c r="J13" s="487">
        <v>-71165.575999999419</v>
      </c>
      <c r="K13" s="486">
        <v>5883554.6940000001</v>
      </c>
    </row>
    <row r="14" spans="1:11">
      <c r="B14" t="s">
        <v>1687</v>
      </c>
      <c r="C14" s="466">
        <v>114257220.67999999</v>
      </c>
      <c r="D14" s="466">
        <v>-150169.30000000002</v>
      </c>
      <c r="E14" s="466">
        <v>-824366.36</v>
      </c>
      <c r="F14" s="466">
        <v>2264574.7000000002</v>
      </c>
      <c r="G14" s="466">
        <v>339852.2</v>
      </c>
      <c r="H14" s="466">
        <v>-50388734.75</v>
      </c>
      <c r="I14" s="466">
        <v>0</v>
      </c>
      <c r="J14" s="466">
        <v>11895737.633090651</v>
      </c>
      <c r="K14" s="466">
        <v>77394114.803090662</v>
      </c>
    </row>
    <row r="15" spans="1:11">
      <c r="A15" s="374"/>
      <c r="B15" s="374"/>
      <c r="C15" s="374"/>
      <c r="D15" s="374"/>
      <c r="E15" s="374"/>
      <c r="F15" s="374"/>
      <c r="G15" s="374"/>
      <c r="H15" s="374"/>
      <c r="I15" s="374"/>
      <c r="J15" s="374"/>
      <c r="K15" s="374"/>
    </row>
    <row r="16" spans="1:11">
      <c r="A16" s="374"/>
      <c r="B16" s="374"/>
      <c r="C16" s="374"/>
      <c r="D16" s="374"/>
      <c r="E16" s="374"/>
      <c r="F16" s="374"/>
      <c r="G16" s="374"/>
      <c r="H16" s="374"/>
      <c r="I16" s="374"/>
      <c r="J16" s="374"/>
      <c r="K16" s="37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7DE3-9F6A-485B-8653-D4F09EBDCDA4}">
  <sheetPr codeName="Sheet11">
    <tabColor theme="6" tint="0.39997558519241921"/>
  </sheetPr>
  <dimension ref="A1:M142"/>
  <sheetViews>
    <sheetView workbookViewId="0"/>
  </sheetViews>
  <sheetFormatPr defaultColWidth="8.6640625" defaultRowHeight="14.4"/>
  <cols>
    <col min="1" max="1" width="25" style="151" customWidth="1"/>
    <col min="2" max="2" width="7.5546875" style="151" customWidth="1"/>
    <col min="3" max="3" width="10" style="151" customWidth="1"/>
    <col min="4" max="4" width="13.33203125" style="151" customWidth="1"/>
    <col min="5" max="5" width="11.6640625" style="151" bestFit="1" customWidth="1"/>
    <col min="6" max="6" width="4.5546875" style="151" bestFit="1" customWidth="1"/>
    <col min="7" max="7" width="10.88671875" style="151" customWidth="1"/>
    <col min="8" max="8" width="9.109375" style="151" bestFit="1" customWidth="1"/>
    <col min="9" max="9" width="8.6640625" style="151"/>
    <col min="10" max="10" width="36.109375" style="151" bestFit="1" customWidth="1"/>
    <col min="11" max="11" width="9.5546875" style="151" bestFit="1" customWidth="1"/>
    <col min="12" max="12" width="9" style="151" bestFit="1" customWidth="1"/>
    <col min="13" max="13" width="8.6640625" style="151" customWidth="1"/>
    <col min="14" max="16384" width="8.6640625" style="151"/>
  </cols>
  <sheetData>
    <row r="1" spans="1:13" customFormat="1" ht="12.75" customHeight="1">
      <c r="A1" s="15" t="s">
        <v>492</v>
      </c>
      <c r="B1" s="151"/>
    </row>
    <row r="2" spans="1:13" customFormat="1" ht="12.75" customHeight="1">
      <c r="A2" s="17" t="s">
        <v>493</v>
      </c>
      <c r="B2" s="151"/>
    </row>
    <row r="3" spans="1:13" customFormat="1" ht="12.75" customHeight="1">
      <c r="A3" s="17" t="s">
        <v>494</v>
      </c>
      <c r="B3" s="151"/>
    </row>
    <row r="4" spans="1:13" customFormat="1" ht="12.75" customHeight="1">
      <c r="A4" s="18" t="s">
        <v>540</v>
      </c>
      <c r="B4" s="151"/>
    </row>
    <row r="5" spans="1:13" customFormat="1"/>
    <row r="6" spans="1:13">
      <c r="A6" s="28" t="s">
        <v>869</v>
      </c>
      <c r="B6" s="28" t="s">
        <v>870</v>
      </c>
      <c r="C6" s="28" t="s">
        <v>860</v>
      </c>
      <c r="D6" s="28" t="s">
        <v>871</v>
      </c>
      <c r="E6" s="28" t="s">
        <v>687</v>
      </c>
      <c r="F6" s="28" t="s">
        <v>872</v>
      </c>
      <c r="G6" s="28" t="s">
        <v>873</v>
      </c>
      <c r="H6" s="29" t="s">
        <v>866</v>
      </c>
      <c r="J6" s="28" t="s">
        <v>869</v>
      </c>
      <c r="K6" s="28" t="s">
        <v>867</v>
      </c>
      <c r="L6" s="225" t="s">
        <v>868</v>
      </c>
    </row>
    <row r="7" spans="1:13">
      <c r="A7" s="10" t="s">
        <v>874</v>
      </c>
      <c r="B7" s="10" t="s">
        <v>3</v>
      </c>
      <c r="C7" s="12">
        <v>-735</v>
      </c>
      <c r="D7" s="10" t="s">
        <v>875</v>
      </c>
      <c r="E7" s="10" t="s">
        <v>32</v>
      </c>
      <c r="F7" s="10">
        <f t="shared" ref="F7:F38" si="0">-C7/VLOOKUP(A7,$J$7:$L$24,2,0)</f>
        <v>21</v>
      </c>
      <c r="G7" s="12">
        <f t="shared" ref="G7:G38" si="1">VLOOKUP(A7,$J$6:$L$24,3,0)*F7</f>
        <v>1050</v>
      </c>
      <c r="H7" s="12">
        <f>G7+C7</f>
        <v>315</v>
      </c>
      <c r="J7" s="10" t="s">
        <v>874</v>
      </c>
      <c r="K7" s="12">
        <v>35</v>
      </c>
      <c r="L7" s="12">
        <v>50</v>
      </c>
    </row>
    <row r="8" spans="1:13">
      <c r="A8" s="10" t="s">
        <v>874</v>
      </c>
      <c r="B8" s="10" t="s">
        <v>3</v>
      </c>
      <c r="C8" s="12">
        <v>-1820</v>
      </c>
      <c r="D8" s="10" t="s">
        <v>875</v>
      </c>
      <c r="E8" s="10" t="s">
        <v>40</v>
      </c>
      <c r="F8" s="10">
        <f t="shared" si="0"/>
        <v>52</v>
      </c>
      <c r="G8" s="12">
        <f t="shared" si="1"/>
        <v>2600</v>
      </c>
      <c r="H8" s="12">
        <f t="shared" ref="H8:H71" si="2">G8+C8</f>
        <v>780</v>
      </c>
      <c r="J8" s="10" t="s">
        <v>876</v>
      </c>
      <c r="K8" s="12">
        <v>20</v>
      </c>
      <c r="L8" s="12">
        <v>33</v>
      </c>
    </row>
    <row r="9" spans="1:13">
      <c r="A9" s="10" t="s">
        <v>874</v>
      </c>
      <c r="B9" s="10" t="s">
        <v>3</v>
      </c>
      <c r="C9" s="12">
        <v>-1050</v>
      </c>
      <c r="D9" s="10" t="s">
        <v>875</v>
      </c>
      <c r="E9" s="10" t="s">
        <v>44</v>
      </c>
      <c r="F9" s="10">
        <f t="shared" si="0"/>
        <v>30</v>
      </c>
      <c r="G9" s="12">
        <f t="shared" si="1"/>
        <v>1500</v>
      </c>
      <c r="H9" s="12">
        <f t="shared" si="2"/>
        <v>450</v>
      </c>
      <c r="J9" s="10" t="s">
        <v>877</v>
      </c>
      <c r="K9" s="12">
        <v>20</v>
      </c>
      <c r="L9" s="12">
        <v>33</v>
      </c>
    </row>
    <row r="10" spans="1:13">
      <c r="A10" s="10" t="s">
        <v>874</v>
      </c>
      <c r="B10" s="10" t="s">
        <v>3</v>
      </c>
      <c r="C10" s="12">
        <v>-1470</v>
      </c>
      <c r="D10" s="10" t="s">
        <v>875</v>
      </c>
      <c r="E10" s="10" t="s">
        <v>42</v>
      </c>
      <c r="F10" s="10">
        <f t="shared" si="0"/>
        <v>42</v>
      </c>
      <c r="G10" s="12">
        <f t="shared" si="1"/>
        <v>2100</v>
      </c>
      <c r="H10" s="12">
        <f t="shared" si="2"/>
        <v>630</v>
      </c>
      <c r="J10" s="10" t="s">
        <v>878</v>
      </c>
      <c r="K10" s="12">
        <v>0</v>
      </c>
      <c r="L10" s="12">
        <v>37</v>
      </c>
      <c r="M10" s="152" t="s">
        <v>879</v>
      </c>
    </row>
    <row r="11" spans="1:13">
      <c r="A11" s="10" t="s">
        <v>874</v>
      </c>
      <c r="B11" s="10" t="s">
        <v>3</v>
      </c>
      <c r="C11" s="12">
        <v>-735</v>
      </c>
      <c r="D11" s="10" t="s">
        <v>875</v>
      </c>
      <c r="E11" s="10" t="s">
        <v>30</v>
      </c>
      <c r="F11" s="10">
        <f t="shared" si="0"/>
        <v>21</v>
      </c>
      <c r="G11" s="12">
        <f t="shared" si="1"/>
        <v>1050</v>
      </c>
      <c r="H11" s="12">
        <f t="shared" si="2"/>
        <v>315</v>
      </c>
      <c r="J11" s="10" t="s">
        <v>880</v>
      </c>
      <c r="K11" s="12">
        <v>35</v>
      </c>
      <c r="L11" s="12">
        <v>50</v>
      </c>
    </row>
    <row r="12" spans="1:13">
      <c r="A12" s="10" t="s">
        <v>874</v>
      </c>
      <c r="B12" s="10" t="s">
        <v>3</v>
      </c>
      <c r="C12" s="12">
        <v>-2450</v>
      </c>
      <c r="D12" s="10" t="s">
        <v>875</v>
      </c>
      <c r="E12" s="10" t="s">
        <v>38</v>
      </c>
      <c r="F12" s="10">
        <f t="shared" si="0"/>
        <v>70</v>
      </c>
      <c r="G12" s="12">
        <f t="shared" si="1"/>
        <v>3500</v>
      </c>
      <c r="H12" s="12">
        <f t="shared" si="2"/>
        <v>1050</v>
      </c>
      <c r="J12" s="10" t="s">
        <v>881</v>
      </c>
      <c r="K12" s="12">
        <v>70</v>
      </c>
      <c r="L12" s="12">
        <v>100</v>
      </c>
    </row>
    <row r="13" spans="1:13">
      <c r="A13" s="10" t="s">
        <v>874</v>
      </c>
      <c r="B13" s="10" t="s">
        <v>3</v>
      </c>
      <c r="C13" s="12">
        <v>-2170</v>
      </c>
      <c r="D13" s="10" t="s">
        <v>875</v>
      </c>
      <c r="E13" s="10" t="s">
        <v>36</v>
      </c>
      <c r="F13" s="10">
        <f t="shared" si="0"/>
        <v>62</v>
      </c>
      <c r="G13" s="12">
        <f t="shared" si="1"/>
        <v>3100</v>
      </c>
      <c r="H13" s="12">
        <f t="shared" si="2"/>
        <v>930</v>
      </c>
      <c r="J13" s="10" t="s">
        <v>882</v>
      </c>
      <c r="K13" s="12">
        <v>90</v>
      </c>
      <c r="L13" s="12">
        <v>129</v>
      </c>
    </row>
    <row r="14" spans="1:13">
      <c r="A14" s="10" t="s">
        <v>874</v>
      </c>
      <c r="B14" s="10" t="s">
        <v>3</v>
      </c>
      <c r="C14" s="12">
        <v>-1085</v>
      </c>
      <c r="D14" s="10" t="s">
        <v>875</v>
      </c>
      <c r="E14" s="10" t="s">
        <v>34</v>
      </c>
      <c r="F14" s="10">
        <f t="shared" si="0"/>
        <v>31</v>
      </c>
      <c r="G14" s="12">
        <f t="shared" si="1"/>
        <v>1550</v>
      </c>
      <c r="H14" s="12">
        <f t="shared" si="2"/>
        <v>465</v>
      </c>
      <c r="J14" s="10" t="s">
        <v>883</v>
      </c>
      <c r="K14" s="12">
        <v>0</v>
      </c>
      <c r="L14" s="12">
        <v>55</v>
      </c>
      <c r="M14" s="152" t="s">
        <v>879</v>
      </c>
    </row>
    <row r="15" spans="1:13">
      <c r="A15" s="10" t="s">
        <v>874</v>
      </c>
      <c r="B15" s="10" t="s">
        <v>3</v>
      </c>
      <c r="C15" s="12">
        <v>-35</v>
      </c>
      <c r="D15" s="10" t="s">
        <v>885</v>
      </c>
      <c r="E15" s="10" t="s">
        <v>36</v>
      </c>
      <c r="F15" s="10">
        <f t="shared" si="0"/>
        <v>1</v>
      </c>
      <c r="G15" s="12">
        <f t="shared" si="1"/>
        <v>50</v>
      </c>
      <c r="H15" s="12">
        <f t="shared" si="2"/>
        <v>15</v>
      </c>
      <c r="J15" s="10" t="s">
        <v>884</v>
      </c>
      <c r="K15" s="12">
        <v>0</v>
      </c>
      <c r="L15" s="12">
        <v>18</v>
      </c>
      <c r="M15" s="152" t="s">
        <v>879</v>
      </c>
    </row>
    <row r="16" spans="1:13">
      <c r="A16" s="10" t="s">
        <v>874</v>
      </c>
      <c r="B16" s="10" t="s">
        <v>3</v>
      </c>
      <c r="C16" s="12">
        <v>-35</v>
      </c>
      <c r="D16" s="10" t="s">
        <v>887</v>
      </c>
      <c r="E16" s="10" t="s">
        <v>44</v>
      </c>
      <c r="F16" s="10">
        <f t="shared" si="0"/>
        <v>1</v>
      </c>
      <c r="G16" s="12">
        <f t="shared" si="1"/>
        <v>50</v>
      </c>
      <c r="H16" s="12">
        <f t="shared" si="2"/>
        <v>15</v>
      </c>
      <c r="J16" s="10" t="s">
        <v>886</v>
      </c>
      <c r="K16" s="12">
        <v>70</v>
      </c>
      <c r="L16" s="12">
        <v>100</v>
      </c>
    </row>
    <row r="17" spans="1:12">
      <c r="A17" s="10" t="s">
        <v>874</v>
      </c>
      <c r="B17" s="10" t="s">
        <v>3</v>
      </c>
      <c r="C17" s="12">
        <v>-35</v>
      </c>
      <c r="D17" s="10" t="s">
        <v>887</v>
      </c>
      <c r="E17" s="10" t="s">
        <v>38</v>
      </c>
      <c r="F17" s="10">
        <f t="shared" si="0"/>
        <v>1</v>
      </c>
      <c r="G17" s="12">
        <f t="shared" si="1"/>
        <v>50</v>
      </c>
      <c r="H17" s="12">
        <f t="shared" si="2"/>
        <v>15</v>
      </c>
      <c r="J17" s="10" t="s">
        <v>888</v>
      </c>
      <c r="K17" s="12">
        <v>35</v>
      </c>
      <c r="L17" s="12">
        <v>50</v>
      </c>
    </row>
    <row r="18" spans="1:12">
      <c r="A18" s="10" t="s">
        <v>874</v>
      </c>
      <c r="B18" s="10" t="s">
        <v>3</v>
      </c>
      <c r="C18" s="12">
        <v>-35</v>
      </c>
      <c r="D18" s="10" t="s">
        <v>887</v>
      </c>
      <c r="E18" s="10" t="s">
        <v>36</v>
      </c>
      <c r="F18" s="10">
        <f t="shared" si="0"/>
        <v>1</v>
      </c>
      <c r="G18" s="12">
        <f t="shared" si="1"/>
        <v>50</v>
      </c>
      <c r="H18" s="12">
        <f t="shared" si="2"/>
        <v>15</v>
      </c>
      <c r="J18" s="10" t="s">
        <v>889</v>
      </c>
      <c r="K18" s="12">
        <v>10</v>
      </c>
      <c r="L18" s="12">
        <v>10</v>
      </c>
    </row>
    <row r="19" spans="1:12">
      <c r="A19" s="10" t="s">
        <v>874</v>
      </c>
      <c r="B19" s="10" t="s">
        <v>3</v>
      </c>
      <c r="C19" s="12">
        <v>-17290</v>
      </c>
      <c r="D19" s="10" t="s">
        <v>891</v>
      </c>
      <c r="E19" s="10" t="s">
        <v>32</v>
      </c>
      <c r="F19" s="10">
        <f t="shared" si="0"/>
        <v>494</v>
      </c>
      <c r="G19" s="12">
        <f t="shared" si="1"/>
        <v>24700</v>
      </c>
      <c r="H19" s="12">
        <f t="shared" si="2"/>
        <v>7410</v>
      </c>
      <c r="J19" s="10" t="s">
        <v>890</v>
      </c>
      <c r="K19" s="12">
        <v>35</v>
      </c>
      <c r="L19" s="12">
        <v>50</v>
      </c>
    </row>
    <row r="20" spans="1:12">
      <c r="A20" s="10" t="s">
        <v>874</v>
      </c>
      <c r="B20" s="10" t="s">
        <v>3</v>
      </c>
      <c r="C20" s="12">
        <v>-16205</v>
      </c>
      <c r="D20" s="10" t="s">
        <v>891</v>
      </c>
      <c r="E20" s="10" t="s">
        <v>40</v>
      </c>
      <c r="F20" s="10">
        <f t="shared" si="0"/>
        <v>463</v>
      </c>
      <c r="G20" s="12">
        <f t="shared" si="1"/>
        <v>23150</v>
      </c>
      <c r="H20" s="12">
        <f t="shared" si="2"/>
        <v>6945</v>
      </c>
      <c r="J20" s="10" t="s">
        <v>892</v>
      </c>
      <c r="K20" s="12">
        <v>20</v>
      </c>
      <c r="L20" s="12">
        <v>33</v>
      </c>
    </row>
    <row r="21" spans="1:12">
      <c r="A21" s="10" t="s">
        <v>874</v>
      </c>
      <c r="B21" s="10" t="s">
        <v>3</v>
      </c>
      <c r="C21" s="12">
        <v>-14105</v>
      </c>
      <c r="D21" s="10" t="s">
        <v>891</v>
      </c>
      <c r="E21" s="10" t="s">
        <v>44</v>
      </c>
      <c r="F21" s="10">
        <f t="shared" si="0"/>
        <v>403</v>
      </c>
      <c r="G21" s="12">
        <f t="shared" si="1"/>
        <v>20150</v>
      </c>
      <c r="H21" s="12">
        <f t="shared" si="2"/>
        <v>6045</v>
      </c>
      <c r="J21" s="10" t="s">
        <v>893</v>
      </c>
      <c r="K21" s="12">
        <v>70</v>
      </c>
      <c r="L21" s="12">
        <v>100</v>
      </c>
    </row>
    <row r="22" spans="1:12">
      <c r="A22" s="10" t="s">
        <v>874</v>
      </c>
      <c r="B22" s="10" t="s">
        <v>3</v>
      </c>
      <c r="C22" s="12">
        <v>-16555</v>
      </c>
      <c r="D22" s="10" t="s">
        <v>891</v>
      </c>
      <c r="E22" s="10" t="s">
        <v>42</v>
      </c>
      <c r="F22" s="10">
        <f t="shared" si="0"/>
        <v>473</v>
      </c>
      <c r="G22" s="12">
        <f t="shared" si="1"/>
        <v>23650</v>
      </c>
      <c r="H22" s="12">
        <f t="shared" si="2"/>
        <v>7095</v>
      </c>
      <c r="J22" s="10" t="s">
        <v>894</v>
      </c>
      <c r="K22" s="12">
        <v>70</v>
      </c>
      <c r="L22" s="12">
        <v>100</v>
      </c>
    </row>
    <row r="23" spans="1:12">
      <c r="A23" s="10" t="s">
        <v>874</v>
      </c>
      <c r="B23" s="10" t="s">
        <v>3</v>
      </c>
      <c r="C23" s="12">
        <v>-17290</v>
      </c>
      <c r="D23" s="10" t="s">
        <v>891</v>
      </c>
      <c r="E23" s="10" t="s">
        <v>30</v>
      </c>
      <c r="F23" s="10">
        <f t="shared" si="0"/>
        <v>494</v>
      </c>
      <c r="G23" s="12">
        <f t="shared" si="1"/>
        <v>24700</v>
      </c>
      <c r="H23" s="12">
        <f t="shared" si="2"/>
        <v>7410</v>
      </c>
      <c r="J23" s="10" t="s">
        <v>895</v>
      </c>
      <c r="K23" s="12">
        <v>70</v>
      </c>
      <c r="L23" s="12">
        <v>100</v>
      </c>
    </row>
    <row r="24" spans="1:12">
      <c r="A24" s="10" t="s">
        <v>874</v>
      </c>
      <c r="B24" s="10" t="s">
        <v>3</v>
      </c>
      <c r="C24" s="12">
        <v>-16765</v>
      </c>
      <c r="D24" s="10" t="s">
        <v>891</v>
      </c>
      <c r="E24" s="10" t="s">
        <v>38</v>
      </c>
      <c r="F24" s="10">
        <f t="shared" si="0"/>
        <v>479</v>
      </c>
      <c r="G24" s="12">
        <f t="shared" si="1"/>
        <v>23950</v>
      </c>
      <c r="H24" s="12">
        <f t="shared" si="2"/>
        <v>7185</v>
      </c>
      <c r="J24" s="10" t="s">
        <v>896</v>
      </c>
      <c r="K24" s="12">
        <v>70</v>
      </c>
      <c r="L24" s="12">
        <v>100</v>
      </c>
    </row>
    <row r="25" spans="1:12">
      <c r="A25" s="10" t="s">
        <v>874</v>
      </c>
      <c r="B25" s="10" t="s">
        <v>3</v>
      </c>
      <c r="C25" s="12">
        <v>-20860</v>
      </c>
      <c r="D25" s="10" t="s">
        <v>891</v>
      </c>
      <c r="E25" s="10" t="s">
        <v>36</v>
      </c>
      <c r="F25" s="10">
        <f t="shared" si="0"/>
        <v>596</v>
      </c>
      <c r="G25" s="12">
        <f t="shared" si="1"/>
        <v>29800</v>
      </c>
      <c r="H25" s="12">
        <f t="shared" si="2"/>
        <v>8940</v>
      </c>
    </row>
    <row r="26" spans="1:12">
      <c r="A26" s="10" t="s">
        <v>874</v>
      </c>
      <c r="B26" s="10" t="s">
        <v>3</v>
      </c>
      <c r="C26" s="12">
        <v>-16625</v>
      </c>
      <c r="D26" s="10" t="s">
        <v>891</v>
      </c>
      <c r="E26" s="10" t="s">
        <v>34</v>
      </c>
      <c r="F26" s="10">
        <f t="shared" si="0"/>
        <v>475</v>
      </c>
      <c r="G26" s="12">
        <f t="shared" si="1"/>
        <v>23750</v>
      </c>
      <c r="H26" s="12">
        <f t="shared" si="2"/>
        <v>7125</v>
      </c>
    </row>
    <row r="27" spans="1:12">
      <c r="A27" s="10" t="s">
        <v>881</v>
      </c>
      <c r="B27" s="10" t="s">
        <v>3</v>
      </c>
      <c r="C27" s="12">
        <v>-140</v>
      </c>
      <c r="D27" s="10" t="s">
        <v>891</v>
      </c>
      <c r="E27" s="10" t="s">
        <v>40</v>
      </c>
      <c r="F27" s="10">
        <f t="shared" si="0"/>
        <v>2</v>
      </c>
      <c r="G27" s="12">
        <f t="shared" si="1"/>
        <v>200</v>
      </c>
      <c r="H27" s="12">
        <f t="shared" si="2"/>
        <v>60</v>
      </c>
    </row>
    <row r="28" spans="1:12">
      <c r="A28" s="10" t="s">
        <v>886</v>
      </c>
      <c r="B28" s="10" t="s">
        <v>3</v>
      </c>
      <c r="C28" s="12">
        <v>-70</v>
      </c>
      <c r="D28" s="10" t="s">
        <v>891</v>
      </c>
      <c r="E28" s="10" t="s">
        <v>40</v>
      </c>
      <c r="F28" s="10">
        <f t="shared" si="0"/>
        <v>1</v>
      </c>
      <c r="G28" s="12">
        <f t="shared" si="1"/>
        <v>100</v>
      </c>
      <c r="H28" s="12">
        <f t="shared" si="2"/>
        <v>30</v>
      </c>
    </row>
    <row r="29" spans="1:12">
      <c r="A29" s="10" t="s">
        <v>888</v>
      </c>
      <c r="B29" s="10" t="s">
        <v>3</v>
      </c>
      <c r="C29" s="12">
        <v>-70</v>
      </c>
      <c r="D29" s="10" t="s">
        <v>875</v>
      </c>
      <c r="E29" s="10" t="s">
        <v>40</v>
      </c>
      <c r="F29" s="10">
        <f t="shared" si="0"/>
        <v>2</v>
      </c>
      <c r="G29" s="12">
        <f t="shared" si="1"/>
        <v>100</v>
      </c>
      <c r="H29" s="12">
        <f t="shared" si="2"/>
        <v>30</v>
      </c>
    </row>
    <row r="30" spans="1:12">
      <c r="A30" s="10" t="s">
        <v>888</v>
      </c>
      <c r="B30" s="10" t="s">
        <v>3</v>
      </c>
      <c r="C30" s="12">
        <v>-35</v>
      </c>
      <c r="D30" s="10" t="s">
        <v>875</v>
      </c>
      <c r="E30" s="10" t="s">
        <v>42</v>
      </c>
      <c r="F30" s="10">
        <f t="shared" si="0"/>
        <v>1</v>
      </c>
      <c r="G30" s="12">
        <f t="shared" si="1"/>
        <v>50</v>
      </c>
      <c r="H30" s="12">
        <f t="shared" si="2"/>
        <v>15</v>
      </c>
    </row>
    <row r="31" spans="1:12">
      <c r="A31" s="10" t="s">
        <v>888</v>
      </c>
      <c r="B31" s="10" t="s">
        <v>3</v>
      </c>
      <c r="C31" s="12">
        <v>-35</v>
      </c>
      <c r="D31" s="10" t="s">
        <v>875</v>
      </c>
      <c r="E31" s="10" t="s">
        <v>30</v>
      </c>
      <c r="F31" s="10">
        <f t="shared" si="0"/>
        <v>1</v>
      </c>
      <c r="G31" s="12">
        <f t="shared" si="1"/>
        <v>50</v>
      </c>
      <c r="H31" s="12">
        <f t="shared" si="2"/>
        <v>15</v>
      </c>
    </row>
    <row r="32" spans="1:12">
      <c r="A32" s="10" t="s">
        <v>888</v>
      </c>
      <c r="B32" s="10" t="s">
        <v>3</v>
      </c>
      <c r="C32" s="12">
        <v>-35</v>
      </c>
      <c r="D32" s="10" t="s">
        <v>875</v>
      </c>
      <c r="E32" s="10" t="s">
        <v>38</v>
      </c>
      <c r="F32" s="10">
        <f t="shared" si="0"/>
        <v>1</v>
      </c>
      <c r="G32" s="12">
        <f t="shared" si="1"/>
        <v>50</v>
      </c>
      <c r="H32" s="12">
        <f t="shared" si="2"/>
        <v>15</v>
      </c>
    </row>
    <row r="33" spans="1:8">
      <c r="A33" s="10" t="s">
        <v>888</v>
      </c>
      <c r="B33" s="10" t="s">
        <v>3</v>
      </c>
      <c r="C33" s="12">
        <v>-70</v>
      </c>
      <c r="D33" s="10" t="s">
        <v>875</v>
      </c>
      <c r="E33" s="10" t="s">
        <v>36</v>
      </c>
      <c r="F33" s="10">
        <f t="shared" si="0"/>
        <v>2</v>
      </c>
      <c r="G33" s="12">
        <f t="shared" si="1"/>
        <v>100</v>
      </c>
      <c r="H33" s="12">
        <f t="shared" si="2"/>
        <v>30</v>
      </c>
    </row>
    <row r="34" spans="1:8">
      <c r="A34" s="10" t="s">
        <v>888</v>
      </c>
      <c r="B34" s="10" t="s">
        <v>3</v>
      </c>
      <c r="C34" s="12">
        <v>-2905</v>
      </c>
      <c r="D34" s="10" t="s">
        <v>891</v>
      </c>
      <c r="E34" s="10" t="s">
        <v>32</v>
      </c>
      <c r="F34" s="10">
        <f t="shared" si="0"/>
        <v>83</v>
      </c>
      <c r="G34" s="12">
        <f t="shared" si="1"/>
        <v>4150</v>
      </c>
      <c r="H34" s="12">
        <f t="shared" si="2"/>
        <v>1245</v>
      </c>
    </row>
    <row r="35" spans="1:8">
      <c r="A35" s="10" t="s">
        <v>888</v>
      </c>
      <c r="B35" s="10" t="s">
        <v>3</v>
      </c>
      <c r="C35" s="12">
        <v>-2240</v>
      </c>
      <c r="D35" s="10" t="s">
        <v>891</v>
      </c>
      <c r="E35" s="10" t="s">
        <v>40</v>
      </c>
      <c r="F35" s="10">
        <f t="shared" si="0"/>
        <v>64</v>
      </c>
      <c r="G35" s="12">
        <f t="shared" si="1"/>
        <v>3200</v>
      </c>
      <c r="H35" s="12">
        <f t="shared" si="2"/>
        <v>960</v>
      </c>
    </row>
    <row r="36" spans="1:8">
      <c r="A36" s="10" t="s">
        <v>888</v>
      </c>
      <c r="B36" s="10" t="s">
        <v>3</v>
      </c>
      <c r="C36" s="12">
        <v>-4725</v>
      </c>
      <c r="D36" s="10" t="s">
        <v>891</v>
      </c>
      <c r="E36" s="10" t="s">
        <v>44</v>
      </c>
      <c r="F36" s="10">
        <f t="shared" si="0"/>
        <v>135</v>
      </c>
      <c r="G36" s="12">
        <f t="shared" si="1"/>
        <v>6750</v>
      </c>
      <c r="H36" s="12">
        <f t="shared" si="2"/>
        <v>2025</v>
      </c>
    </row>
    <row r="37" spans="1:8">
      <c r="A37" s="10" t="s">
        <v>888</v>
      </c>
      <c r="B37" s="10" t="s">
        <v>3</v>
      </c>
      <c r="C37" s="12">
        <v>-4515</v>
      </c>
      <c r="D37" s="10" t="s">
        <v>891</v>
      </c>
      <c r="E37" s="10" t="s">
        <v>42</v>
      </c>
      <c r="F37" s="10">
        <f t="shared" si="0"/>
        <v>129</v>
      </c>
      <c r="G37" s="12">
        <f t="shared" si="1"/>
        <v>6450</v>
      </c>
      <c r="H37" s="12">
        <f t="shared" si="2"/>
        <v>1935</v>
      </c>
    </row>
    <row r="38" spans="1:8">
      <c r="A38" s="10" t="s">
        <v>888</v>
      </c>
      <c r="B38" s="10" t="s">
        <v>3</v>
      </c>
      <c r="C38" s="12">
        <v>-2520</v>
      </c>
      <c r="D38" s="10" t="s">
        <v>891</v>
      </c>
      <c r="E38" s="10" t="s">
        <v>30</v>
      </c>
      <c r="F38" s="10">
        <f t="shared" si="0"/>
        <v>72</v>
      </c>
      <c r="G38" s="12">
        <f t="shared" si="1"/>
        <v>3600</v>
      </c>
      <c r="H38" s="12">
        <f t="shared" si="2"/>
        <v>1080</v>
      </c>
    </row>
    <row r="39" spans="1:8">
      <c r="A39" s="10" t="s">
        <v>888</v>
      </c>
      <c r="B39" s="10" t="s">
        <v>3</v>
      </c>
      <c r="C39" s="12">
        <v>-2065</v>
      </c>
      <c r="D39" s="10" t="s">
        <v>891</v>
      </c>
      <c r="E39" s="10" t="s">
        <v>38</v>
      </c>
      <c r="F39" s="10">
        <f t="shared" ref="F39:F70" si="3">-C39/VLOOKUP(A39,$J$7:$L$24,2,0)</f>
        <v>59</v>
      </c>
      <c r="G39" s="12">
        <f t="shared" ref="G39:G70" si="4">VLOOKUP(A39,$J$6:$L$24,3,0)*F39</f>
        <v>2950</v>
      </c>
      <c r="H39" s="12">
        <f t="shared" si="2"/>
        <v>885</v>
      </c>
    </row>
    <row r="40" spans="1:8">
      <c r="A40" s="10" t="s">
        <v>888</v>
      </c>
      <c r="B40" s="10" t="s">
        <v>3</v>
      </c>
      <c r="C40" s="12">
        <v>-2380</v>
      </c>
      <c r="D40" s="10" t="s">
        <v>891</v>
      </c>
      <c r="E40" s="10" t="s">
        <v>36</v>
      </c>
      <c r="F40" s="10">
        <f t="shared" si="3"/>
        <v>68</v>
      </c>
      <c r="G40" s="12">
        <f t="shared" si="4"/>
        <v>3400</v>
      </c>
      <c r="H40" s="12">
        <f t="shared" si="2"/>
        <v>1020</v>
      </c>
    </row>
    <row r="41" spans="1:8">
      <c r="A41" s="10" t="s">
        <v>888</v>
      </c>
      <c r="B41" s="10" t="s">
        <v>3</v>
      </c>
      <c r="C41" s="12">
        <v>-2205</v>
      </c>
      <c r="D41" s="10" t="s">
        <v>891</v>
      </c>
      <c r="E41" s="10" t="s">
        <v>34</v>
      </c>
      <c r="F41" s="10">
        <f t="shared" si="3"/>
        <v>63</v>
      </c>
      <c r="G41" s="12">
        <f t="shared" si="4"/>
        <v>3150</v>
      </c>
      <c r="H41" s="12">
        <f t="shared" si="2"/>
        <v>945</v>
      </c>
    </row>
    <row r="42" spans="1:8">
      <c r="A42" s="10" t="s">
        <v>889</v>
      </c>
      <c r="B42" s="10" t="s">
        <v>3</v>
      </c>
      <c r="C42" s="12">
        <v>-170</v>
      </c>
      <c r="D42" s="10" t="s">
        <v>875</v>
      </c>
      <c r="E42" s="10" t="s">
        <v>32</v>
      </c>
      <c r="F42" s="10">
        <f t="shared" si="3"/>
        <v>17</v>
      </c>
      <c r="G42" s="12">
        <f t="shared" si="4"/>
        <v>170</v>
      </c>
      <c r="H42" s="12">
        <f t="shared" si="2"/>
        <v>0</v>
      </c>
    </row>
    <row r="43" spans="1:8">
      <c r="A43" s="10" t="s">
        <v>889</v>
      </c>
      <c r="B43" s="10" t="s">
        <v>3</v>
      </c>
      <c r="C43" s="12">
        <v>-150</v>
      </c>
      <c r="D43" s="10" t="s">
        <v>875</v>
      </c>
      <c r="E43" s="10" t="s">
        <v>40</v>
      </c>
      <c r="F43" s="10">
        <f t="shared" si="3"/>
        <v>15</v>
      </c>
      <c r="G43" s="12">
        <f t="shared" si="4"/>
        <v>150</v>
      </c>
      <c r="H43" s="12">
        <f t="shared" si="2"/>
        <v>0</v>
      </c>
    </row>
    <row r="44" spans="1:8">
      <c r="A44" s="10" t="s">
        <v>889</v>
      </c>
      <c r="B44" s="10" t="s">
        <v>3</v>
      </c>
      <c r="C44" s="12">
        <v>-210</v>
      </c>
      <c r="D44" s="10" t="s">
        <v>875</v>
      </c>
      <c r="E44" s="10" t="s">
        <v>44</v>
      </c>
      <c r="F44" s="10">
        <f t="shared" si="3"/>
        <v>21</v>
      </c>
      <c r="G44" s="12">
        <f t="shared" si="4"/>
        <v>210</v>
      </c>
      <c r="H44" s="12">
        <f t="shared" si="2"/>
        <v>0</v>
      </c>
    </row>
    <row r="45" spans="1:8">
      <c r="A45" s="10" t="s">
        <v>889</v>
      </c>
      <c r="B45" s="10" t="s">
        <v>3</v>
      </c>
      <c r="C45" s="12">
        <v>-290</v>
      </c>
      <c r="D45" s="10" t="s">
        <v>875</v>
      </c>
      <c r="E45" s="10" t="s">
        <v>42</v>
      </c>
      <c r="F45" s="10">
        <f t="shared" si="3"/>
        <v>29</v>
      </c>
      <c r="G45" s="12">
        <f t="shared" si="4"/>
        <v>290</v>
      </c>
      <c r="H45" s="12">
        <f t="shared" si="2"/>
        <v>0</v>
      </c>
    </row>
    <row r="46" spans="1:8">
      <c r="A46" s="10" t="s">
        <v>889</v>
      </c>
      <c r="B46" s="10" t="s">
        <v>3</v>
      </c>
      <c r="C46" s="12">
        <v>-190</v>
      </c>
      <c r="D46" s="10" t="s">
        <v>875</v>
      </c>
      <c r="E46" s="10" t="s">
        <v>30</v>
      </c>
      <c r="F46" s="10">
        <f t="shared" si="3"/>
        <v>19</v>
      </c>
      <c r="G46" s="12">
        <f t="shared" si="4"/>
        <v>190</v>
      </c>
      <c r="H46" s="12">
        <f t="shared" si="2"/>
        <v>0</v>
      </c>
    </row>
    <row r="47" spans="1:8">
      <c r="A47" s="10" t="s">
        <v>889</v>
      </c>
      <c r="B47" s="10" t="s">
        <v>3</v>
      </c>
      <c r="C47" s="12">
        <v>-220</v>
      </c>
      <c r="D47" s="10" t="s">
        <v>875</v>
      </c>
      <c r="E47" s="10" t="s">
        <v>38</v>
      </c>
      <c r="F47" s="10">
        <f t="shared" si="3"/>
        <v>22</v>
      </c>
      <c r="G47" s="12">
        <f t="shared" si="4"/>
        <v>220</v>
      </c>
      <c r="H47" s="12">
        <f t="shared" si="2"/>
        <v>0</v>
      </c>
    </row>
    <row r="48" spans="1:8">
      <c r="A48" s="10" t="s">
        <v>889</v>
      </c>
      <c r="B48" s="10" t="s">
        <v>3</v>
      </c>
      <c r="C48" s="12">
        <v>-200</v>
      </c>
      <c r="D48" s="10" t="s">
        <v>875</v>
      </c>
      <c r="E48" s="10" t="s">
        <v>36</v>
      </c>
      <c r="F48" s="10">
        <f t="shared" si="3"/>
        <v>20</v>
      </c>
      <c r="G48" s="12">
        <f t="shared" si="4"/>
        <v>200</v>
      </c>
      <c r="H48" s="12">
        <f t="shared" si="2"/>
        <v>0</v>
      </c>
    </row>
    <row r="49" spans="1:8">
      <c r="A49" s="10" t="s">
        <v>889</v>
      </c>
      <c r="B49" s="10" t="s">
        <v>3</v>
      </c>
      <c r="C49" s="12">
        <v>-150</v>
      </c>
      <c r="D49" s="10" t="s">
        <v>875</v>
      </c>
      <c r="E49" s="10" t="s">
        <v>34</v>
      </c>
      <c r="F49" s="10">
        <f t="shared" si="3"/>
        <v>15</v>
      </c>
      <c r="G49" s="12">
        <f t="shared" si="4"/>
        <v>150</v>
      </c>
      <c r="H49" s="12">
        <f t="shared" si="2"/>
        <v>0</v>
      </c>
    </row>
    <row r="50" spans="1:8">
      <c r="A50" s="10" t="s">
        <v>889</v>
      </c>
      <c r="B50" s="10" t="s">
        <v>3</v>
      </c>
      <c r="C50" s="12">
        <v>-10</v>
      </c>
      <c r="D50" s="10" t="s">
        <v>887</v>
      </c>
      <c r="E50" s="10" t="s">
        <v>42</v>
      </c>
      <c r="F50" s="10">
        <f t="shared" si="3"/>
        <v>1</v>
      </c>
      <c r="G50" s="12">
        <f t="shared" si="4"/>
        <v>10</v>
      </c>
      <c r="H50" s="12">
        <f t="shared" si="2"/>
        <v>0</v>
      </c>
    </row>
    <row r="51" spans="1:8">
      <c r="A51" s="10" t="s">
        <v>889</v>
      </c>
      <c r="B51" s="10" t="s">
        <v>3</v>
      </c>
      <c r="C51" s="12">
        <v>-3700</v>
      </c>
      <c r="D51" s="10" t="s">
        <v>891</v>
      </c>
      <c r="E51" s="10" t="s">
        <v>32</v>
      </c>
      <c r="F51" s="10">
        <f t="shared" si="3"/>
        <v>370</v>
      </c>
      <c r="G51" s="12">
        <f t="shared" si="4"/>
        <v>3700</v>
      </c>
      <c r="H51" s="12">
        <f t="shared" si="2"/>
        <v>0</v>
      </c>
    </row>
    <row r="52" spans="1:8">
      <c r="A52" s="10" t="s">
        <v>889</v>
      </c>
      <c r="B52" s="10" t="s">
        <v>3</v>
      </c>
      <c r="C52" s="12">
        <v>-5820</v>
      </c>
      <c r="D52" s="10" t="s">
        <v>891</v>
      </c>
      <c r="E52" s="10" t="s">
        <v>40</v>
      </c>
      <c r="F52" s="10">
        <f t="shared" si="3"/>
        <v>582</v>
      </c>
      <c r="G52" s="12">
        <f t="shared" si="4"/>
        <v>5820</v>
      </c>
      <c r="H52" s="12">
        <f t="shared" si="2"/>
        <v>0</v>
      </c>
    </row>
    <row r="53" spans="1:8">
      <c r="A53" s="10" t="s">
        <v>889</v>
      </c>
      <c r="B53" s="10" t="s">
        <v>3</v>
      </c>
      <c r="C53" s="12">
        <v>-5430</v>
      </c>
      <c r="D53" s="10" t="s">
        <v>891</v>
      </c>
      <c r="E53" s="10" t="s">
        <v>44</v>
      </c>
      <c r="F53" s="10">
        <f t="shared" si="3"/>
        <v>543</v>
      </c>
      <c r="G53" s="12">
        <f t="shared" si="4"/>
        <v>5430</v>
      </c>
      <c r="H53" s="12">
        <f t="shared" si="2"/>
        <v>0</v>
      </c>
    </row>
    <row r="54" spans="1:8">
      <c r="A54" s="10" t="s">
        <v>889</v>
      </c>
      <c r="B54" s="10" t="s">
        <v>3</v>
      </c>
      <c r="C54" s="12">
        <v>-6130</v>
      </c>
      <c r="D54" s="10" t="s">
        <v>891</v>
      </c>
      <c r="E54" s="10" t="s">
        <v>42</v>
      </c>
      <c r="F54" s="10">
        <f t="shared" si="3"/>
        <v>613</v>
      </c>
      <c r="G54" s="12">
        <f t="shared" si="4"/>
        <v>6130</v>
      </c>
      <c r="H54" s="12">
        <f t="shared" si="2"/>
        <v>0</v>
      </c>
    </row>
    <row r="55" spans="1:8">
      <c r="A55" s="10" t="s">
        <v>889</v>
      </c>
      <c r="B55" s="10" t="s">
        <v>3</v>
      </c>
      <c r="C55" s="12">
        <v>-4450</v>
      </c>
      <c r="D55" s="10" t="s">
        <v>891</v>
      </c>
      <c r="E55" s="10" t="s">
        <v>30</v>
      </c>
      <c r="F55" s="10">
        <f t="shared" si="3"/>
        <v>445</v>
      </c>
      <c r="G55" s="12">
        <f t="shared" si="4"/>
        <v>4450</v>
      </c>
      <c r="H55" s="12">
        <f t="shared" si="2"/>
        <v>0</v>
      </c>
    </row>
    <row r="56" spans="1:8">
      <c r="A56" s="10" t="s">
        <v>889</v>
      </c>
      <c r="B56" s="10" t="s">
        <v>3</v>
      </c>
      <c r="C56" s="12">
        <v>-4050</v>
      </c>
      <c r="D56" s="10" t="s">
        <v>891</v>
      </c>
      <c r="E56" s="10" t="s">
        <v>38</v>
      </c>
      <c r="F56" s="10">
        <f t="shared" si="3"/>
        <v>405</v>
      </c>
      <c r="G56" s="12">
        <f t="shared" si="4"/>
        <v>4050</v>
      </c>
      <c r="H56" s="12">
        <f t="shared" si="2"/>
        <v>0</v>
      </c>
    </row>
    <row r="57" spans="1:8">
      <c r="A57" s="10" t="s">
        <v>889</v>
      </c>
      <c r="B57" s="10" t="s">
        <v>3</v>
      </c>
      <c r="C57" s="12">
        <v>-4320</v>
      </c>
      <c r="D57" s="10" t="s">
        <v>891</v>
      </c>
      <c r="E57" s="10" t="s">
        <v>36</v>
      </c>
      <c r="F57" s="10">
        <f t="shared" si="3"/>
        <v>432</v>
      </c>
      <c r="G57" s="12">
        <f t="shared" si="4"/>
        <v>4320</v>
      </c>
      <c r="H57" s="12">
        <f t="shared" si="2"/>
        <v>0</v>
      </c>
    </row>
    <row r="58" spans="1:8">
      <c r="A58" s="10" t="s">
        <v>889</v>
      </c>
      <c r="B58" s="10" t="s">
        <v>3</v>
      </c>
      <c r="C58" s="12">
        <v>-3950</v>
      </c>
      <c r="D58" s="10" t="s">
        <v>891</v>
      </c>
      <c r="E58" s="10" t="s">
        <v>34</v>
      </c>
      <c r="F58" s="10">
        <f t="shared" si="3"/>
        <v>395</v>
      </c>
      <c r="G58" s="12">
        <f t="shared" si="4"/>
        <v>3950</v>
      </c>
      <c r="H58" s="12">
        <f t="shared" si="2"/>
        <v>0</v>
      </c>
    </row>
    <row r="59" spans="1:8">
      <c r="A59" s="10" t="s">
        <v>889</v>
      </c>
      <c r="B59" s="10" t="s">
        <v>3</v>
      </c>
      <c r="C59" s="12">
        <v>0</v>
      </c>
      <c r="D59" s="10" t="s">
        <v>897</v>
      </c>
      <c r="E59" s="10" t="s">
        <v>32</v>
      </c>
      <c r="F59" s="10">
        <f t="shared" si="3"/>
        <v>0</v>
      </c>
      <c r="G59" s="12">
        <f t="shared" si="4"/>
        <v>0</v>
      </c>
      <c r="H59" s="12">
        <f t="shared" si="2"/>
        <v>0</v>
      </c>
    </row>
    <row r="60" spans="1:8">
      <c r="A60" s="10" t="s">
        <v>880</v>
      </c>
      <c r="B60" s="10" t="s">
        <v>3</v>
      </c>
      <c r="C60" s="12">
        <v>35</v>
      </c>
      <c r="D60" s="10" t="s">
        <v>875</v>
      </c>
      <c r="E60" s="10" t="s">
        <v>32</v>
      </c>
      <c r="F60" s="10">
        <f t="shared" si="3"/>
        <v>-1</v>
      </c>
      <c r="G60" s="12">
        <f t="shared" si="4"/>
        <v>-50</v>
      </c>
      <c r="H60" s="12">
        <f t="shared" si="2"/>
        <v>-15</v>
      </c>
    </row>
    <row r="61" spans="1:8">
      <c r="A61" s="10" t="s">
        <v>880</v>
      </c>
      <c r="B61" s="10" t="s">
        <v>3</v>
      </c>
      <c r="C61" s="12">
        <v>-175</v>
      </c>
      <c r="D61" s="10" t="s">
        <v>875</v>
      </c>
      <c r="E61" s="10" t="s">
        <v>40</v>
      </c>
      <c r="F61" s="10">
        <f t="shared" si="3"/>
        <v>5</v>
      </c>
      <c r="G61" s="12">
        <f t="shared" si="4"/>
        <v>250</v>
      </c>
      <c r="H61" s="12">
        <f t="shared" si="2"/>
        <v>75</v>
      </c>
    </row>
    <row r="62" spans="1:8">
      <c r="A62" s="10" t="s">
        <v>880</v>
      </c>
      <c r="B62" s="10" t="s">
        <v>3</v>
      </c>
      <c r="C62" s="12">
        <v>-35</v>
      </c>
      <c r="D62" s="10" t="s">
        <v>875</v>
      </c>
      <c r="E62" s="10" t="s">
        <v>44</v>
      </c>
      <c r="F62" s="10">
        <f t="shared" si="3"/>
        <v>1</v>
      </c>
      <c r="G62" s="12">
        <f t="shared" si="4"/>
        <v>50</v>
      </c>
      <c r="H62" s="12">
        <f t="shared" si="2"/>
        <v>15</v>
      </c>
    </row>
    <row r="63" spans="1:8">
      <c r="A63" s="10" t="s">
        <v>880</v>
      </c>
      <c r="B63" s="10" t="s">
        <v>3</v>
      </c>
      <c r="C63" s="12">
        <v>-35</v>
      </c>
      <c r="D63" s="10" t="s">
        <v>875</v>
      </c>
      <c r="E63" s="10" t="s">
        <v>42</v>
      </c>
      <c r="F63" s="10">
        <f t="shared" si="3"/>
        <v>1</v>
      </c>
      <c r="G63" s="12">
        <f t="shared" si="4"/>
        <v>50</v>
      </c>
      <c r="H63" s="12">
        <f t="shared" si="2"/>
        <v>15</v>
      </c>
    </row>
    <row r="64" spans="1:8">
      <c r="A64" s="10" t="s">
        <v>880</v>
      </c>
      <c r="B64" s="10" t="s">
        <v>3</v>
      </c>
      <c r="C64" s="12">
        <v>-70</v>
      </c>
      <c r="D64" s="10" t="s">
        <v>875</v>
      </c>
      <c r="E64" s="10" t="s">
        <v>30</v>
      </c>
      <c r="F64" s="10">
        <f t="shared" si="3"/>
        <v>2</v>
      </c>
      <c r="G64" s="12">
        <f t="shared" si="4"/>
        <v>100</v>
      </c>
      <c r="H64" s="12">
        <f t="shared" si="2"/>
        <v>30</v>
      </c>
    </row>
    <row r="65" spans="1:8">
      <c r="A65" s="10" t="s">
        <v>880</v>
      </c>
      <c r="B65" s="10" t="s">
        <v>3</v>
      </c>
      <c r="C65" s="12">
        <v>-105</v>
      </c>
      <c r="D65" s="10" t="s">
        <v>875</v>
      </c>
      <c r="E65" s="10" t="s">
        <v>38</v>
      </c>
      <c r="F65" s="10">
        <f t="shared" si="3"/>
        <v>3</v>
      </c>
      <c r="G65" s="12">
        <f t="shared" si="4"/>
        <v>150</v>
      </c>
      <c r="H65" s="12">
        <f t="shared" si="2"/>
        <v>45</v>
      </c>
    </row>
    <row r="66" spans="1:8">
      <c r="A66" s="10" t="s">
        <v>880</v>
      </c>
      <c r="B66" s="10" t="s">
        <v>3</v>
      </c>
      <c r="C66" s="12">
        <v>-140</v>
      </c>
      <c r="D66" s="10" t="s">
        <v>875</v>
      </c>
      <c r="E66" s="10" t="s">
        <v>36</v>
      </c>
      <c r="F66" s="10">
        <f t="shared" si="3"/>
        <v>4</v>
      </c>
      <c r="G66" s="12">
        <f t="shared" si="4"/>
        <v>200</v>
      </c>
      <c r="H66" s="12">
        <f t="shared" si="2"/>
        <v>60</v>
      </c>
    </row>
    <row r="67" spans="1:8">
      <c r="A67" s="10" t="s">
        <v>880</v>
      </c>
      <c r="B67" s="10" t="s">
        <v>3</v>
      </c>
      <c r="C67" s="12">
        <v>-35</v>
      </c>
      <c r="D67" s="10" t="s">
        <v>875</v>
      </c>
      <c r="E67" s="10" t="s">
        <v>34</v>
      </c>
      <c r="F67" s="10">
        <f t="shared" si="3"/>
        <v>1</v>
      </c>
      <c r="G67" s="12">
        <f t="shared" si="4"/>
        <v>50</v>
      </c>
      <c r="H67" s="12">
        <f t="shared" si="2"/>
        <v>15</v>
      </c>
    </row>
    <row r="68" spans="1:8">
      <c r="A68" s="10" t="s">
        <v>880</v>
      </c>
      <c r="B68" s="10" t="s">
        <v>3</v>
      </c>
      <c r="C68" s="12">
        <v>-420</v>
      </c>
      <c r="D68" s="10" t="s">
        <v>891</v>
      </c>
      <c r="E68" s="10" t="s">
        <v>32</v>
      </c>
      <c r="F68" s="10">
        <f t="shared" si="3"/>
        <v>12</v>
      </c>
      <c r="G68" s="12">
        <f t="shared" si="4"/>
        <v>600</v>
      </c>
      <c r="H68" s="12">
        <f t="shared" si="2"/>
        <v>180</v>
      </c>
    </row>
    <row r="69" spans="1:8">
      <c r="A69" s="10" t="s">
        <v>880</v>
      </c>
      <c r="B69" s="10" t="s">
        <v>3</v>
      </c>
      <c r="C69" s="12">
        <v>-665</v>
      </c>
      <c r="D69" s="10" t="s">
        <v>891</v>
      </c>
      <c r="E69" s="10" t="s">
        <v>40</v>
      </c>
      <c r="F69" s="10">
        <f t="shared" si="3"/>
        <v>19</v>
      </c>
      <c r="G69" s="12">
        <f t="shared" si="4"/>
        <v>950</v>
      </c>
      <c r="H69" s="12">
        <f t="shared" si="2"/>
        <v>285</v>
      </c>
    </row>
    <row r="70" spans="1:8">
      <c r="A70" s="10" t="s">
        <v>880</v>
      </c>
      <c r="B70" s="10" t="s">
        <v>3</v>
      </c>
      <c r="C70" s="12">
        <v>-245</v>
      </c>
      <c r="D70" s="10" t="s">
        <v>891</v>
      </c>
      <c r="E70" s="10" t="s">
        <v>44</v>
      </c>
      <c r="F70" s="10">
        <f t="shared" si="3"/>
        <v>7</v>
      </c>
      <c r="G70" s="12">
        <f t="shared" si="4"/>
        <v>350</v>
      </c>
      <c r="H70" s="12">
        <f t="shared" si="2"/>
        <v>105</v>
      </c>
    </row>
    <row r="71" spans="1:8">
      <c r="A71" s="10" t="s">
        <v>880</v>
      </c>
      <c r="B71" s="10" t="s">
        <v>3</v>
      </c>
      <c r="C71" s="12">
        <v>-420</v>
      </c>
      <c r="D71" s="10" t="s">
        <v>891</v>
      </c>
      <c r="E71" s="10" t="s">
        <v>42</v>
      </c>
      <c r="F71" s="10">
        <f t="shared" ref="F71:F102" si="5">-C71/VLOOKUP(A71,$J$7:$L$24,2,0)</f>
        <v>12</v>
      </c>
      <c r="G71" s="12">
        <f t="shared" ref="G71:G102" si="6">VLOOKUP(A71,$J$6:$L$24,3,0)*F71</f>
        <v>600</v>
      </c>
      <c r="H71" s="12">
        <f t="shared" si="2"/>
        <v>180</v>
      </c>
    </row>
    <row r="72" spans="1:8">
      <c r="A72" s="10" t="s">
        <v>880</v>
      </c>
      <c r="B72" s="10" t="s">
        <v>3</v>
      </c>
      <c r="C72" s="12">
        <v>-700</v>
      </c>
      <c r="D72" s="10" t="s">
        <v>891</v>
      </c>
      <c r="E72" s="10" t="s">
        <v>30</v>
      </c>
      <c r="F72" s="10">
        <f t="shared" si="5"/>
        <v>20</v>
      </c>
      <c r="G72" s="12">
        <f t="shared" si="6"/>
        <v>1000</v>
      </c>
      <c r="H72" s="12">
        <f t="shared" ref="H72:H135" si="7">G72+C72</f>
        <v>300</v>
      </c>
    </row>
    <row r="73" spans="1:8">
      <c r="A73" s="10" t="s">
        <v>880</v>
      </c>
      <c r="B73" s="10" t="s">
        <v>3</v>
      </c>
      <c r="C73" s="12">
        <v>-1050</v>
      </c>
      <c r="D73" s="10" t="s">
        <v>891</v>
      </c>
      <c r="E73" s="10" t="s">
        <v>38</v>
      </c>
      <c r="F73" s="10">
        <f t="shared" si="5"/>
        <v>30</v>
      </c>
      <c r="G73" s="12">
        <f t="shared" si="6"/>
        <v>1500</v>
      </c>
      <c r="H73" s="12">
        <f t="shared" si="7"/>
        <v>450</v>
      </c>
    </row>
    <row r="74" spans="1:8">
      <c r="A74" s="10" t="s">
        <v>880</v>
      </c>
      <c r="B74" s="10" t="s">
        <v>3</v>
      </c>
      <c r="C74" s="12">
        <v>-665</v>
      </c>
      <c r="D74" s="10" t="s">
        <v>891</v>
      </c>
      <c r="E74" s="10" t="s">
        <v>36</v>
      </c>
      <c r="F74" s="10">
        <f t="shared" si="5"/>
        <v>19</v>
      </c>
      <c r="G74" s="12">
        <f t="shared" si="6"/>
        <v>950</v>
      </c>
      <c r="H74" s="12">
        <f t="shared" si="7"/>
        <v>285</v>
      </c>
    </row>
    <row r="75" spans="1:8">
      <c r="A75" s="10" t="s">
        <v>880</v>
      </c>
      <c r="B75" s="10" t="s">
        <v>3</v>
      </c>
      <c r="C75" s="12">
        <v>-665</v>
      </c>
      <c r="D75" s="10" t="s">
        <v>891</v>
      </c>
      <c r="E75" s="10" t="s">
        <v>34</v>
      </c>
      <c r="F75" s="10">
        <f t="shared" si="5"/>
        <v>19</v>
      </c>
      <c r="G75" s="12">
        <f t="shared" si="6"/>
        <v>950</v>
      </c>
      <c r="H75" s="12">
        <f t="shared" si="7"/>
        <v>285</v>
      </c>
    </row>
    <row r="76" spans="1:8">
      <c r="A76" s="10" t="s">
        <v>890</v>
      </c>
      <c r="B76" s="10" t="s">
        <v>3</v>
      </c>
      <c r="C76" s="12">
        <v>-35</v>
      </c>
      <c r="D76" s="10" t="s">
        <v>875</v>
      </c>
      <c r="E76" s="10" t="s">
        <v>32</v>
      </c>
      <c r="F76" s="10">
        <f t="shared" si="5"/>
        <v>1</v>
      </c>
      <c r="G76" s="12">
        <f t="shared" si="6"/>
        <v>50</v>
      </c>
      <c r="H76" s="12">
        <f t="shared" si="7"/>
        <v>15</v>
      </c>
    </row>
    <row r="77" spans="1:8">
      <c r="A77" s="10" t="s">
        <v>890</v>
      </c>
      <c r="B77" s="10" t="s">
        <v>3</v>
      </c>
      <c r="C77" s="12">
        <v>-70</v>
      </c>
      <c r="D77" s="10" t="s">
        <v>875</v>
      </c>
      <c r="E77" s="10" t="s">
        <v>40</v>
      </c>
      <c r="F77" s="10">
        <f t="shared" si="5"/>
        <v>2</v>
      </c>
      <c r="G77" s="12">
        <f t="shared" si="6"/>
        <v>100</v>
      </c>
      <c r="H77" s="12">
        <f t="shared" si="7"/>
        <v>30</v>
      </c>
    </row>
    <row r="78" spans="1:8">
      <c r="A78" s="10" t="s">
        <v>890</v>
      </c>
      <c r="B78" s="10" t="s">
        <v>3</v>
      </c>
      <c r="C78" s="12">
        <v>35</v>
      </c>
      <c r="D78" s="10" t="s">
        <v>875</v>
      </c>
      <c r="E78" s="10" t="s">
        <v>44</v>
      </c>
      <c r="F78" s="10">
        <f t="shared" si="5"/>
        <v>-1</v>
      </c>
      <c r="G78" s="12">
        <f t="shared" si="6"/>
        <v>-50</v>
      </c>
      <c r="H78" s="12">
        <f t="shared" si="7"/>
        <v>-15</v>
      </c>
    </row>
    <row r="79" spans="1:8">
      <c r="A79" s="10" t="s">
        <v>890</v>
      </c>
      <c r="B79" s="10" t="s">
        <v>3</v>
      </c>
      <c r="C79" s="12">
        <v>-105</v>
      </c>
      <c r="D79" s="10" t="s">
        <v>875</v>
      </c>
      <c r="E79" s="10" t="s">
        <v>42</v>
      </c>
      <c r="F79" s="10">
        <f t="shared" si="5"/>
        <v>3</v>
      </c>
      <c r="G79" s="12">
        <f t="shared" si="6"/>
        <v>150</v>
      </c>
      <c r="H79" s="12">
        <f t="shared" si="7"/>
        <v>45</v>
      </c>
    </row>
    <row r="80" spans="1:8">
      <c r="A80" s="10" t="s">
        <v>890</v>
      </c>
      <c r="B80" s="10" t="s">
        <v>3</v>
      </c>
      <c r="C80" s="12">
        <v>-350</v>
      </c>
      <c r="D80" s="10" t="s">
        <v>875</v>
      </c>
      <c r="E80" s="10" t="s">
        <v>38</v>
      </c>
      <c r="F80" s="10">
        <f t="shared" si="5"/>
        <v>10</v>
      </c>
      <c r="G80" s="12">
        <f t="shared" si="6"/>
        <v>500</v>
      </c>
      <c r="H80" s="12">
        <f t="shared" si="7"/>
        <v>150</v>
      </c>
    </row>
    <row r="81" spans="1:8">
      <c r="A81" s="10" t="s">
        <v>890</v>
      </c>
      <c r="B81" s="10" t="s">
        <v>3</v>
      </c>
      <c r="C81" s="12">
        <v>-105</v>
      </c>
      <c r="D81" s="10" t="s">
        <v>875</v>
      </c>
      <c r="E81" s="10" t="s">
        <v>36</v>
      </c>
      <c r="F81" s="10">
        <f t="shared" si="5"/>
        <v>3</v>
      </c>
      <c r="G81" s="12">
        <f t="shared" si="6"/>
        <v>150</v>
      </c>
      <c r="H81" s="12">
        <f t="shared" si="7"/>
        <v>45</v>
      </c>
    </row>
    <row r="82" spans="1:8">
      <c r="A82" s="10" t="s">
        <v>890</v>
      </c>
      <c r="B82" s="10" t="s">
        <v>3</v>
      </c>
      <c r="C82" s="12">
        <v>-35</v>
      </c>
      <c r="D82" s="10" t="s">
        <v>875</v>
      </c>
      <c r="E82" s="10" t="s">
        <v>34</v>
      </c>
      <c r="F82" s="10">
        <f t="shared" si="5"/>
        <v>1</v>
      </c>
      <c r="G82" s="12">
        <f t="shared" si="6"/>
        <v>50</v>
      </c>
      <c r="H82" s="12">
        <f t="shared" si="7"/>
        <v>15</v>
      </c>
    </row>
    <row r="83" spans="1:8">
      <c r="A83" s="10" t="s">
        <v>890</v>
      </c>
      <c r="B83" s="10" t="s">
        <v>3</v>
      </c>
      <c r="C83" s="12">
        <v>-35</v>
      </c>
      <c r="D83" s="10" t="s">
        <v>887</v>
      </c>
      <c r="E83" s="10" t="s">
        <v>36</v>
      </c>
      <c r="F83" s="10">
        <f t="shared" si="5"/>
        <v>1</v>
      </c>
      <c r="G83" s="12">
        <f t="shared" si="6"/>
        <v>50</v>
      </c>
      <c r="H83" s="12">
        <f t="shared" si="7"/>
        <v>15</v>
      </c>
    </row>
    <row r="84" spans="1:8">
      <c r="A84" s="10" t="s">
        <v>890</v>
      </c>
      <c r="B84" s="10" t="s">
        <v>3</v>
      </c>
      <c r="C84" s="12">
        <v>-35</v>
      </c>
      <c r="D84" s="10" t="s">
        <v>887</v>
      </c>
      <c r="E84" s="10" t="s">
        <v>34</v>
      </c>
      <c r="F84" s="10">
        <f t="shared" si="5"/>
        <v>1</v>
      </c>
      <c r="G84" s="12">
        <f t="shared" si="6"/>
        <v>50</v>
      </c>
      <c r="H84" s="12">
        <f t="shared" si="7"/>
        <v>15</v>
      </c>
    </row>
    <row r="85" spans="1:8">
      <c r="A85" s="10" t="s">
        <v>890</v>
      </c>
      <c r="B85" s="10" t="s">
        <v>3</v>
      </c>
      <c r="C85" s="12">
        <v>-735</v>
      </c>
      <c r="D85" s="10" t="s">
        <v>891</v>
      </c>
      <c r="E85" s="10" t="s">
        <v>32</v>
      </c>
      <c r="F85" s="10">
        <f t="shared" si="5"/>
        <v>21</v>
      </c>
      <c r="G85" s="12">
        <f t="shared" si="6"/>
        <v>1050</v>
      </c>
      <c r="H85" s="12">
        <f t="shared" si="7"/>
        <v>315</v>
      </c>
    </row>
    <row r="86" spans="1:8">
      <c r="A86" s="10" t="s">
        <v>890</v>
      </c>
      <c r="B86" s="10" t="s">
        <v>3</v>
      </c>
      <c r="C86" s="12">
        <v>-560</v>
      </c>
      <c r="D86" s="10" t="s">
        <v>891</v>
      </c>
      <c r="E86" s="10" t="s">
        <v>40</v>
      </c>
      <c r="F86" s="10">
        <f t="shared" si="5"/>
        <v>16</v>
      </c>
      <c r="G86" s="12">
        <f t="shared" si="6"/>
        <v>800</v>
      </c>
      <c r="H86" s="12">
        <f t="shared" si="7"/>
        <v>240</v>
      </c>
    </row>
    <row r="87" spans="1:8">
      <c r="A87" s="10" t="s">
        <v>890</v>
      </c>
      <c r="B87" s="10" t="s">
        <v>3</v>
      </c>
      <c r="C87" s="12">
        <v>-770</v>
      </c>
      <c r="D87" s="10" t="s">
        <v>891</v>
      </c>
      <c r="E87" s="10" t="s">
        <v>44</v>
      </c>
      <c r="F87" s="10">
        <f t="shared" si="5"/>
        <v>22</v>
      </c>
      <c r="G87" s="12">
        <f t="shared" si="6"/>
        <v>1100</v>
      </c>
      <c r="H87" s="12">
        <f t="shared" si="7"/>
        <v>330</v>
      </c>
    </row>
    <row r="88" spans="1:8">
      <c r="A88" s="10" t="s">
        <v>890</v>
      </c>
      <c r="B88" s="10" t="s">
        <v>3</v>
      </c>
      <c r="C88" s="12">
        <v>-350</v>
      </c>
      <c r="D88" s="10" t="s">
        <v>891</v>
      </c>
      <c r="E88" s="10" t="s">
        <v>42</v>
      </c>
      <c r="F88" s="10">
        <f t="shared" si="5"/>
        <v>10</v>
      </c>
      <c r="G88" s="12">
        <f t="shared" si="6"/>
        <v>500</v>
      </c>
      <c r="H88" s="12">
        <f t="shared" si="7"/>
        <v>150</v>
      </c>
    </row>
    <row r="89" spans="1:8">
      <c r="A89" s="10" t="s">
        <v>890</v>
      </c>
      <c r="B89" s="10" t="s">
        <v>3</v>
      </c>
      <c r="C89" s="12">
        <v>-770</v>
      </c>
      <c r="D89" s="10" t="s">
        <v>891</v>
      </c>
      <c r="E89" s="10" t="s">
        <v>30</v>
      </c>
      <c r="F89" s="10">
        <f t="shared" si="5"/>
        <v>22</v>
      </c>
      <c r="G89" s="12">
        <f t="shared" si="6"/>
        <v>1100</v>
      </c>
      <c r="H89" s="12">
        <f t="shared" si="7"/>
        <v>330</v>
      </c>
    </row>
    <row r="90" spans="1:8">
      <c r="A90" s="10" t="s">
        <v>890</v>
      </c>
      <c r="B90" s="10" t="s">
        <v>3</v>
      </c>
      <c r="C90" s="12">
        <v>-1050</v>
      </c>
      <c r="D90" s="10" t="s">
        <v>891</v>
      </c>
      <c r="E90" s="10" t="s">
        <v>38</v>
      </c>
      <c r="F90" s="10">
        <f t="shared" si="5"/>
        <v>30</v>
      </c>
      <c r="G90" s="12">
        <f t="shared" si="6"/>
        <v>1500</v>
      </c>
      <c r="H90" s="12">
        <f t="shared" si="7"/>
        <v>450</v>
      </c>
    </row>
    <row r="91" spans="1:8">
      <c r="A91" s="10" t="s">
        <v>890</v>
      </c>
      <c r="B91" s="10" t="s">
        <v>3</v>
      </c>
      <c r="C91" s="12">
        <v>-1540</v>
      </c>
      <c r="D91" s="10" t="s">
        <v>891</v>
      </c>
      <c r="E91" s="10" t="s">
        <v>36</v>
      </c>
      <c r="F91" s="10">
        <f t="shared" si="5"/>
        <v>44</v>
      </c>
      <c r="G91" s="12">
        <f t="shared" si="6"/>
        <v>2200</v>
      </c>
      <c r="H91" s="12">
        <f t="shared" si="7"/>
        <v>660</v>
      </c>
    </row>
    <row r="92" spans="1:8">
      <c r="A92" s="10" t="s">
        <v>890</v>
      </c>
      <c r="B92" s="10" t="s">
        <v>3</v>
      </c>
      <c r="C92" s="12">
        <v>-770</v>
      </c>
      <c r="D92" s="10" t="s">
        <v>891</v>
      </c>
      <c r="E92" s="10" t="s">
        <v>34</v>
      </c>
      <c r="F92" s="10">
        <f t="shared" si="5"/>
        <v>22</v>
      </c>
      <c r="G92" s="12">
        <f t="shared" si="6"/>
        <v>1100</v>
      </c>
      <c r="H92" s="12">
        <f t="shared" si="7"/>
        <v>330</v>
      </c>
    </row>
    <row r="93" spans="1:8">
      <c r="A93" s="10" t="s">
        <v>892</v>
      </c>
      <c r="B93" s="10" t="s">
        <v>3</v>
      </c>
      <c r="C93" s="12">
        <v>-900</v>
      </c>
      <c r="D93" s="10" t="s">
        <v>875</v>
      </c>
      <c r="E93" s="10" t="s">
        <v>32</v>
      </c>
      <c r="F93" s="10">
        <f t="shared" si="5"/>
        <v>45</v>
      </c>
      <c r="G93" s="12">
        <f t="shared" si="6"/>
        <v>1485</v>
      </c>
      <c r="H93" s="12">
        <f t="shared" si="7"/>
        <v>585</v>
      </c>
    </row>
    <row r="94" spans="1:8">
      <c r="A94" s="10" t="s">
        <v>892</v>
      </c>
      <c r="B94" s="10" t="s">
        <v>3</v>
      </c>
      <c r="C94" s="12">
        <v>-1040</v>
      </c>
      <c r="D94" s="10" t="s">
        <v>875</v>
      </c>
      <c r="E94" s="10" t="s">
        <v>40</v>
      </c>
      <c r="F94" s="10">
        <f t="shared" si="5"/>
        <v>52</v>
      </c>
      <c r="G94" s="12">
        <f t="shared" si="6"/>
        <v>1716</v>
      </c>
      <c r="H94" s="12">
        <f t="shared" si="7"/>
        <v>676</v>
      </c>
    </row>
    <row r="95" spans="1:8">
      <c r="A95" s="10" t="s">
        <v>892</v>
      </c>
      <c r="B95" s="10" t="s">
        <v>3</v>
      </c>
      <c r="C95" s="12">
        <v>-860</v>
      </c>
      <c r="D95" s="10" t="s">
        <v>875</v>
      </c>
      <c r="E95" s="10" t="s">
        <v>44</v>
      </c>
      <c r="F95" s="10">
        <f t="shared" si="5"/>
        <v>43</v>
      </c>
      <c r="G95" s="12">
        <f t="shared" si="6"/>
        <v>1419</v>
      </c>
      <c r="H95" s="12">
        <f t="shared" si="7"/>
        <v>559</v>
      </c>
    </row>
    <row r="96" spans="1:8">
      <c r="A96" s="10" t="s">
        <v>892</v>
      </c>
      <c r="B96" s="10" t="s">
        <v>3</v>
      </c>
      <c r="C96" s="12">
        <v>-1740</v>
      </c>
      <c r="D96" s="10" t="s">
        <v>875</v>
      </c>
      <c r="E96" s="10" t="s">
        <v>42</v>
      </c>
      <c r="F96" s="10">
        <f t="shared" si="5"/>
        <v>87</v>
      </c>
      <c r="G96" s="12">
        <f t="shared" si="6"/>
        <v>2871</v>
      </c>
      <c r="H96" s="12">
        <f t="shared" si="7"/>
        <v>1131</v>
      </c>
    </row>
    <row r="97" spans="1:8">
      <c r="A97" s="10" t="s">
        <v>892</v>
      </c>
      <c r="B97" s="10" t="s">
        <v>3</v>
      </c>
      <c r="C97" s="12">
        <v>-1180</v>
      </c>
      <c r="D97" s="10" t="s">
        <v>875</v>
      </c>
      <c r="E97" s="10" t="s">
        <v>30</v>
      </c>
      <c r="F97" s="10">
        <f t="shared" si="5"/>
        <v>59</v>
      </c>
      <c r="G97" s="12">
        <f t="shared" si="6"/>
        <v>1947</v>
      </c>
      <c r="H97" s="12">
        <f t="shared" si="7"/>
        <v>767</v>
      </c>
    </row>
    <row r="98" spans="1:8">
      <c r="A98" s="10" t="s">
        <v>892</v>
      </c>
      <c r="B98" s="10" t="s">
        <v>3</v>
      </c>
      <c r="C98" s="12">
        <v>-920</v>
      </c>
      <c r="D98" s="10" t="s">
        <v>875</v>
      </c>
      <c r="E98" s="10" t="s">
        <v>38</v>
      </c>
      <c r="F98" s="10">
        <f t="shared" si="5"/>
        <v>46</v>
      </c>
      <c r="G98" s="12">
        <f t="shared" si="6"/>
        <v>1518</v>
      </c>
      <c r="H98" s="12">
        <f t="shared" si="7"/>
        <v>598</v>
      </c>
    </row>
    <row r="99" spans="1:8">
      <c r="A99" s="10" t="s">
        <v>892</v>
      </c>
      <c r="B99" s="10" t="s">
        <v>3</v>
      </c>
      <c r="C99" s="12">
        <v>-1360</v>
      </c>
      <c r="D99" s="10" t="s">
        <v>875</v>
      </c>
      <c r="E99" s="10" t="s">
        <v>36</v>
      </c>
      <c r="F99" s="10">
        <f t="shared" si="5"/>
        <v>68</v>
      </c>
      <c r="G99" s="12">
        <f t="shared" si="6"/>
        <v>2244</v>
      </c>
      <c r="H99" s="12">
        <f t="shared" si="7"/>
        <v>884</v>
      </c>
    </row>
    <row r="100" spans="1:8">
      <c r="A100" s="10" t="s">
        <v>892</v>
      </c>
      <c r="B100" s="10" t="s">
        <v>3</v>
      </c>
      <c r="C100" s="12">
        <v>-1220</v>
      </c>
      <c r="D100" s="10" t="s">
        <v>875</v>
      </c>
      <c r="E100" s="10" t="s">
        <v>34</v>
      </c>
      <c r="F100" s="10">
        <f t="shared" si="5"/>
        <v>61</v>
      </c>
      <c r="G100" s="12">
        <f t="shared" si="6"/>
        <v>2013</v>
      </c>
      <c r="H100" s="12">
        <f t="shared" si="7"/>
        <v>793</v>
      </c>
    </row>
    <row r="101" spans="1:8">
      <c r="A101" s="10" t="s">
        <v>892</v>
      </c>
      <c r="B101" s="10" t="s">
        <v>3</v>
      </c>
      <c r="C101" s="12">
        <v>0</v>
      </c>
      <c r="D101" s="10" t="s">
        <v>885</v>
      </c>
      <c r="E101" s="10" t="s">
        <v>34</v>
      </c>
      <c r="F101" s="10">
        <f t="shared" si="5"/>
        <v>0</v>
      </c>
      <c r="G101" s="12">
        <f t="shared" si="6"/>
        <v>0</v>
      </c>
      <c r="H101" s="12">
        <f t="shared" si="7"/>
        <v>0</v>
      </c>
    </row>
    <row r="102" spans="1:8">
      <c r="A102" s="10" t="s">
        <v>892</v>
      </c>
      <c r="B102" s="10" t="s">
        <v>3</v>
      </c>
      <c r="C102" s="12">
        <v>-37900</v>
      </c>
      <c r="D102" s="10" t="s">
        <v>891</v>
      </c>
      <c r="E102" s="10" t="s">
        <v>32</v>
      </c>
      <c r="F102" s="10">
        <f t="shared" si="5"/>
        <v>1895</v>
      </c>
      <c r="G102" s="12">
        <f t="shared" si="6"/>
        <v>62535</v>
      </c>
      <c r="H102" s="12">
        <f t="shared" si="7"/>
        <v>24635</v>
      </c>
    </row>
    <row r="103" spans="1:8">
      <c r="A103" s="10" t="s">
        <v>892</v>
      </c>
      <c r="B103" s="10" t="s">
        <v>3</v>
      </c>
      <c r="C103" s="12">
        <v>-30320</v>
      </c>
      <c r="D103" s="10" t="s">
        <v>891</v>
      </c>
      <c r="E103" s="10" t="s">
        <v>40</v>
      </c>
      <c r="F103" s="10">
        <f t="shared" ref="F103:F134" si="8">-C103/VLOOKUP(A103,$J$7:$L$24,2,0)</f>
        <v>1516</v>
      </c>
      <c r="G103" s="12">
        <f t="shared" ref="G103:G134" si="9">VLOOKUP(A103,$J$6:$L$24,3,0)*F103</f>
        <v>50028</v>
      </c>
      <c r="H103" s="12">
        <f t="shared" si="7"/>
        <v>19708</v>
      </c>
    </row>
    <row r="104" spans="1:8">
      <c r="A104" s="10" t="s">
        <v>892</v>
      </c>
      <c r="B104" s="10" t="s">
        <v>3</v>
      </c>
      <c r="C104" s="12">
        <v>-27060</v>
      </c>
      <c r="D104" s="10" t="s">
        <v>891</v>
      </c>
      <c r="E104" s="10" t="s">
        <v>44</v>
      </c>
      <c r="F104" s="10">
        <f t="shared" si="8"/>
        <v>1353</v>
      </c>
      <c r="G104" s="12">
        <f t="shared" si="9"/>
        <v>44649</v>
      </c>
      <c r="H104" s="12">
        <f t="shared" si="7"/>
        <v>17589</v>
      </c>
    </row>
    <row r="105" spans="1:8">
      <c r="A105" s="10" t="s">
        <v>892</v>
      </c>
      <c r="B105" s="10" t="s">
        <v>3</v>
      </c>
      <c r="C105" s="12">
        <v>-25380</v>
      </c>
      <c r="D105" s="10" t="s">
        <v>891</v>
      </c>
      <c r="E105" s="10" t="s">
        <v>42</v>
      </c>
      <c r="F105" s="10">
        <f t="shared" si="8"/>
        <v>1269</v>
      </c>
      <c r="G105" s="12">
        <f t="shared" si="9"/>
        <v>41877</v>
      </c>
      <c r="H105" s="12">
        <f t="shared" si="7"/>
        <v>16497</v>
      </c>
    </row>
    <row r="106" spans="1:8">
      <c r="A106" s="10" t="s">
        <v>892</v>
      </c>
      <c r="B106" s="10" t="s">
        <v>3</v>
      </c>
      <c r="C106" s="12">
        <v>-39120</v>
      </c>
      <c r="D106" s="10" t="s">
        <v>891</v>
      </c>
      <c r="E106" s="10" t="s">
        <v>30</v>
      </c>
      <c r="F106" s="10">
        <f t="shared" si="8"/>
        <v>1956</v>
      </c>
      <c r="G106" s="12">
        <f t="shared" si="9"/>
        <v>64548</v>
      </c>
      <c r="H106" s="12">
        <f t="shared" si="7"/>
        <v>25428</v>
      </c>
    </row>
    <row r="107" spans="1:8">
      <c r="A107" s="10" t="s">
        <v>892</v>
      </c>
      <c r="B107" s="10" t="s">
        <v>3</v>
      </c>
      <c r="C107" s="12">
        <v>-22660</v>
      </c>
      <c r="D107" s="10" t="s">
        <v>891</v>
      </c>
      <c r="E107" s="10" t="s">
        <v>38</v>
      </c>
      <c r="F107" s="10">
        <f t="shared" si="8"/>
        <v>1133</v>
      </c>
      <c r="G107" s="12">
        <f t="shared" si="9"/>
        <v>37389</v>
      </c>
      <c r="H107" s="12">
        <f t="shared" si="7"/>
        <v>14729</v>
      </c>
    </row>
    <row r="108" spans="1:8">
      <c r="A108" s="10" t="s">
        <v>892</v>
      </c>
      <c r="B108" s="10" t="s">
        <v>3</v>
      </c>
      <c r="C108" s="12">
        <v>-32460</v>
      </c>
      <c r="D108" s="10" t="s">
        <v>891</v>
      </c>
      <c r="E108" s="10" t="s">
        <v>36</v>
      </c>
      <c r="F108" s="10">
        <f t="shared" si="8"/>
        <v>1623</v>
      </c>
      <c r="G108" s="12">
        <f t="shared" si="9"/>
        <v>53559</v>
      </c>
      <c r="H108" s="12">
        <f t="shared" si="7"/>
        <v>21099</v>
      </c>
    </row>
    <row r="109" spans="1:8">
      <c r="A109" s="10" t="s">
        <v>892</v>
      </c>
      <c r="B109" s="10" t="s">
        <v>3</v>
      </c>
      <c r="C109" s="12">
        <v>-29000</v>
      </c>
      <c r="D109" s="10" t="s">
        <v>891</v>
      </c>
      <c r="E109" s="10" t="s">
        <v>34</v>
      </c>
      <c r="F109" s="10">
        <f t="shared" si="8"/>
        <v>1450</v>
      </c>
      <c r="G109" s="12">
        <f t="shared" si="9"/>
        <v>47850</v>
      </c>
      <c r="H109" s="12">
        <f t="shared" si="7"/>
        <v>18850</v>
      </c>
    </row>
    <row r="110" spans="1:8">
      <c r="A110" s="10" t="s">
        <v>892</v>
      </c>
      <c r="B110" s="10" t="s">
        <v>3</v>
      </c>
      <c r="C110" s="12">
        <v>-20</v>
      </c>
      <c r="D110" s="10" t="s">
        <v>897</v>
      </c>
      <c r="E110" s="10" t="s">
        <v>36</v>
      </c>
      <c r="F110" s="10">
        <f t="shared" si="8"/>
        <v>1</v>
      </c>
      <c r="G110" s="12">
        <f t="shared" si="9"/>
        <v>33</v>
      </c>
      <c r="H110" s="12">
        <f t="shared" si="7"/>
        <v>13</v>
      </c>
    </row>
    <row r="111" spans="1:8">
      <c r="A111" s="10" t="s">
        <v>893</v>
      </c>
      <c r="B111" s="10" t="s">
        <v>3</v>
      </c>
      <c r="C111" s="12">
        <v>-70</v>
      </c>
      <c r="D111" s="10" t="s">
        <v>875</v>
      </c>
      <c r="E111" s="10" t="s">
        <v>40</v>
      </c>
      <c r="F111" s="10">
        <f t="shared" si="8"/>
        <v>1</v>
      </c>
      <c r="G111" s="12">
        <f t="shared" si="9"/>
        <v>100</v>
      </c>
      <c r="H111" s="12">
        <f t="shared" si="7"/>
        <v>30</v>
      </c>
    </row>
    <row r="112" spans="1:8">
      <c r="A112" s="10" t="s">
        <v>893</v>
      </c>
      <c r="B112" s="10" t="s">
        <v>3</v>
      </c>
      <c r="C112" s="12">
        <v>-70</v>
      </c>
      <c r="D112" s="10" t="s">
        <v>875</v>
      </c>
      <c r="E112" s="10" t="s">
        <v>30</v>
      </c>
      <c r="F112" s="10">
        <f t="shared" si="8"/>
        <v>1</v>
      </c>
      <c r="G112" s="12">
        <f t="shared" si="9"/>
        <v>100</v>
      </c>
      <c r="H112" s="12">
        <f t="shared" si="7"/>
        <v>30</v>
      </c>
    </row>
    <row r="113" spans="1:8">
      <c r="A113" s="10" t="s">
        <v>893</v>
      </c>
      <c r="B113" s="10" t="s">
        <v>3</v>
      </c>
      <c r="C113" s="12">
        <v>-630</v>
      </c>
      <c r="D113" s="10" t="s">
        <v>891</v>
      </c>
      <c r="E113" s="10" t="s">
        <v>32</v>
      </c>
      <c r="F113" s="10">
        <f t="shared" si="8"/>
        <v>9</v>
      </c>
      <c r="G113" s="12">
        <f t="shared" si="9"/>
        <v>900</v>
      </c>
      <c r="H113" s="12">
        <f t="shared" si="7"/>
        <v>270</v>
      </c>
    </row>
    <row r="114" spans="1:8">
      <c r="A114" s="10" t="s">
        <v>893</v>
      </c>
      <c r="B114" s="10" t="s">
        <v>3</v>
      </c>
      <c r="C114" s="12">
        <v>-630</v>
      </c>
      <c r="D114" s="10" t="s">
        <v>891</v>
      </c>
      <c r="E114" s="10" t="s">
        <v>40</v>
      </c>
      <c r="F114" s="10">
        <f t="shared" si="8"/>
        <v>9</v>
      </c>
      <c r="G114" s="12">
        <f t="shared" si="9"/>
        <v>900</v>
      </c>
      <c r="H114" s="12">
        <f t="shared" si="7"/>
        <v>270</v>
      </c>
    </row>
    <row r="115" spans="1:8">
      <c r="A115" s="10" t="s">
        <v>893</v>
      </c>
      <c r="B115" s="10" t="s">
        <v>3</v>
      </c>
      <c r="C115" s="12">
        <v>-910</v>
      </c>
      <c r="D115" s="10" t="s">
        <v>891</v>
      </c>
      <c r="E115" s="10" t="s">
        <v>44</v>
      </c>
      <c r="F115" s="10">
        <f t="shared" si="8"/>
        <v>13</v>
      </c>
      <c r="G115" s="12">
        <f t="shared" si="9"/>
        <v>1300</v>
      </c>
      <c r="H115" s="12">
        <f t="shared" si="7"/>
        <v>390</v>
      </c>
    </row>
    <row r="116" spans="1:8">
      <c r="A116" s="10" t="s">
        <v>893</v>
      </c>
      <c r="B116" s="10" t="s">
        <v>3</v>
      </c>
      <c r="C116" s="12">
        <v>-840</v>
      </c>
      <c r="D116" s="10" t="s">
        <v>891</v>
      </c>
      <c r="E116" s="10" t="s">
        <v>42</v>
      </c>
      <c r="F116" s="10">
        <f t="shared" si="8"/>
        <v>12</v>
      </c>
      <c r="G116" s="12">
        <f t="shared" si="9"/>
        <v>1200</v>
      </c>
      <c r="H116" s="12">
        <f t="shared" si="7"/>
        <v>360</v>
      </c>
    </row>
    <row r="117" spans="1:8">
      <c r="A117" s="10" t="s">
        <v>893</v>
      </c>
      <c r="B117" s="10" t="s">
        <v>3</v>
      </c>
      <c r="C117" s="12">
        <v>-770</v>
      </c>
      <c r="D117" s="10" t="s">
        <v>891</v>
      </c>
      <c r="E117" s="10" t="s">
        <v>30</v>
      </c>
      <c r="F117" s="10">
        <f t="shared" si="8"/>
        <v>11</v>
      </c>
      <c r="G117" s="12">
        <f t="shared" si="9"/>
        <v>1100</v>
      </c>
      <c r="H117" s="12">
        <f t="shared" si="7"/>
        <v>330</v>
      </c>
    </row>
    <row r="118" spans="1:8">
      <c r="A118" s="10" t="s">
        <v>893</v>
      </c>
      <c r="B118" s="10" t="s">
        <v>3</v>
      </c>
      <c r="C118" s="12">
        <v>-700</v>
      </c>
      <c r="D118" s="10" t="s">
        <v>891</v>
      </c>
      <c r="E118" s="10" t="s">
        <v>38</v>
      </c>
      <c r="F118" s="10">
        <f t="shared" si="8"/>
        <v>10</v>
      </c>
      <c r="G118" s="12">
        <f t="shared" si="9"/>
        <v>1000</v>
      </c>
      <c r="H118" s="12">
        <f t="shared" si="7"/>
        <v>300</v>
      </c>
    </row>
    <row r="119" spans="1:8">
      <c r="A119" s="10" t="s">
        <v>893</v>
      </c>
      <c r="B119" s="10" t="s">
        <v>3</v>
      </c>
      <c r="C119" s="12">
        <v>-490</v>
      </c>
      <c r="D119" s="10" t="s">
        <v>891</v>
      </c>
      <c r="E119" s="10" t="s">
        <v>36</v>
      </c>
      <c r="F119" s="10">
        <f t="shared" si="8"/>
        <v>7</v>
      </c>
      <c r="G119" s="12">
        <f t="shared" si="9"/>
        <v>700</v>
      </c>
      <c r="H119" s="12">
        <f t="shared" si="7"/>
        <v>210</v>
      </c>
    </row>
    <row r="120" spans="1:8">
      <c r="A120" s="10" t="s">
        <v>893</v>
      </c>
      <c r="B120" s="10" t="s">
        <v>3</v>
      </c>
      <c r="C120" s="12">
        <v>-700</v>
      </c>
      <c r="D120" s="10" t="s">
        <v>891</v>
      </c>
      <c r="E120" s="10" t="s">
        <v>34</v>
      </c>
      <c r="F120" s="10">
        <f t="shared" si="8"/>
        <v>10</v>
      </c>
      <c r="G120" s="12">
        <f t="shared" si="9"/>
        <v>1000</v>
      </c>
      <c r="H120" s="12">
        <f t="shared" si="7"/>
        <v>300</v>
      </c>
    </row>
    <row r="121" spans="1:8">
      <c r="A121" s="10" t="s">
        <v>894</v>
      </c>
      <c r="B121" s="10" t="s">
        <v>3</v>
      </c>
      <c r="C121" s="12">
        <v>-70</v>
      </c>
      <c r="D121" s="10" t="s">
        <v>875</v>
      </c>
      <c r="E121" s="10" t="s">
        <v>32</v>
      </c>
      <c r="F121" s="10">
        <f t="shared" si="8"/>
        <v>1</v>
      </c>
      <c r="G121" s="12">
        <f t="shared" si="9"/>
        <v>100</v>
      </c>
      <c r="H121" s="12">
        <f t="shared" si="7"/>
        <v>30</v>
      </c>
    </row>
    <row r="122" spans="1:8">
      <c r="A122" s="10" t="s">
        <v>894</v>
      </c>
      <c r="B122" s="10" t="s">
        <v>3</v>
      </c>
      <c r="C122" s="12">
        <v>-140</v>
      </c>
      <c r="D122" s="10" t="s">
        <v>875</v>
      </c>
      <c r="E122" s="10" t="s">
        <v>44</v>
      </c>
      <c r="F122" s="10">
        <f t="shared" si="8"/>
        <v>2</v>
      </c>
      <c r="G122" s="12">
        <f t="shared" si="9"/>
        <v>200</v>
      </c>
      <c r="H122" s="12">
        <f t="shared" si="7"/>
        <v>60</v>
      </c>
    </row>
    <row r="123" spans="1:8">
      <c r="A123" s="10" t="s">
        <v>894</v>
      </c>
      <c r="B123" s="10" t="s">
        <v>3</v>
      </c>
      <c r="C123" s="12">
        <v>-140</v>
      </c>
      <c r="D123" s="10" t="s">
        <v>875</v>
      </c>
      <c r="E123" s="10" t="s">
        <v>36</v>
      </c>
      <c r="F123" s="10">
        <f t="shared" si="8"/>
        <v>2</v>
      </c>
      <c r="G123" s="12">
        <f t="shared" si="9"/>
        <v>200</v>
      </c>
      <c r="H123" s="12">
        <f t="shared" si="7"/>
        <v>60</v>
      </c>
    </row>
    <row r="124" spans="1:8">
      <c r="A124" s="10" t="s">
        <v>894</v>
      </c>
      <c r="B124" s="10" t="s">
        <v>3</v>
      </c>
      <c r="C124" s="12">
        <v>-210</v>
      </c>
      <c r="D124" s="10" t="s">
        <v>891</v>
      </c>
      <c r="E124" s="10" t="s">
        <v>32</v>
      </c>
      <c r="F124" s="10">
        <f t="shared" si="8"/>
        <v>3</v>
      </c>
      <c r="G124" s="12">
        <f t="shared" si="9"/>
        <v>300</v>
      </c>
      <c r="H124" s="12">
        <f t="shared" si="7"/>
        <v>90</v>
      </c>
    </row>
    <row r="125" spans="1:8">
      <c r="A125" s="10" t="s">
        <v>894</v>
      </c>
      <c r="B125" s="10" t="s">
        <v>3</v>
      </c>
      <c r="C125" s="12">
        <v>-420</v>
      </c>
      <c r="D125" s="10" t="s">
        <v>891</v>
      </c>
      <c r="E125" s="10" t="s">
        <v>40</v>
      </c>
      <c r="F125" s="10">
        <f t="shared" si="8"/>
        <v>6</v>
      </c>
      <c r="G125" s="12">
        <f t="shared" si="9"/>
        <v>600</v>
      </c>
      <c r="H125" s="12">
        <f t="shared" si="7"/>
        <v>180</v>
      </c>
    </row>
    <row r="126" spans="1:8">
      <c r="A126" s="10" t="s">
        <v>894</v>
      </c>
      <c r="B126" s="10" t="s">
        <v>3</v>
      </c>
      <c r="C126" s="12">
        <v>-1820</v>
      </c>
      <c r="D126" s="10" t="s">
        <v>891</v>
      </c>
      <c r="E126" s="10" t="s">
        <v>44</v>
      </c>
      <c r="F126" s="10">
        <f t="shared" si="8"/>
        <v>26</v>
      </c>
      <c r="G126" s="12">
        <f t="shared" si="9"/>
        <v>2600</v>
      </c>
      <c r="H126" s="12">
        <f t="shared" si="7"/>
        <v>780</v>
      </c>
    </row>
    <row r="127" spans="1:8">
      <c r="A127" s="10" t="s">
        <v>894</v>
      </c>
      <c r="B127" s="10" t="s">
        <v>3</v>
      </c>
      <c r="C127" s="12">
        <v>-2380</v>
      </c>
      <c r="D127" s="10" t="s">
        <v>891</v>
      </c>
      <c r="E127" s="10" t="s">
        <v>42</v>
      </c>
      <c r="F127" s="10">
        <f t="shared" si="8"/>
        <v>34</v>
      </c>
      <c r="G127" s="12">
        <f t="shared" si="9"/>
        <v>3400</v>
      </c>
      <c r="H127" s="12">
        <f t="shared" si="7"/>
        <v>1020</v>
      </c>
    </row>
    <row r="128" spans="1:8">
      <c r="A128" s="10" t="s">
        <v>894</v>
      </c>
      <c r="B128" s="10" t="s">
        <v>3</v>
      </c>
      <c r="C128" s="12">
        <v>-420</v>
      </c>
      <c r="D128" s="10" t="s">
        <v>891</v>
      </c>
      <c r="E128" s="10" t="s">
        <v>30</v>
      </c>
      <c r="F128" s="10">
        <f t="shared" si="8"/>
        <v>6</v>
      </c>
      <c r="G128" s="12">
        <f t="shared" si="9"/>
        <v>600</v>
      </c>
      <c r="H128" s="12">
        <f t="shared" si="7"/>
        <v>180</v>
      </c>
    </row>
    <row r="129" spans="1:8">
      <c r="A129" s="10" t="s">
        <v>894</v>
      </c>
      <c r="B129" s="10" t="s">
        <v>3</v>
      </c>
      <c r="C129" s="12">
        <v>-770</v>
      </c>
      <c r="D129" s="10" t="s">
        <v>891</v>
      </c>
      <c r="E129" s="10" t="s">
        <v>38</v>
      </c>
      <c r="F129" s="10">
        <f t="shared" si="8"/>
        <v>11</v>
      </c>
      <c r="G129" s="12">
        <f t="shared" si="9"/>
        <v>1100</v>
      </c>
      <c r="H129" s="12">
        <f t="shared" si="7"/>
        <v>330</v>
      </c>
    </row>
    <row r="130" spans="1:8">
      <c r="A130" s="10" t="s">
        <v>894</v>
      </c>
      <c r="B130" s="10" t="s">
        <v>3</v>
      </c>
      <c r="C130" s="12">
        <v>-350</v>
      </c>
      <c r="D130" s="10" t="s">
        <v>891</v>
      </c>
      <c r="E130" s="10" t="s">
        <v>36</v>
      </c>
      <c r="F130" s="10">
        <f t="shared" si="8"/>
        <v>5</v>
      </c>
      <c r="G130" s="12">
        <f t="shared" si="9"/>
        <v>500</v>
      </c>
      <c r="H130" s="12">
        <f t="shared" si="7"/>
        <v>150</v>
      </c>
    </row>
    <row r="131" spans="1:8">
      <c r="A131" s="10" t="s">
        <v>894</v>
      </c>
      <c r="B131" s="10" t="s">
        <v>3</v>
      </c>
      <c r="C131" s="12">
        <v>-350</v>
      </c>
      <c r="D131" s="10" t="s">
        <v>891</v>
      </c>
      <c r="E131" s="10" t="s">
        <v>34</v>
      </c>
      <c r="F131" s="10">
        <f t="shared" si="8"/>
        <v>5</v>
      </c>
      <c r="G131" s="12">
        <f t="shared" si="9"/>
        <v>500</v>
      </c>
      <c r="H131" s="12">
        <f t="shared" si="7"/>
        <v>150</v>
      </c>
    </row>
    <row r="132" spans="1:8">
      <c r="A132" s="10" t="s">
        <v>895</v>
      </c>
      <c r="B132" s="10" t="s">
        <v>3</v>
      </c>
      <c r="C132" s="12">
        <v>-70</v>
      </c>
      <c r="D132" s="10" t="s">
        <v>875</v>
      </c>
      <c r="E132" s="10" t="s">
        <v>40</v>
      </c>
      <c r="F132" s="10">
        <f t="shared" si="8"/>
        <v>1</v>
      </c>
      <c r="G132" s="12">
        <f t="shared" si="9"/>
        <v>100</v>
      </c>
      <c r="H132" s="12">
        <f t="shared" si="7"/>
        <v>30</v>
      </c>
    </row>
    <row r="133" spans="1:8">
      <c r="A133" s="10" t="s">
        <v>895</v>
      </c>
      <c r="B133" s="10" t="s">
        <v>3</v>
      </c>
      <c r="C133" s="12">
        <v>-70</v>
      </c>
      <c r="D133" s="10" t="s">
        <v>875</v>
      </c>
      <c r="E133" s="10" t="s">
        <v>38</v>
      </c>
      <c r="F133" s="10">
        <f t="shared" si="8"/>
        <v>1</v>
      </c>
      <c r="G133" s="12">
        <f t="shared" si="9"/>
        <v>100</v>
      </c>
      <c r="H133" s="12">
        <f t="shared" si="7"/>
        <v>30</v>
      </c>
    </row>
    <row r="134" spans="1:8">
      <c r="A134" s="10" t="s">
        <v>895</v>
      </c>
      <c r="B134" s="10" t="s">
        <v>3</v>
      </c>
      <c r="C134" s="12">
        <v>0</v>
      </c>
      <c r="D134" s="10" t="s">
        <v>891</v>
      </c>
      <c r="E134" s="10" t="s">
        <v>40</v>
      </c>
      <c r="F134" s="10">
        <f t="shared" si="8"/>
        <v>0</v>
      </c>
      <c r="G134" s="12">
        <f t="shared" si="9"/>
        <v>0</v>
      </c>
      <c r="H134" s="12">
        <f t="shared" si="7"/>
        <v>0</v>
      </c>
    </row>
    <row r="135" spans="1:8">
      <c r="A135" s="10" t="s">
        <v>895</v>
      </c>
      <c r="B135" s="10" t="s">
        <v>3</v>
      </c>
      <c r="C135" s="12">
        <v>-70</v>
      </c>
      <c r="D135" s="10" t="s">
        <v>891</v>
      </c>
      <c r="E135" s="10" t="s">
        <v>30</v>
      </c>
      <c r="F135" s="10">
        <f t="shared" ref="F135:F141" si="10">-C135/VLOOKUP(A135,$J$7:$L$24,2,0)</f>
        <v>1</v>
      </c>
      <c r="G135" s="12">
        <f t="shared" ref="G135:G141" si="11">VLOOKUP(A135,$J$6:$L$24,3,0)*F135</f>
        <v>100</v>
      </c>
      <c r="H135" s="12">
        <f t="shared" si="7"/>
        <v>30</v>
      </c>
    </row>
    <row r="136" spans="1:8">
      <c r="A136" s="10" t="s">
        <v>895</v>
      </c>
      <c r="B136" s="10" t="s">
        <v>3</v>
      </c>
      <c r="C136" s="12">
        <v>-70</v>
      </c>
      <c r="D136" s="10" t="s">
        <v>891</v>
      </c>
      <c r="E136" s="10" t="s">
        <v>38</v>
      </c>
      <c r="F136" s="10">
        <f t="shared" si="10"/>
        <v>1</v>
      </c>
      <c r="G136" s="12">
        <f t="shared" si="11"/>
        <v>100</v>
      </c>
      <c r="H136" s="12">
        <f t="shared" ref="H136:H141" si="12">G136+C136</f>
        <v>30</v>
      </c>
    </row>
    <row r="137" spans="1:8">
      <c r="A137" s="10" t="s">
        <v>896</v>
      </c>
      <c r="B137" s="10" t="s">
        <v>3</v>
      </c>
      <c r="C137" s="12">
        <v>-210</v>
      </c>
      <c r="D137" s="10" t="s">
        <v>891</v>
      </c>
      <c r="E137" s="10" t="s">
        <v>32</v>
      </c>
      <c r="F137" s="10">
        <f t="shared" si="10"/>
        <v>3</v>
      </c>
      <c r="G137" s="12">
        <f t="shared" si="11"/>
        <v>300</v>
      </c>
      <c r="H137" s="12">
        <f t="shared" si="12"/>
        <v>90</v>
      </c>
    </row>
    <row r="138" spans="1:8">
      <c r="A138" s="10" t="s">
        <v>896</v>
      </c>
      <c r="B138" s="10" t="s">
        <v>3</v>
      </c>
      <c r="C138" s="12">
        <v>-70</v>
      </c>
      <c r="D138" s="10" t="s">
        <v>891</v>
      </c>
      <c r="E138" s="10" t="s">
        <v>42</v>
      </c>
      <c r="F138" s="10">
        <f t="shared" si="10"/>
        <v>1</v>
      </c>
      <c r="G138" s="12">
        <f t="shared" si="11"/>
        <v>100</v>
      </c>
      <c r="H138" s="12">
        <f t="shared" si="12"/>
        <v>30</v>
      </c>
    </row>
    <row r="139" spans="1:8">
      <c r="A139" s="10" t="s">
        <v>896</v>
      </c>
      <c r="B139" s="10" t="s">
        <v>3</v>
      </c>
      <c r="C139" s="12">
        <v>-70</v>
      </c>
      <c r="D139" s="10" t="s">
        <v>891</v>
      </c>
      <c r="E139" s="10" t="s">
        <v>30</v>
      </c>
      <c r="F139" s="10">
        <f t="shared" si="10"/>
        <v>1</v>
      </c>
      <c r="G139" s="12">
        <f t="shared" si="11"/>
        <v>100</v>
      </c>
      <c r="H139" s="12">
        <f t="shared" si="12"/>
        <v>30</v>
      </c>
    </row>
    <row r="140" spans="1:8">
      <c r="A140" s="10" t="s">
        <v>896</v>
      </c>
      <c r="B140" s="10" t="s">
        <v>3</v>
      </c>
      <c r="C140" s="12">
        <v>-70</v>
      </c>
      <c r="D140" s="10" t="s">
        <v>891</v>
      </c>
      <c r="E140" s="10" t="s">
        <v>36</v>
      </c>
      <c r="F140" s="10">
        <f t="shared" si="10"/>
        <v>1</v>
      </c>
      <c r="G140" s="12">
        <f t="shared" si="11"/>
        <v>100</v>
      </c>
      <c r="H140" s="12">
        <f t="shared" si="12"/>
        <v>30</v>
      </c>
    </row>
    <row r="141" spans="1:8">
      <c r="A141" s="10" t="s">
        <v>896</v>
      </c>
      <c r="B141" s="10" t="s">
        <v>3</v>
      </c>
      <c r="C141" s="12">
        <v>-140</v>
      </c>
      <c r="D141" s="10" t="s">
        <v>891</v>
      </c>
      <c r="E141" s="10" t="s">
        <v>34</v>
      </c>
      <c r="F141" s="10">
        <f t="shared" si="10"/>
        <v>2</v>
      </c>
      <c r="G141" s="12">
        <f t="shared" si="11"/>
        <v>200</v>
      </c>
      <c r="H141" s="12">
        <f t="shared" si="12"/>
        <v>60</v>
      </c>
    </row>
    <row r="142" spans="1:8">
      <c r="A142" s="13"/>
      <c r="B142" s="13"/>
      <c r="C142" s="13"/>
      <c r="D142" s="13"/>
      <c r="E142" s="13"/>
      <c r="F142" s="13"/>
      <c r="G142" s="13"/>
      <c r="H142" s="36">
        <f>SUM(H6:H141)</f>
        <v>249291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2316-FD7A-47EB-AC9C-B1FF3B1FCA6A}">
  <sheetPr codeName="Sheet12">
    <tabColor theme="6" tint="0.39997558519241921"/>
  </sheetPr>
  <dimension ref="A1:N18"/>
  <sheetViews>
    <sheetView showGridLines="0" workbookViewId="0"/>
  </sheetViews>
  <sheetFormatPr defaultRowHeight="14.4"/>
  <cols>
    <col min="1" max="1" width="50.88671875" bestFit="1" customWidth="1"/>
    <col min="2" max="3" width="12.44140625" hidden="1" customWidth="1"/>
    <col min="4" max="4" width="12.44140625" customWidth="1"/>
    <col min="5" max="5" width="26" customWidth="1"/>
    <col min="6" max="7" width="15" bestFit="1" customWidth="1"/>
    <col min="8" max="8" width="13.5546875" bestFit="1" customWidth="1"/>
    <col min="9" max="9" width="13.44140625" bestFit="1" customWidth="1"/>
    <col min="10" max="10" width="16.88671875" customWidth="1"/>
    <col min="11" max="13" width="12.44140625" bestFit="1" customWidth="1"/>
    <col min="14" max="14" width="13.5546875" bestFit="1" customWidth="1"/>
    <col min="15" max="15" width="15.6640625" bestFit="1" customWidth="1"/>
  </cols>
  <sheetData>
    <row r="1" spans="1:14" ht="12.75" customHeight="1">
      <c r="A1" s="15" t="s">
        <v>492</v>
      </c>
      <c r="B1" s="151"/>
    </row>
    <row r="2" spans="1:14" ht="12.75" customHeight="1">
      <c r="A2" s="17" t="s">
        <v>493</v>
      </c>
      <c r="B2" s="151"/>
    </row>
    <row r="3" spans="1:14" ht="12.75" customHeight="1">
      <c r="A3" s="17" t="s">
        <v>494</v>
      </c>
      <c r="B3" s="151"/>
    </row>
    <row r="4" spans="1:14" ht="12.75" customHeight="1">
      <c r="A4" s="18" t="s">
        <v>542</v>
      </c>
      <c r="B4" s="151"/>
    </row>
    <row r="5" spans="1:14">
      <c r="A5" s="469"/>
    </row>
    <row r="6" spans="1:14">
      <c r="A6" s="230" t="s">
        <v>505</v>
      </c>
      <c r="B6" s="231"/>
      <c r="C6" s="230"/>
      <c r="D6" s="232" t="s">
        <v>20</v>
      </c>
    </row>
    <row r="7" spans="1:14">
      <c r="A7" s="233" t="s">
        <v>1671</v>
      </c>
      <c r="B7" s="233"/>
      <c r="C7" s="233"/>
      <c r="D7" s="238">
        <v>-1311965</v>
      </c>
      <c r="J7" s="471"/>
      <c r="N7" s="462"/>
    </row>
    <row r="8" spans="1:14">
      <c r="A8" s="233" t="s">
        <v>1672</v>
      </c>
      <c r="B8" s="233"/>
      <c r="C8" s="233"/>
      <c r="D8" s="238">
        <v>-150169.30000000005</v>
      </c>
      <c r="J8" s="472"/>
    </row>
    <row r="9" spans="1:14">
      <c r="A9" s="244" t="s">
        <v>1673</v>
      </c>
      <c r="B9" s="239"/>
      <c r="C9" s="239"/>
      <c r="D9" s="243">
        <f>SUM(D7:D8)</f>
        <v>-1462134.3</v>
      </c>
    </row>
    <row r="10" spans="1:14">
      <c r="H10" s="465"/>
      <c r="I10" s="466"/>
    </row>
    <row r="11" spans="1:14">
      <c r="D11" s="464"/>
      <c r="G11" s="466"/>
    </row>
    <row r="12" spans="1:14">
      <c r="D12" s="467"/>
      <c r="G12" s="468"/>
    </row>
    <row r="13" spans="1:14">
      <c r="D13" s="481"/>
      <c r="E13" s="481"/>
      <c r="F13" s="481"/>
      <c r="G13" s="481"/>
      <c r="H13" s="481"/>
    </row>
    <row r="14" spans="1:14">
      <c r="D14" s="481"/>
      <c r="E14" s="481"/>
      <c r="F14" s="481"/>
      <c r="G14" s="481"/>
      <c r="H14" s="481"/>
    </row>
    <row r="15" spans="1:14">
      <c r="D15" s="481"/>
      <c r="E15" s="481"/>
      <c r="F15" s="481"/>
      <c r="G15" s="481"/>
      <c r="H15" s="481"/>
      <c r="I15" s="466"/>
      <c r="J15" s="466"/>
    </row>
    <row r="16" spans="1:14">
      <c r="D16" s="481"/>
      <c r="E16" s="481"/>
      <c r="F16" s="481"/>
      <c r="G16" s="481"/>
      <c r="H16" s="481"/>
    </row>
    <row r="17" spans="4:8">
      <c r="D17" s="463"/>
      <c r="H17" s="466"/>
    </row>
    <row r="18" spans="4:8">
      <c r="D18" s="463"/>
      <c r="G18" s="46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8EC3-ED6F-4FD9-ACF0-AAF27436E08B}">
  <sheetPr codeName="Sheet13">
    <tabColor theme="6" tint="-0.249977111117893"/>
  </sheetPr>
  <dimension ref="A1:M50"/>
  <sheetViews>
    <sheetView workbookViewId="0"/>
  </sheetViews>
  <sheetFormatPr defaultRowHeight="14.4"/>
  <cols>
    <col min="1" max="1" width="50.88671875" bestFit="1" customWidth="1"/>
    <col min="2" max="2" width="11.6640625" bestFit="1" customWidth="1"/>
    <col min="3" max="3" width="21.6640625" bestFit="1" customWidth="1"/>
    <col min="4" max="4" width="49.6640625" bestFit="1" customWidth="1"/>
    <col min="5" max="6" width="15" bestFit="1" customWidth="1"/>
    <col min="7" max="7" width="13.5546875" bestFit="1" customWidth="1"/>
    <col min="8" max="8" width="13.44140625" bestFit="1" customWidth="1"/>
    <col min="9" max="9" width="11.6640625" customWidth="1"/>
    <col min="10" max="12" width="9.6640625" bestFit="1" customWidth="1"/>
    <col min="13" max="13" width="10.44140625" bestFit="1" customWidth="1"/>
    <col min="14" max="14" width="12.109375" bestFit="1" customWidth="1"/>
  </cols>
  <sheetData>
    <row r="1" spans="1:3" ht="12.75" customHeight="1">
      <c r="A1" s="15" t="s">
        <v>492</v>
      </c>
      <c r="B1" s="151"/>
    </row>
    <row r="2" spans="1:3" ht="12.75" customHeight="1">
      <c r="A2" s="17" t="s">
        <v>493</v>
      </c>
      <c r="B2" s="151"/>
    </row>
    <row r="3" spans="1:3" ht="12.75" customHeight="1">
      <c r="A3" s="17" t="s">
        <v>494</v>
      </c>
      <c r="B3" s="151"/>
    </row>
    <row r="4" spans="1:3" ht="12.75" customHeight="1">
      <c r="A4" s="18" t="s">
        <v>503</v>
      </c>
      <c r="B4" s="151"/>
    </row>
    <row r="5" spans="1:3">
      <c r="A5" s="469"/>
    </row>
    <row r="6" spans="1:3">
      <c r="A6" s="230" t="s">
        <v>505</v>
      </c>
      <c r="B6" s="231"/>
      <c r="C6" s="232" t="s">
        <v>20</v>
      </c>
    </row>
    <row r="7" spans="1:3">
      <c r="A7" s="233" t="s">
        <v>1690</v>
      </c>
      <c r="B7" s="233"/>
      <c r="C7" s="238">
        <v>14970</v>
      </c>
    </row>
    <row r="8" spans="1:3">
      <c r="A8" s="233" t="s">
        <v>1670</v>
      </c>
      <c r="B8" s="233"/>
      <c r="C8" s="238">
        <v>51835899.060000002</v>
      </c>
    </row>
    <row r="9" spans="1:3">
      <c r="A9" s="244" t="s">
        <v>1692</v>
      </c>
      <c r="B9" s="239"/>
      <c r="C9" s="243">
        <f>SUM(C7:C8)</f>
        <v>51850869.060000002</v>
      </c>
    </row>
    <row r="40" spans="1:13">
      <c r="A40" s="476"/>
      <c r="B40" s="476"/>
      <c r="C40" s="480"/>
      <c r="D40" s="480"/>
      <c r="E40" s="480"/>
      <c r="F40" s="480"/>
      <c r="G40" s="480"/>
      <c r="H40" s="479"/>
      <c r="I40" s="479"/>
      <c r="J40" s="476"/>
      <c r="K40" s="476"/>
      <c r="L40" s="476"/>
      <c r="M40" s="476"/>
    </row>
    <row r="41" spans="1:13">
      <c r="A41" s="476"/>
      <c r="B41" s="476"/>
      <c r="C41" s="480"/>
      <c r="D41" s="480"/>
      <c r="E41" s="480"/>
      <c r="F41" s="480"/>
      <c r="G41" s="480"/>
      <c r="H41" s="476"/>
      <c r="I41" s="476"/>
      <c r="J41" s="476"/>
      <c r="K41" s="476"/>
      <c r="L41" s="476"/>
      <c r="M41" s="476"/>
    </row>
    <row r="42" spans="1:13">
      <c r="A42" s="476"/>
      <c r="B42" s="476"/>
      <c r="C42" s="477"/>
      <c r="D42" s="476"/>
      <c r="E42" s="476"/>
      <c r="F42" s="476"/>
      <c r="G42" s="479"/>
      <c r="H42" s="476"/>
      <c r="I42" s="476"/>
      <c r="J42" s="476"/>
      <c r="K42" s="476"/>
      <c r="L42" s="476"/>
      <c r="M42" s="476"/>
    </row>
    <row r="43" spans="1:13">
      <c r="A43" s="476"/>
      <c r="B43" s="476"/>
      <c r="C43" s="477"/>
      <c r="D43" s="476"/>
      <c r="E43" s="476"/>
      <c r="F43" s="479"/>
      <c r="G43" s="476"/>
      <c r="H43" s="476"/>
      <c r="I43" s="476"/>
      <c r="J43" s="476"/>
      <c r="K43" s="476"/>
      <c r="L43" s="476"/>
      <c r="M43" s="476"/>
    </row>
    <row r="44" spans="1:13">
      <c r="A44" s="476"/>
      <c r="B44" s="476"/>
      <c r="C44" s="476"/>
      <c r="D44" s="476"/>
      <c r="E44" s="476"/>
      <c r="F44" s="476"/>
      <c r="G44" s="476"/>
      <c r="H44" s="476"/>
      <c r="K44" s="476"/>
      <c r="L44" s="476"/>
      <c r="M44" s="476"/>
    </row>
    <row r="45" spans="1:13">
      <c r="A45" s="476"/>
      <c r="B45" s="476"/>
      <c r="C45" s="476"/>
      <c r="D45" s="476"/>
      <c r="E45" s="476"/>
      <c r="F45" s="476"/>
      <c r="G45" s="476"/>
      <c r="H45" s="476"/>
      <c r="K45" s="476"/>
      <c r="L45" s="476"/>
      <c r="M45" s="476"/>
    </row>
    <row r="46" spans="1:13">
      <c r="A46" s="476"/>
      <c r="B46" s="476"/>
      <c r="C46" s="476"/>
      <c r="D46" s="476"/>
      <c r="E46" s="476"/>
      <c r="F46" s="476"/>
      <c r="G46" s="476"/>
      <c r="H46" s="476"/>
      <c r="K46" s="476"/>
      <c r="L46" s="476"/>
      <c r="M46" s="476"/>
    </row>
    <row r="47" spans="1:13">
      <c r="A47" s="476"/>
      <c r="B47" s="476"/>
      <c r="C47" s="476"/>
      <c r="D47" s="476"/>
      <c r="E47" s="476"/>
      <c r="F47" s="476"/>
      <c r="G47" s="476"/>
      <c r="H47" s="476"/>
      <c r="K47" s="476"/>
      <c r="L47" s="476"/>
      <c r="M47" s="476"/>
    </row>
    <row r="48" spans="1:13">
      <c r="A48" s="476"/>
      <c r="B48" s="476"/>
      <c r="C48" s="476"/>
      <c r="D48" s="476"/>
      <c r="E48" s="476"/>
      <c r="F48" s="476"/>
      <c r="G48" s="476"/>
      <c r="H48" s="476"/>
      <c r="K48" s="476"/>
      <c r="L48" s="476"/>
      <c r="M48" s="476"/>
    </row>
    <row r="49" spans="1:13">
      <c r="A49" s="476"/>
      <c r="B49" s="476"/>
      <c r="C49" s="476"/>
      <c r="D49" s="476"/>
      <c r="E49" s="476"/>
      <c r="F49" s="476"/>
      <c r="G49" s="476"/>
      <c r="H49" s="476"/>
      <c r="K49" s="478"/>
      <c r="L49" s="476"/>
      <c r="M49" s="476"/>
    </row>
    <row r="50" spans="1:13">
      <c r="A50" s="476"/>
      <c r="B50" s="476"/>
      <c r="C50" s="476"/>
      <c r="D50" s="476"/>
      <c r="E50" s="476"/>
      <c r="F50" s="476"/>
      <c r="G50" s="476"/>
      <c r="H50" s="476"/>
      <c r="K50" s="476"/>
      <c r="L50" s="476"/>
      <c r="M50" s="47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F7DB-5BA5-49E2-9443-003994A054CD}">
  <sheetPr codeName="Sheet14">
    <tabColor theme="6" tint="-0.249977111117893"/>
    <pageSetUpPr fitToPage="1"/>
  </sheetPr>
  <dimension ref="A1:W70"/>
  <sheetViews>
    <sheetView zoomScaleNormal="100" zoomScaleSheetLayoutView="100" workbookViewId="0"/>
  </sheetViews>
  <sheetFormatPr defaultColWidth="8.6640625" defaultRowHeight="10.199999999999999"/>
  <cols>
    <col min="1" max="1" width="8" style="121" bestFit="1" customWidth="1"/>
    <col min="2" max="2" width="6.44140625" style="121" customWidth="1"/>
    <col min="3" max="3" width="5.33203125" style="121" bestFit="1" customWidth="1"/>
    <col min="4" max="4" width="6.5546875" style="121" bestFit="1" customWidth="1"/>
    <col min="5" max="5" width="4.88671875" style="121" hidden="1" customWidth="1"/>
    <col min="6" max="6" width="6.33203125" style="121" bestFit="1" customWidth="1"/>
    <col min="7" max="7" width="5.109375" style="121" bestFit="1" customWidth="1"/>
    <col min="8" max="8" width="6.6640625" style="121" bestFit="1" customWidth="1"/>
    <col min="9" max="9" width="8" style="121" bestFit="1" customWidth="1"/>
    <col min="10" max="10" width="7.33203125" style="121" bestFit="1" customWidth="1"/>
    <col min="11" max="11" width="2.88671875" style="121" hidden="1" customWidth="1"/>
    <col min="12" max="12" width="5.5546875" style="121" hidden="1" customWidth="1"/>
    <col min="13" max="13" width="6.6640625" style="121" hidden="1" customWidth="1"/>
    <col min="14" max="14" width="11.33203125" style="121" bestFit="1" customWidth="1"/>
    <col min="15" max="15" width="11.44140625" style="121" bestFit="1" customWidth="1"/>
    <col min="16" max="16" width="27.6640625" style="121" bestFit="1" customWidth="1"/>
    <col min="17" max="17" width="13.88671875" style="121" hidden="1" customWidth="1"/>
    <col min="18" max="18" width="3.44140625" style="121" hidden="1" customWidth="1"/>
    <col min="19" max="19" width="15.5546875" style="121" hidden="1" customWidth="1"/>
    <col min="20" max="20" width="9.109375" style="121" bestFit="1" customWidth="1"/>
    <col min="21" max="21" width="7.44140625" style="121" bestFit="1" customWidth="1"/>
    <col min="22" max="22" width="9.109375" style="121" bestFit="1" customWidth="1"/>
    <col min="23" max="23" width="11.44140625" style="122" bestFit="1" customWidth="1"/>
    <col min="24" max="16384" width="8.6640625" style="121"/>
  </cols>
  <sheetData>
    <row r="1" spans="1:23" customFormat="1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3" customFormat="1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3" customFormat="1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23" customFormat="1" ht="12.75" customHeight="1">
      <c r="A4" s="18" t="s">
        <v>549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23" customFormat="1" ht="14.4">
      <c r="A5" s="4"/>
    </row>
    <row r="6" spans="1:23" hidden="1">
      <c r="A6" s="226" t="s">
        <v>996</v>
      </c>
      <c r="W6" s="227"/>
    </row>
    <row r="7" spans="1:23" hidden="1">
      <c r="A7" s="226" t="s">
        <v>997</v>
      </c>
      <c r="W7" s="227"/>
    </row>
    <row r="8" spans="1:23" hidden="1">
      <c r="A8" s="228" t="s">
        <v>962</v>
      </c>
      <c r="W8" s="227"/>
    </row>
    <row r="9" spans="1:23" hidden="1">
      <c r="W9" s="227"/>
    </row>
    <row r="10" spans="1:23" hidden="1">
      <c r="A10" s="123"/>
      <c r="B10" s="124" t="s">
        <v>963</v>
      </c>
      <c r="W10" s="227"/>
    </row>
    <row r="11" spans="1:23" hidden="1">
      <c r="A11" s="229" t="s">
        <v>1</v>
      </c>
      <c r="B11" s="124" t="s">
        <v>763</v>
      </c>
      <c r="W11" s="227"/>
    </row>
    <row r="12" spans="1:23" hidden="1">
      <c r="A12" s="229" t="s">
        <v>1</v>
      </c>
      <c r="B12" s="124" t="s">
        <v>764</v>
      </c>
      <c r="W12" s="227"/>
    </row>
    <row r="13" spans="1:23" hidden="1">
      <c r="A13" s="229" t="s">
        <v>1</v>
      </c>
      <c r="B13" s="124" t="s">
        <v>765</v>
      </c>
      <c r="W13" s="227"/>
    </row>
    <row r="14" spans="1:23" hidden="1">
      <c r="A14" s="229" t="s">
        <v>1</v>
      </c>
      <c r="B14" s="124" t="s">
        <v>691</v>
      </c>
      <c r="W14" s="227"/>
    </row>
    <row r="15" spans="1:23">
      <c r="A15" s="230" t="s">
        <v>4</v>
      </c>
      <c r="B15" s="231" t="s">
        <v>737</v>
      </c>
      <c r="C15" s="231" t="s">
        <v>685</v>
      </c>
      <c r="D15" s="231" t="s">
        <v>683</v>
      </c>
      <c r="E15" s="231" t="s">
        <v>738</v>
      </c>
      <c r="F15" s="231" t="s">
        <v>739</v>
      </c>
      <c r="G15" s="231" t="s">
        <v>740</v>
      </c>
      <c r="H15" s="231" t="s">
        <v>741</v>
      </c>
      <c r="I15" s="231" t="s">
        <v>742</v>
      </c>
      <c r="J15" s="231" t="s">
        <v>743</v>
      </c>
      <c r="K15" s="231" t="s">
        <v>744</v>
      </c>
      <c r="L15" s="231" t="s">
        <v>745</v>
      </c>
      <c r="M15" s="231" t="s">
        <v>746</v>
      </c>
      <c r="N15" s="230" t="s">
        <v>11</v>
      </c>
      <c r="O15" s="230" t="s">
        <v>12</v>
      </c>
      <c r="P15" s="230" t="s">
        <v>13</v>
      </c>
      <c r="Q15" s="230" t="s">
        <v>17</v>
      </c>
      <c r="R15" s="231" t="s">
        <v>747</v>
      </c>
      <c r="S15" s="230" t="s">
        <v>18</v>
      </c>
      <c r="T15" s="231" t="s">
        <v>748</v>
      </c>
      <c r="U15" s="231" t="s">
        <v>749</v>
      </c>
      <c r="V15" s="232" t="s">
        <v>20</v>
      </c>
      <c r="W15" s="227"/>
    </row>
    <row r="16" spans="1:23">
      <c r="A16" s="233" t="s">
        <v>30</v>
      </c>
      <c r="B16" s="234" t="s">
        <v>3</v>
      </c>
      <c r="C16" s="234" t="s">
        <v>289</v>
      </c>
      <c r="D16" s="234" t="s">
        <v>359</v>
      </c>
      <c r="E16" s="234" t="s">
        <v>750</v>
      </c>
      <c r="F16" s="234" t="s">
        <v>751</v>
      </c>
      <c r="G16" s="234" t="s">
        <v>752</v>
      </c>
      <c r="H16" s="234" t="s">
        <v>361</v>
      </c>
      <c r="I16" s="234" t="s">
        <v>753</v>
      </c>
      <c r="J16" s="234" t="s">
        <v>357</v>
      </c>
      <c r="K16" s="234" t="s">
        <v>750</v>
      </c>
      <c r="L16" s="234" t="s">
        <v>57</v>
      </c>
      <c r="M16" s="234" t="s">
        <v>754</v>
      </c>
      <c r="N16" s="233" t="s">
        <v>26</v>
      </c>
      <c r="O16" s="233" t="s">
        <v>339</v>
      </c>
      <c r="P16" s="233" t="s">
        <v>755</v>
      </c>
      <c r="Q16" s="235"/>
      <c r="R16" s="236"/>
      <c r="S16" s="235"/>
      <c r="T16" s="237">
        <v>20565.240000000002</v>
      </c>
      <c r="U16" s="237">
        <v>0</v>
      </c>
      <c r="V16" s="238">
        <v>20565.240000000002</v>
      </c>
      <c r="W16" s="227"/>
    </row>
    <row r="17" spans="1:23">
      <c r="A17" s="233" t="s">
        <v>32</v>
      </c>
      <c r="B17" s="234" t="s">
        <v>3</v>
      </c>
      <c r="C17" s="234" t="s">
        <v>289</v>
      </c>
      <c r="D17" s="234" t="s">
        <v>359</v>
      </c>
      <c r="E17" s="234" t="s">
        <v>750</v>
      </c>
      <c r="F17" s="234" t="s">
        <v>751</v>
      </c>
      <c r="G17" s="234" t="s">
        <v>752</v>
      </c>
      <c r="H17" s="234" t="s">
        <v>361</v>
      </c>
      <c r="I17" s="234" t="s">
        <v>753</v>
      </c>
      <c r="J17" s="234" t="s">
        <v>357</v>
      </c>
      <c r="K17" s="234" t="s">
        <v>750</v>
      </c>
      <c r="L17" s="234" t="s">
        <v>57</v>
      </c>
      <c r="M17" s="234" t="s">
        <v>754</v>
      </c>
      <c r="N17" s="233" t="s">
        <v>26</v>
      </c>
      <c r="O17" s="233" t="s">
        <v>339</v>
      </c>
      <c r="P17" s="233" t="s">
        <v>755</v>
      </c>
      <c r="Q17" s="235"/>
      <c r="R17" s="236"/>
      <c r="S17" s="235"/>
      <c r="T17" s="237">
        <v>20565.240000000002</v>
      </c>
      <c r="U17" s="237">
        <v>0</v>
      </c>
      <c r="V17" s="238">
        <v>20565.240000000002</v>
      </c>
      <c r="W17" s="227"/>
    </row>
    <row r="18" spans="1:23">
      <c r="A18" s="233" t="s">
        <v>34</v>
      </c>
      <c r="B18" s="234" t="s">
        <v>3</v>
      </c>
      <c r="C18" s="234" t="s">
        <v>289</v>
      </c>
      <c r="D18" s="234" t="s">
        <v>359</v>
      </c>
      <c r="E18" s="234" t="s">
        <v>750</v>
      </c>
      <c r="F18" s="234" t="s">
        <v>751</v>
      </c>
      <c r="G18" s="234" t="s">
        <v>752</v>
      </c>
      <c r="H18" s="234" t="s">
        <v>361</v>
      </c>
      <c r="I18" s="234" t="s">
        <v>753</v>
      </c>
      <c r="J18" s="234" t="s">
        <v>357</v>
      </c>
      <c r="K18" s="234" t="s">
        <v>750</v>
      </c>
      <c r="L18" s="234" t="s">
        <v>57</v>
      </c>
      <c r="M18" s="234" t="s">
        <v>754</v>
      </c>
      <c r="N18" s="233" t="s">
        <v>26</v>
      </c>
      <c r="O18" s="233" t="s">
        <v>339</v>
      </c>
      <c r="P18" s="233" t="s">
        <v>755</v>
      </c>
      <c r="Q18" s="235"/>
      <c r="R18" s="236"/>
      <c r="S18" s="235"/>
      <c r="T18" s="237">
        <v>5479.55</v>
      </c>
      <c r="U18" s="237">
        <v>0</v>
      </c>
      <c r="V18" s="238">
        <v>5479.55</v>
      </c>
      <c r="W18" s="227"/>
    </row>
    <row r="19" spans="1:23">
      <c r="A19" s="233" t="s">
        <v>36</v>
      </c>
      <c r="B19" s="234" t="s">
        <v>3</v>
      </c>
      <c r="C19" s="234" t="s">
        <v>289</v>
      </c>
      <c r="D19" s="234" t="s">
        <v>359</v>
      </c>
      <c r="E19" s="234" t="s">
        <v>750</v>
      </c>
      <c r="F19" s="234" t="s">
        <v>751</v>
      </c>
      <c r="G19" s="234" t="s">
        <v>752</v>
      </c>
      <c r="H19" s="234" t="s">
        <v>361</v>
      </c>
      <c r="I19" s="234" t="s">
        <v>753</v>
      </c>
      <c r="J19" s="234" t="s">
        <v>357</v>
      </c>
      <c r="K19" s="234" t="s">
        <v>750</v>
      </c>
      <c r="L19" s="234" t="s">
        <v>57</v>
      </c>
      <c r="M19" s="234" t="s">
        <v>754</v>
      </c>
      <c r="N19" s="233" t="s">
        <v>26</v>
      </c>
      <c r="O19" s="233" t="s">
        <v>339</v>
      </c>
      <c r="P19" s="233" t="s">
        <v>755</v>
      </c>
      <c r="Q19" s="235"/>
      <c r="R19" s="236"/>
      <c r="S19" s="235"/>
      <c r="T19" s="237">
        <v>31245.61</v>
      </c>
      <c r="U19" s="237">
        <v>0</v>
      </c>
      <c r="V19" s="238">
        <v>31245.61</v>
      </c>
      <c r="W19" s="227"/>
    </row>
    <row r="20" spans="1:23">
      <c r="A20" s="233" t="s">
        <v>38</v>
      </c>
      <c r="B20" s="234" t="s">
        <v>3</v>
      </c>
      <c r="C20" s="234" t="s">
        <v>289</v>
      </c>
      <c r="D20" s="234" t="s">
        <v>359</v>
      </c>
      <c r="E20" s="234" t="s">
        <v>750</v>
      </c>
      <c r="F20" s="234" t="s">
        <v>751</v>
      </c>
      <c r="G20" s="234" t="s">
        <v>752</v>
      </c>
      <c r="H20" s="234" t="s">
        <v>361</v>
      </c>
      <c r="I20" s="234" t="s">
        <v>753</v>
      </c>
      <c r="J20" s="234" t="s">
        <v>357</v>
      </c>
      <c r="K20" s="234" t="s">
        <v>750</v>
      </c>
      <c r="L20" s="234" t="s">
        <v>57</v>
      </c>
      <c r="M20" s="234" t="s">
        <v>754</v>
      </c>
      <c r="N20" s="233" t="s">
        <v>26</v>
      </c>
      <c r="O20" s="233" t="s">
        <v>339</v>
      </c>
      <c r="P20" s="233" t="s">
        <v>755</v>
      </c>
      <c r="Q20" s="235"/>
      <c r="R20" s="236"/>
      <c r="S20" s="235"/>
      <c r="T20" s="237">
        <v>20565.240000000002</v>
      </c>
      <c r="U20" s="237">
        <v>0</v>
      </c>
      <c r="V20" s="238">
        <v>20565.240000000002</v>
      </c>
      <c r="W20" s="227"/>
    </row>
    <row r="21" spans="1:23">
      <c r="A21" s="233" t="s">
        <v>40</v>
      </c>
      <c r="B21" s="234" t="s">
        <v>3</v>
      </c>
      <c r="C21" s="234" t="s">
        <v>289</v>
      </c>
      <c r="D21" s="234" t="s">
        <v>359</v>
      </c>
      <c r="E21" s="234" t="s">
        <v>750</v>
      </c>
      <c r="F21" s="234" t="s">
        <v>751</v>
      </c>
      <c r="G21" s="234" t="s">
        <v>752</v>
      </c>
      <c r="H21" s="234" t="s">
        <v>361</v>
      </c>
      <c r="I21" s="234" t="s">
        <v>753</v>
      </c>
      <c r="J21" s="234" t="s">
        <v>357</v>
      </c>
      <c r="K21" s="234" t="s">
        <v>750</v>
      </c>
      <c r="L21" s="234" t="s">
        <v>57</v>
      </c>
      <c r="M21" s="234" t="s">
        <v>754</v>
      </c>
      <c r="N21" s="233" t="s">
        <v>26</v>
      </c>
      <c r="O21" s="233" t="s">
        <v>339</v>
      </c>
      <c r="P21" s="233" t="s">
        <v>755</v>
      </c>
      <c r="Q21" s="235"/>
      <c r="R21" s="236"/>
      <c r="S21" s="235"/>
      <c r="T21" s="237">
        <v>16568.73</v>
      </c>
      <c r="U21" s="237">
        <v>0</v>
      </c>
      <c r="V21" s="238">
        <v>16568.73</v>
      </c>
      <c r="W21" s="227"/>
    </row>
    <row r="22" spans="1:23">
      <c r="A22" s="233" t="s">
        <v>42</v>
      </c>
      <c r="B22" s="234" t="s">
        <v>3</v>
      </c>
      <c r="C22" s="234" t="s">
        <v>289</v>
      </c>
      <c r="D22" s="234" t="s">
        <v>359</v>
      </c>
      <c r="E22" s="234" t="s">
        <v>750</v>
      </c>
      <c r="F22" s="234" t="s">
        <v>751</v>
      </c>
      <c r="G22" s="234" t="s">
        <v>752</v>
      </c>
      <c r="H22" s="234" t="s">
        <v>361</v>
      </c>
      <c r="I22" s="234" t="s">
        <v>753</v>
      </c>
      <c r="J22" s="234" t="s">
        <v>357</v>
      </c>
      <c r="K22" s="234" t="s">
        <v>750</v>
      </c>
      <c r="L22" s="234" t="s">
        <v>57</v>
      </c>
      <c r="M22" s="234" t="s">
        <v>754</v>
      </c>
      <c r="N22" s="233" t="s">
        <v>26</v>
      </c>
      <c r="O22" s="233" t="s">
        <v>339</v>
      </c>
      <c r="P22" s="233" t="s">
        <v>755</v>
      </c>
      <c r="Q22" s="235"/>
      <c r="R22" s="236"/>
      <c r="S22" s="235"/>
      <c r="T22" s="237">
        <v>43535.97</v>
      </c>
      <c r="U22" s="237">
        <v>0</v>
      </c>
      <c r="V22" s="238">
        <v>43535.97</v>
      </c>
      <c r="W22" s="227"/>
    </row>
    <row r="23" spans="1:23">
      <c r="A23" s="233" t="s">
        <v>44</v>
      </c>
      <c r="B23" s="234" t="s">
        <v>3</v>
      </c>
      <c r="C23" s="234" t="s">
        <v>289</v>
      </c>
      <c r="D23" s="234" t="s">
        <v>359</v>
      </c>
      <c r="E23" s="234" t="s">
        <v>750</v>
      </c>
      <c r="F23" s="234" t="s">
        <v>751</v>
      </c>
      <c r="G23" s="234" t="s">
        <v>752</v>
      </c>
      <c r="H23" s="234" t="s">
        <v>361</v>
      </c>
      <c r="I23" s="234" t="s">
        <v>753</v>
      </c>
      <c r="J23" s="234" t="s">
        <v>357</v>
      </c>
      <c r="K23" s="234" t="s">
        <v>750</v>
      </c>
      <c r="L23" s="234" t="s">
        <v>57</v>
      </c>
      <c r="M23" s="234" t="s">
        <v>754</v>
      </c>
      <c r="N23" s="233" t="s">
        <v>26</v>
      </c>
      <c r="O23" s="233" t="s">
        <v>339</v>
      </c>
      <c r="P23" s="233" t="s">
        <v>755</v>
      </c>
      <c r="Q23" s="235"/>
      <c r="R23" s="236"/>
      <c r="S23" s="235"/>
      <c r="T23" s="237">
        <v>43535.97</v>
      </c>
      <c r="U23" s="237">
        <v>0</v>
      </c>
      <c r="V23" s="238">
        <v>43535.97</v>
      </c>
      <c r="W23" s="227"/>
    </row>
    <row r="24" spans="1:23">
      <c r="A24" s="233" t="s">
        <v>46</v>
      </c>
      <c r="B24" s="234" t="s">
        <v>3</v>
      </c>
      <c r="C24" s="234" t="s">
        <v>289</v>
      </c>
      <c r="D24" s="234" t="s">
        <v>359</v>
      </c>
      <c r="E24" s="234" t="s">
        <v>750</v>
      </c>
      <c r="F24" s="234" t="s">
        <v>751</v>
      </c>
      <c r="G24" s="234" t="s">
        <v>752</v>
      </c>
      <c r="H24" s="234" t="s">
        <v>361</v>
      </c>
      <c r="I24" s="234" t="s">
        <v>753</v>
      </c>
      <c r="J24" s="234" t="s">
        <v>357</v>
      </c>
      <c r="K24" s="234" t="s">
        <v>750</v>
      </c>
      <c r="L24" s="234" t="s">
        <v>57</v>
      </c>
      <c r="M24" s="234" t="s">
        <v>754</v>
      </c>
      <c r="N24" s="233" t="s">
        <v>26</v>
      </c>
      <c r="O24" s="233" t="s">
        <v>339</v>
      </c>
      <c r="P24" s="233" t="s">
        <v>755</v>
      </c>
      <c r="Q24" s="235"/>
      <c r="R24" s="236"/>
      <c r="S24" s="235"/>
      <c r="T24" s="237">
        <v>43636.66</v>
      </c>
      <c r="U24" s="237">
        <v>0</v>
      </c>
      <c r="V24" s="238">
        <v>43636.66</v>
      </c>
      <c r="W24" s="227"/>
    </row>
    <row r="25" spans="1:23">
      <c r="A25" s="233" t="s">
        <v>48</v>
      </c>
      <c r="B25" s="234" t="s">
        <v>3</v>
      </c>
      <c r="C25" s="234" t="s">
        <v>289</v>
      </c>
      <c r="D25" s="234" t="s">
        <v>359</v>
      </c>
      <c r="E25" s="234" t="s">
        <v>750</v>
      </c>
      <c r="F25" s="234" t="s">
        <v>751</v>
      </c>
      <c r="G25" s="234" t="s">
        <v>752</v>
      </c>
      <c r="H25" s="234" t="s">
        <v>361</v>
      </c>
      <c r="I25" s="234" t="s">
        <v>753</v>
      </c>
      <c r="J25" s="234" t="s">
        <v>357</v>
      </c>
      <c r="K25" s="234" t="s">
        <v>750</v>
      </c>
      <c r="L25" s="234" t="s">
        <v>57</v>
      </c>
      <c r="M25" s="234" t="s">
        <v>754</v>
      </c>
      <c r="N25" s="233" t="s">
        <v>26</v>
      </c>
      <c r="O25" s="233" t="s">
        <v>339</v>
      </c>
      <c r="P25" s="233" t="s">
        <v>755</v>
      </c>
      <c r="Q25" s="235"/>
      <c r="R25" s="236"/>
      <c r="S25" s="235"/>
      <c r="T25" s="237">
        <v>27036.75</v>
      </c>
      <c r="U25" s="237">
        <v>0</v>
      </c>
      <c r="V25" s="238">
        <v>27036.75</v>
      </c>
      <c r="W25" s="227"/>
    </row>
    <row r="26" spans="1:23">
      <c r="A26" s="233" t="s">
        <v>50</v>
      </c>
      <c r="B26" s="234" t="s">
        <v>3</v>
      </c>
      <c r="C26" s="234" t="s">
        <v>289</v>
      </c>
      <c r="D26" s="234" t="s">
        <v>359</v>
      </c>
      <c r="E26" s="234" t="s">
        <v>750</v>
      </c>
      <c r="F26" s="234" t="s">
        <v>751</v>
      </c>
      <c r="G26" s="234" t="s">
        <v>752</v>
      </c>
      <c r="H26" s="234" t="s">
        <v>361</v>
      </c>
      <c r="I26" s="234" t="s">
        <v>753</v>
      </c>
      <c r="J26" s="234" t="s">
        <v>357</v>
      </c>
      <c r="K26" s="234" t="s">
        <v>750</v>
      </c>
      <c r="L26" s="234" t="s">
        <v>57</v>
      </c>
      <c r="M26" s="234" t="s">
        <v>754</v>
      </c>
      <c r="N26" s="233" t="s">
        <v>26</v>
      </c>
      <c r="O26" s="233" t="s">
        <v>339</v>
      </c>
      <c r="P26" s="233" t="s">
        <v>755</v>
      </c>
      <c r="Q26" s="235"/>
      <c r="R26" s="236"/>
      <c r="S26" s="235"/>
      <c r="T26" s="237">
        <v>27036.75</v>
      </c>
      <c r="U26" s="237">
        <v>0</v>
      </c>
      <c r="V26" s="238">
        <v>27036.75</v>
      </c>
      <c r="W26" s="227"/>
    </row>
    <row r="27" spans="1:23">
      <c r="A27" s="233" t="s">
        <v>921</v>
      </c>
      <c r="B27" s="234" t="s">
        <v>3</v>
      </c>
      <c r="C27" s="234" t="s">
        <v>289</v>
      </c>
      <c r="D27" s="234" t="s">
        <v>359</v>
      </c>
      <c r="E27" s="234" t="s">
        <v>750</v>
      </c>
      <c r="F27" s="234" t="s">
        <v>751</v>
      </c>
      <c r="G27" s="234" t="s">
        <v>752</v>
      </c>
      <c r="H27" s="234" t="s">
        <v>361</v>
      </c>
      <c r="I27" s="234" t="s">
        <v>753</v>
      </c>
      <c r="J27" s="234" t="s">
        <v>357</v>
      </c>
      <c r="K27" s="234" t="s">
        <v>750</v>
      </c>
      <c r="L27" s="234" t="s">
        <v>57</v>
      </c>
      <c r="M27" s="234" t="s">
        <v>754</v>
      </c>
      <c r="N27" s="233" t="s">
        <v>26</v>
      </c>
      <c r="O27" s="233" t="s">
        <v>339</v>
      </c>
      <c r="P27" s="233" t="s">
        <v>755</v>
      </c>
      <c r="Q27" s="235"/>
      <c r="R27" s="236"/>
      <c r="S27" s="235"/>
      <c r="T27" s="237">
        <v>41950.05</v>
      </c>
      <c r="U27" s="237">
        <v>0</v>
      </c>
      <c r="V27" s="238">
        <v>41950.05</v>
      </c>
      <c r="W27" s="227"/>
    </row>
    <row r="28" spans="1:23">
      <c r="A28" s="239"/>
      <c r="B28" s="240"/>
      <c r="C28" s="240"/>
      <c r="D28" s="240"/>
      <c r="E28" s="240"/>
      <c r="F28" s="240"/>
      <c r="G28" s="240"/>
      <c r="H28" s="240"/>
      <c r="I28" s="241" t="s">
        <v>756</v>
      </c>
      <c r="J28" s="240"/>
      <c r="K28" s="240"/>
      <c r="L28" s="240"/>
      <c r="M28" s="240"/>
      <c r="N28" s="239"/>
      <c r="O28" s="239"/>
      <c r="P28" s="239"/>
      <c r="Q28" s="239"/>
      <c r="R28" s="240"/>
      <c r="S28" s="239"/>
      <c r="T28" s="242">
        <v>341721.76</v>
      </c>
      <c r="U28" s="242">
        <v>0</v>
      </c>
      <c r="V28" s="243">
        <v>341721.76</v>
      </c>
      <c r="W28" s="227"/>
    </row>
    <row r="29" spans="1:23">
      <c r="A29" s="233" t="s">
        <v>30</v>
      </c>
      <c r="B29" s="234" t="s">
        <v>3</v>
      </c>
      <c r="C29" s="234" t="s">
        <v>289</v>
      </c>
      <c r="D29" s="234" t="s">
        <v>359</v>
      </c>
      <c r="E29" s="234" t="s">
        <v>750</v>
      </c>
      <c r="F29" s="234" t="s">
        <v>751</v>
      </c>
      <c r="G29" s="234" t="s">
        <v>752</v>
      </c>
      <c r="H29" s="234" t="s">
        <v>361</v>
      </c>
      <c r="I29" s="234" t="s">
        <v>274</v>
      </c>
      <c r="J29" s="234" t="s">
        <v>357</v>
      </c>
      <c r="K29" s="234" t="s">
        <v>750</v>
      </c>
      <c r="L29" s="234" t="s">
        <v>57</v>
      </c>
      <c r="M29" s="234" t="s">
        <v>754</v>
      </c>
      <c r="N29" s="233" t="s">
        <v>26</v>
      </c>
      <c r="O29" s="233" t="s">
        <v>339</v>
      </c>
      <c r="P29" s="233" t="s">
        <v>757</v>
      </c>
      <c r="Q29" s="235"/>
      <c r="R29" s="236"/>
      <c r="S29" s="235"/>
      <c r="T29" s="237">
        <v>2155.63</v>
      </c>
      <c r="U29" s="237">
        <v>0</v>
      </c>
      <c r="V29" s="238">
        <v>2155.63</v>
      </c>
      <c r="W29" s="227"/>
    </row>
    <row r="30" spans="1:23">
      <c r="A30" s="233" t="s">
        <v>32</v>
      </c>
      <c r="B30" s="234" t="s">
        <v>3</v>
      </c>
      <c r="C30" s="234" t="s">
        <v>289</v>
      </c>
      <c r="D30" s="234" t="s">
        <v>359</v>
      </c>
      <c r="E30" s="234" t="s">
        <v>750</v>
      </c>
      <c r="F30" s="234" t="s">
        <v>751</v>
      </c>
      <c r="G30" s="234" t="s">
        <v>752</v>
      </c>
      <c r="H30" s="234" t="s">
        <v>361</v>
      </c>
      <c r="I30" s="234" t="s">
        <v>274</v>
      </c>
      <c r="J30" s="234" t="s">
        <v>357</v>
      </c>
      <c r="K30" s="234" t="s">
        <v>750</v>
      </c>
      <c r="L30" s="234" t="s">
        <v>57</v>
      </c>
      <c r="M30" s="234" t="s">
        <v>754</v>
      </c>
      <c r="N30" s="233" t="s">
        <v>26</v>
      </c>
      <c r="O30" s="233" t="s">
        <v>339</v>
      </c>
      <c r="P30" s="233" t="s">
        <v>757</v>
      </c>
      <c r="Q30" s="235"/>
      <c r="R30" s="236"/>
      <c r="S30" s="235"/>
      <c r="T30" s="237">
        <v>2155.63</v>
      </c>
      <c r="U30" s="237">
        <v>0</v>
      </c>
      <c r="V30" s="238">
        <v>2155.63</v>
      </c>
      <c r="W30" s="227"/>
    </row>
    <row r="31" spans="1:23">
      <c r="A31" s="233" t="s">
        <v>34</v>
      </c>
      <c r="B31" s="234" t="s">
        <v>3</v>
      </c>
      <c r="C31" s="234" t="s">
        <v>289</v>
      </c>
      <c r="D31" s="234" t="s">
        <v>359</v>
      </c>
      <c r="E31" s="234" t="s">
        <v>750</v>
      </c>
      <c r="F31" s="234" t="s">
        <v>751</v>
      </c>
      <c r="G31" s="234" t="s">
        <v>752</v>
      </c>
      <c r="H31" s="234" t="s">
        <v>361</v>
      </c>
      <c r="I31" s="234" t="s">
        <v>274</v>
      </c>
      <c r="J31" s="234" t="s">
        <v>357</v>
      </c>
      <c r="K31" s="234" t="s">
        <v>750</v>
      </c>
      <c r="L31" s="234" t="s">
        <v>57</v>
      </c>
      <c r="M31" s="234" t="s">
        <v>754</v>
      </c>
      <c r="N31" s="233" t="s">
        <v>26</v>
      </c>
      <c r="O31" s="233" t="s">
        <v>339</v>
      </c>
      <c r="P31" s="233" t="s">
        <v>757</v>
      </c>
      <c r="Q31" s="235"/>
      <c r="R31" s="236"/>
      <c r="S31" s="235"/>
      <c r="T31" s="237">
        <v>0</v>
      </c>
      <c r="U31" s="237">
        <v>2314.9499999999998</v>
      </c>
      <c r="V31" s="238">
        <v>-2314.9499999999998</v>
      </c>
      <c r="W31" s="227"/>
    </row>
    <row r="32" spans="1:23">
      <c r="A32" s="233" t="s">
        <v>36</v>
      </c>
      <c r="B32" s="234" t="s">
        <v>3</v>
      </c>
      <c r="C32" s="234" t="s">
        <v>289</v>
      </c>
      <c r="D32" s="234" t="s">
        <v>359</v>
      </c>
      <c r="E32" s="234" t="s">
        <v>750</v>
      </c>
      <c r="F32" s="234" t="s">
        <v>751</v>
      </c>
      <c r="G32" s="234" t="s">
        <v>752</v>
      </c>
      <c r="H32" s="234" t="s">
        <v>361</v>
      </c>
      <c r="I32" s="234" t="s">
        <v>274</v>
      </c>
      <c r="J32" s="234" t="s">
        <v>357</v>
      </c>
      <c r="K32" s="234" t="s">
        <v>750</v>
      </c>
      <c r="L32" s="234" t="s">
        <v>57</v>
      </c>
      <c r="M32" s="234" t="s">
        <v>754</v>
      </c>
      <c r="N32" s="233" t="s">
        <v>26</v>
      </c>
      <c r="O32" s="233" t="s">
        <v>339</v>
      </c>
      <c r="P32" s="233" t="s">
        <v>757</v>
      </c>
      <c r="Q32" s="235"/>
      <c r="R32" s="236"/>
      <c r="S32" s="235"/>
      <c r="T32" s="237">
        <v>2962.53</v>
      </c>
      <c r="U32" s="237">
        <v>0</v>
      </c>
      <c r="V32" s="238">
        <v>2962.53</v>
      </c>
      <c r="W32" s="227"/>
    </row>
    <row r="33" spans="1:23">
      <c r="A33" s="233" t="s">
        <v>38</v>
      </c>
      <c r="B33" s="234" t="s">
        <v>3</v>
      </c>
      <c r="C33" s="234" t="s">
        <v>289</v>
      </c>
      <c r="D33" s="234" t="s">
        <v>359</v>
      </c>
      <c r="E33" s="234" t="s">
        <v>750</v>
      </c>
      <c r="F33" s="234" t="s">
        <v>751</v>
      </c>
      <c r="G33" s="234" t="s">
        <v>752</v>
      </c>
      <c r="H33" s="234" t="s">
        <v>361</v>
      </c>
      <c r="I33" s="234" t="s">
        <v>274</v>
      </c>
      <c r="J33" s="234" t="s">
        <v>357</v>
      </c>
      <c r="K33" s="234" t="s">
        <v>750</v>
      </c>
      <c r="L33" s="234" t="s">
        <v>57</v>
      </c>
      <c r="M33" s="234" t="s">
        <v>754</v>
      </c>
      <c r="N33" s="233" t="s">
        <v>26</v>
      </c>
      <c r="O33" s="233" t="s">
        <v>339</v>
      </c>
      <c r="P33" s="233" t="s">
        <v>757</v>
      </c>
      <c r="Q33" s="235"/>
      <c r="R33" s="236"/>
      <c r="S33" s="235"/>
      <c r="T33" s="237">
        <v>2155.63</v>
      </c>
      <c r="U33" s="237">
        <v>0</v>
      </c>
      <c r="V33" s="238">
        <v>2155.63</v>
      </c>
      <c r="W33" s="227"/>
    </row>
    <row r="34" spans="1:23">
      <c r="A34" s="233" t="s">
        <v>40</v>
      </c>
      <c r="B34" s="234" t="s">
        <v>3</v>
      </c>
      <c r="C34" s="234" t="s">
        <v>289</v>
      </c>
      <c r="D34" s="234" t="s">
        <v>359</v>
      </c>
      <c r="E34" s="234" t="s">
        <v>750</v>
      </c>
      <c r="F34" s="234" t="s">
        <v>751</v>
      </c>
      <c r="G34" s="234" t="s">
        <v>752</v>
      </c>
      <c r="H34" s="234" t="s">
        <v>361</v>
      </c>
      <c r="I34" s="234" t="s">
        <v>274</v>
      </c>
      <c r="J34" s="234" t="s">
        <v>357</v>
      </c>
      <c r="K34" s="234" t="s">
        <v>750</v>
      </c>
      <c r="L34" s="234" t="s">
        <v>57</v>
      </c>
      <c r="M34" s="234" t="s">
        <v>754</v>
      </c>
      <c r="N34" s="233" t="s">
        <v>26</v>
      </c>
      <c r="O34" s="233" t="s">
        <v>339</v>
      </c>
      <c r="P34" s="233" t="s">
        <v>757</v>
      </c>
      <c r="Q34" s="235"/>
      <c r="R34" s="236"/>
      <c r="S34" s="235"/>
      <c r="T34" s="237">
        <v>0</v>
      </c>
      <c r="U34" s="237">
        <v>982.46</v>
      </c>
      <c r="V34" s="238">
        <v>-982.46</v>
      </c>
      <c r="W34" s="227"/>
    </row>
    <row r="35" spans="1:23">
      <c r="A35" s="233" t="s">
        <v>42</v>
      </c>
      <c r="B35" s="234" t="s">
        <v>3</v>
      </c>
      <c r="C35" s="234" t="s">
        <v>289</v>
      </c>
      <c r="D35" s="234" t="s">
        <v>359</v>
      </c>
      <c r="E35" s="234" t="s">
        <v>750</v>
      </c>
      <c r="F35" s="234" t="s">
        <v>751</v>
      </c>
      <c r="G35" s="234" t="s">
        <v>752</v>
      </c>
      <c r="H35" s="234" t="s">
        <v>361</v>
      </c>
      <c r="I35" s="234" t="s">
        <v>274</v>
      </c>
      <c r="J35" s="234" t="s">
        <v>357</v>
      </c>
      <c r="K35" s="234" t="s">
        <v>750</v>
      </c>
      <c r="L35" s="234" t="s">
        <v>57</v>
      </c>
      <c r="M35" s="234" t="s">
        <v>754</v>
      </c>
      <c r="N35" s="233" t="s">
        <v>26</v>
      </c>
      <c r="O35" s="233" t="s">
        <v>339</v>
      </c>
      <c r="P35" s="233" t="s">
        <v>757</v>
      </c>
      <c r="Q35" s="235"/>
      <c r="R35" s="236"/>
      <c r="S35" s="235"/>
      <c r="T35" s="237">
        <v>3053.73</v>
      </c>
      <c r="U35" s="237">
        <v>0</v>
      </c>
      <c r="V35" s="238">
        <v>3053.73</v>
      </c>
      <c r="W35" s="227"/>
    </row>
    <row r="36" spans="1:23">
      <c r="A36" s="233" t="s">
        <v>44</v>
      </c>
      <c r="B36" s="234" t="s">
        <v>3</v>
      </c>
      <c r="C36" s="234" t="s">
        <v>289</v>
      </c>
      <c r="D36" s="234" t="s">
        <v>359</v>
      </c>
      <c r="E36" s="234" t="s">
        <v>750</v>
      </c>
      <c r="F36" s="234" t="s">
        <v>751</v>
      </c>
      <c r="G36" s="234" t="s">
        <v>752</v>
      </c>
      <c r="H36" s="234" t="s">
        <v>361</v>
      </c>
      <c r="I36" s="234" t="s">
        <v>274</v>
      </c>
      <c r="J36" s="234" t="s">
        <v>357</v>
      </c>
      <c r="K36" s="234" t="s">
        <v>750</v>
      </c>
      <c r="L36" s="234" t="s">
        <v>57</v>
      </c>
      <c r="M36" s="234" t="s">
        <v>754</v>
      </c>
      <c r="N36" s="233" t="s">
        <v>26</v>
      </c>
      <c r="O36" s="233" t="s">
        <v>339</v>
      </c>
      <c r="P36" s="233" t="s">
        <v>757</v>
      </c>
      <c r="Q36" s="235"/>
      <c r="R36" s="236"/>
      <c r="S36" s="235"/>
      <c r="T36" s="237">
        <v>3053.73</v>
      </c>
      <c r="U36" s="237">
        <v>0</v>
      </c>
      <c r="V36" s="238">
        <v>3053.73</v>
      </c>
      <c r="W36" s="227"/>
    </row>
    <row r="37" spans="1:23">
      <c r="A37" s="233" t="s">
        <v>46</v>
      </c>
      <c r="B37" s="234" t="s">
        <v>3</v>
      </c>
      <c r="C37" s="234" t="s">
        <v>289</v>
      </c>
      <c r="D37" s="234" t="s">
        <v>359</v>
      </c>
      <c r="E37" s="234" t="s">
        <v>750</v>
      </c>
      <c r="F37" s="234" t="s">
        <v>751</v>
      </c>
      <c r="G37" s="234" t="s">
        <v>752</v>
      </c>
      <c r="H37" s="234" t="s">
        <v>361</v>
      </c>
      <c r="I37" s="234" t="s">
        <v>274</v>
      </c>
      <c r="J37" s="234" t="s">
        <v>357</v>
      </c>
      <c r="K37" s="234" t="s">
        <v>750</v>
      </c>
      <c r="L37" s="234" t="s">
        <v>57</v>
      </c>
      <c r="M37" s="234" t="s">
        <v>754</v>
      </c>
      <c r="N37" s="233" t="s">
        <v>26</v>
      </c>
      <c r="O37" s="233" t="s">
        <v>339</v>
      </c>
      <c r="P37" s="233" t="s">
        <v>757</v>
      </c>
      <c r="Q37" s="235"/>
      <c r="R37" s="236"/>
      <c r="S37" s="235"/>
      <c r="T37" s="237">
        <v>3045.63</v>
      </c>
      <c r="U37" s="237">
        <v>0</v>
      </c>
      <c r="V37" s="238">
        <v>3045.63</v>
      </c>
      <c r="W37" s="227"/>
    </row>
    <row r="38" spans="1:23">
      <c r="A38" s="233" t="s">
        <v>48</v>
      </c>
      <c r="B38" s="234" t="s">
        <v>3</v>
      </c>
      <c r="C38" s="234" t="s">
        <v>289</v>
      </c>
      <c r="D38" s="234" t="s">
        <v>359</v>
      </c>
      <c r="E38" s="234" t="s">
        <v>750</v>
      </c>
      <c r="F38" s="234" t="s">
        <v>751</v>
      </c>
      <c r="G38" s="234" t="s">
        <v>752</v>
      </c>
      <c r="H38" s="234" t="s">
        <v>361</v>
      </c>
      <c r="I38" s="234" t="s">
        <v>274</v>
      </c>
      <c r="J38" s="234" t="s">
        <v>357</v>
      </c>
      <c r="K38" s="234" t="s">
        <v>750</v>
      </c>
      <c r="L38" s="234" t="s">
        <v>57</v>
      </c>
      <c r="M38" s="234" t="s">
        <v>754</v>
      </c>
      <c r="N38" s="233" t="s">
        <v>26</v>
      </c>
      <c r="O38" s="233" t="s">
        <v>339</v>
      </c>
      <c r="P38" s="233" t="s">
        <v>757</v>
      </c>
      <c r="Q38" s="235"/>
      <c r="R38" s="236"/>
      <c r="S38" s="235"/>
      <c r="T38" s="237">
        <v>1134.71</v>
      </c>
      <c r="U38" s="237">
        <v>0</v>
      </c>
      <c r="V38" s="238">
        <v>1134.71</v>
      </c>
      <c r="W38" s="227"/>
    </row>
    <row r="39" spans="1:23">
      <c r="A39" s="233" t="s">
        <v>50</v>
      </c>
      <c r="B39" s="234" t="s">
        <v>3</v>
      </c>
      <c r="C39" s="234" t="s">
        <v>289</v>
      </c>
      <c r="D39" s="234" t="s">
        <v>359</v>
      </c>
      <c r="E39" s="234" t="s">
        <v>750</v>
      </c>
      <c r="F39" s="234" t="s">
        <v>751</v>
      </c>
      <c r="G39" s="234" t="s">
        <v>752</v>
      </c>
      <c r="H39" s="234" t="s">
        <v>361</v>
      </c>
      <c r="I39" s="234" t="s">
        <v>274</v>
      </c>
      <c r="J39" s="234" t="s">
        <v>357</v>
      </c>
      <c r="K39" s="234" t="s">
        <v>750</v>
      </c>
      <c r="L39" s="234" t="s">
        <v>57</v>
      </c>
      <c r="M39" s="234" t="s">
        <v>754</v>
      </c>
      <c r="N39" s="233" t="s">
        <v>26</v>
      </c>
      <c r="O39" s="233" t="s">
        <v>339</v>
      </c>
      <c r="P39" s="233" t="s">
        <v>757</v>
      </c>
      <c r="Q39" s="235"/>
      <c r="R39" s="236"/>
      <c r="S39" s="235"/>
      <c r="T39" s="237">
        <v>1134.71</v>
      </c>
      <c r="U39" s="237">
        <v>0</v>
      </c>
      <c r="V39" s="238">
        <v>1134.71</v>
      </c>
      <c r="W39" s="227"/>
    </row>
    <row r="40" spans="1:23">
      <c r="A40" s="233" t="s">
        <v>921</v>
      </c>
      <c r="B40" s="234" t="s">
        <v>3</v>
      </c>
      <c r="C40" s="234" t="s">
        <v>289</v>
      </c>
      <c r="D40" s="234" t="s">
        <v>359</v>
      </c>
      <c r="E40" s="234" t="s">
        <v>750</v>
      </c>
      <c r="F40" s="234" t="s">
        <v>751</v>
      </c>
      <c r="G40" s="234" t="s">
        <v>752</v>
      </c>
      <c r="H40" s="234" t="s">
        <v>361</v>
      </c>
      <c r="I40" s="234" t="s">
        <v>274</v>
      </c>
      <c r="J40" s="234" t="s">
        <v>357</v>
      </c>
      <c r="K40" s="234" t="s">
        <v>750</v>
      </c>
      <c r="L40" s="234" t="s">
        <v>57</v>
      </c>
      <c r="M40" s="234" t="s">
        <v>754</v>
      </c>
      <c r="N40" s="233" t="s">
        <v>26</v>
      </c>
      <c r="O40" s="233" t="s">
        <v>339</v>
      </c>
      <c r="P40" s="233" t="s">
        <v>757</v>
      </c>
      <c r="Q40" s="235"/>
      <c r="R40" s="236"/>
      <c r="S40" s="235"/>
      <c r="T40" s="237">
        <v>6189.69</v>
      </c>
      <c r="U40" s="237">
        <v>0</v>
      </c>
      <c r="V40" s="238">
        <v>6189.69</v>
      </c>
      <c r="W40" s="227"/>
    </row>
    <row r="41" spans="1:23">
      <c r="A41" s="239"/>
      <c r="B41" s="240"/>
      <c r="C41" s="240"/>
      <c r="D41" s="240"/>
      <c r="E41" s="240"/>
      <c r="F41" s="240"/>
      <c r="G41" s="240"/>
      <c r="H41" s="240"/>
      <c r="I41" s="241" t="s">
        <v>758</v>
      </c>
      <c r="J41" s="240"/>
      <c r="K41" s="240"/>
      <c r="L41" s="240"/>
      <c r="M41" s="240"/>
      <c r="N41" s="239"/>
      <c r="O41" s="239"/>
      <c r="P41" s="239"/>
      <c r="Q41" s="239"/>
      <c r="R41" s="240"/>
      <c r="S41" s="239"/>
      <c r="T41" s="242">
        <v>27041.62</v>
      </c>
      <c r="U41" s="242">
        <v>3297.41</v>
      </c>
      <c r="V41" s="243">
        <v>23744.21</v>
      </c>
      <c r="W41" s="227"/>
    </row>
    <row r="42" spans="1:23">
      <c r="A42" s="233" t="s">
        <v>30</v>
      </c>
      <c r="B42" s="234" t="s">
        <v>3</v>
      </c>
      <c r="C42" s="234" t="s">
        <v>289</v>
      </c>
      <c r="D42" s="234" t="s">
        <v>359</v>
      </c>
      <c r="E42" s="234" t="s">
        <v>750</v>
      </c>
      <c r="F42" s="234" t="s">
        <v>751</v>
      </c>
      <c r="G42" s="234" t="s">
        <v>752</v>
      </c>
      <c r="H42" s="234" t="s">
        <v>361</v>
      </c>
      <c r="I42" s="234" t="s">
        <v>759</v>
      </c>
      <c r="J42" s="234" t="s">
        <v>357</v>
      </c>
      <c r="K42" s="234" t="s">
        <v>750</v>
      </c>
      <c r="L42" s="234" t="s">
        <v>57</v>
      </c>
      <c r="M42" s="234" t="s">
        <v>754</v>
      </c>
      <c r="N42" s="233" t="s">
        <v>26</v>
      </c>
      <c r="O42" s="233" t="s">
        <v>339</v>
      </c>
      <c r="P42" s="233" t="s">
        <v>760</v>
      </c>
      <c r="Q42" s="235"/>
      <c r="R42" s="236"/>
      <c r="S42" s="235"/>
      <c r="T42" s="237">
        <v>5160.04</v>
      </c>
      <c r="U42" s="237">
        <v>0</v>
      </c>
      <c r="V42" s="238">
        <v>5160.04</v>
      </c>
      <c r="W42" s="227"/>
    </row>
    <row r="43" spans="1:23">
      <c r="A43" s="233" t="s">
        <v>32</v>
      </c>
      <c r="B43" s="234" t="s">
        <v>3</v>
      </c>
      <c r="C43" s="234" t="s">
        <v>289</v>
      </c>
      <c r="D43" s="234" t="s">
        <v>359</v>
      </c>
      <c r="E43" s="234" t="s">
        <v>750</v>
      </c>
      <c r="F43" s="234" t="s">
        <v>751</v>
      </c>
      <c r="G43" s="234" t="s">
        <v>752</v>
      </c>
      <c r="H43" s="234" t="s">
        <v>361</v>
      </c>
      <c r="I43" s="234" t="s">
        <v>759</v>
      </c>
      <c r="J43" s="234" t="s">
        <v>357</v>
      </c>
      <c r="K43" s="234" t="s">
        <v>750</v>
      </c>
      <c r="L43" s="234" t="s">
        <v>57</v>
      </c>
      <c r="M43" s="234" t="s">
        <v>754</v>
      </c>
      <c r="N43" s="233" t="s">
        <v>26</v>
      </c>
      <c r="O43" s="233" t="s">
        <v>339</v>
      </c>
      <c r="P43" s="233" t="s">
        <v>760</v>
      </c>
      <c r="Q43" s="235"/>
      <c r="R43" s="236"/>
      <c r="S43" s="235"/>
      <c r="T43" s="237">
        <v>5160.04</v>
      </c>
      <c r="U43" s="237">
        <v>0</v>
      </c>
      <c r="V43" s="238">
        <v>5160.04</v>
      </c>
      <c r="W43" s="227"/>
    </row>
    <row r="44" spans="1:23">
      <c r="A44" s="233" t="s">
        <v>34</v>
      </c>
      <c r="B44" s="234" t="s">
        <v>3</v>
      </c>
      <c r="C44" s="234" t="s">
        <v>289</v>
      </c>
      <c r="D44" s="234" t="s">
        <v>359</v>
      </c>
      <c r="E44" s="234" t="s">
        <v>750</v>
      </c>
      <c r="F44" s="234" t="s">
        <v>751</v>
      </c>
      <c r="G44" s="234" t="s">
        <v>752</v>
      </c>
      <c r="H44" s="234" t="s">
        <v>361</v>
      </c>
      <c r="I44" s="234" t="s">
        <v>759</v>
      </c>
      <c r="J44" s="234" t="s">
        <v>357</v>
      </c>
      <c r="K44" s="234" t="s">
        <v>750</v>
      </c>
      <c r="L44" s="234" t="s">
        <v>57</v>
      </c>
      <c r="M44" s="234" t="s">
        <v>754</v>
      </c>
      <c r="N44" s="233" t="s">
        <v>26</v>
      </c>
      <c r="O44" s="233" t="s">
        <v>339</v>
      </c>
      <c r="P44" s="233" t="s">
        <v>760</v>
      </c>
      <c r="Q44" s="235"/>
      <c r="R44" s="236"/>
      <c r="S44" s="235"/>
      <c r="T44" s="237">
        <v>2054.65</v>
      </c>
      <c r="U44" s="237">
        <v>0</v>
      </c>
      <c r="V44" s="238">
        <v>2054.65</v>
      </c>
      <c r="W44" s="227"/>
    </row>
    <row r="45" spans="1:23">
      <c r="A45" s="233" t="s">
        <v>36</v>
      </c>
      <c r="B45" s="234" t="s">
        <v>3</v>
      </c>
      <c r="C45" s="234" t="s">
        <v>289</v>
      </c>
      <c r="D45" s="234" t="s">
        <v>359</v>
      </c>
      <c r="E45" s="234" t="s">
        <v>750</v>
      </c>
      <c r="F45" s="234" t="s">
        <v>751</v>
      </c>
      <c r="G45" s="234" t="s">
        <v>752</v>
      </c>
      <c r="H45" s="234" t="s">
        <v>361</v>
      </c>
      <c r="I45" s="234" t="s">
        <v>759</v>
      </c>
      <c r="J45" s="234" t="s">
        <v>357</v>
      </c>
      <c r="K45" s="234" t="s">
        <v>750</v>
      </c>
      <c r="L45" s="234" t="s">
        <v>57</v>
      </c>
      <c r="M45" s="234" t="s">
        <v>754</v>
      </c>
      <c r="N45" s="233" t="s">
        <v>26</v>
      </c>
      <c r="O45" s="233" t="s">
        <v>339</v>
      </c>
      <c r="P45" s="233" t="s">
        <v>760</v>
      </c>
      <c r="Q45" s="235"/>
      <c r="R45" s="236"/>
      <c r="S45" s="235"/>
      <c r="T45" s="237">
        <v>8144.51</v>
      </c>
      <c r="U45" s="237">
        <v>0</v>
      </c>
      <c r="V45" s="238">
        <v>8144.51</v>
      </c>
      <c r="W45" s="227"/>
    </row>
    <row r="46" spans="1:23">
      <c r="A46" s="233" t="s">
        <v>38</v>
      </c>
      <c r="B46" s="234" t="s">
        <v>3</v>
      </c>
      <c r="C46" s="234" t="s">
        <v>289</v>
      </c>
      <c r="D46" s="234" t="s">
        <v>359</v>
      </c>
      <c r="E46" s="234" t="s">
        <v>750</v>
      </c>
      <c r="F46" s="234" t="s">
        <v>751</v>
      </c>
      <c r="G46" s="234" t="s">
        <v>752</v>
      </c>
      <c r="H46" s="234" t="s">
        <v>361</v>
      </c>
      <c r="I46" s="234" t="s">
        <v>759</v>
      </c>
      <c r="J46" s="234" t="s">
        <v>357</v>
      </c>
      <c r="K46" s="234" t="s">
        <v>750</v>
      </c>
      <c r="L46" s="234" t="s">
        <v>57</v>
      </c>
      <c r="M46" s="234" t="s">
        <v>754</v>
      </c>
      <c r="N46" s="233" t="s">
        <v>26</v>
      </c>
      <c r="O46" s="233" t="s">
        <v>339</v>
      </c>
      <c r="P46" s="233" t="s">
        <v>760</v>
      </c>
      <c r="Q46" s="235"/>
      <c r="R46" s="236"/>
      <c r="S46" s="235"/>
      <c r="T46" s="237">
        <v>5160.04</v>
      </c>
      <c r="U46" s="237">
        <v>0</v>
      </c>
      <c r="V46" s="238">
        <v>5160.04</v>
      </c>
      <c r="W46" s="227"/>
    </row>
    <row r="47" spans="1:23">
      <c r="A47" s="233" t="s">
        <v>40</v>
      </c>
      <c r="B47" s="234" t="s">
        <v>3</v>
      </c>
      <c r="C47" s="234" t="s">
        <v>289</v>
      </c>
      <c r="D47" s="234" t="s">
        <v>359</v>
      </c>
      <c r="E47" s="234" t="s">
        <v>750</v>
      </c>
      <c r="F47" s="234" t="s">
        <v>751</v>
      </c>
      <c r="G47" s="234" t="s">
        <v>752</v>
      </c>
      <c r="H47" s="234" t="s">
        <v>361</v>
      </c>
      <c r="I47" s="234" t="s">
        <v>759</v>
      </c>
      <c r="J47" s="234" t="s">
        <v>357</v>
      </c>
      <c r="K47" s="234" t="s">
        <v>750</v>
      </c>
      <c r="L47" s="234" t="s">
        <v>57</v>
      </c>
      <c r="M47" s="234" t="s">
        <v>754</v>
      </c>
      <c r="N47" s="233" t="s">
        <v>26</v>
      </c>
      <c r="O47" s="233" t="s">
        <v>339</v>
      </c>
      <c r="P47" s="233" t="s">
        <v>760</v>
      </c>
      <c r="Q47" s="235"/>
      <c r="R47" s="236"/>
      <c r="S47" s="235"/>
      <c r="T47" s="237">
        <v>10820.72</v>
      </c>
      <c r="U47" s="237">
        <v>0</v>
      </c>
      <c r="V47" s="238">
        <v>10820.72</v>
      </c>
      <c r="W47" s="227"/>
    </row>
    <row r="48" spans="1:23">
      <c r="A48" s="233" t="s">
        <v>42</v>
      </c>
      <c r="B48" s="234" t="s">
        <v>3</v>
      </c>
      <c r="C48" s="234" t="s">
        <v>289</v>
      </c>
      <c r="D48" s="234" t="s">
        <v>359</v>
      </c>
      <c r="E48" s="234" t="s">
        <v>750</v>
      </c>
      <c r="F48" s="234" t="s">
        <v>751</v>
      </c>
      <c r="G48" s="234" t="s">
        <v>752</v>
      </c>
      <c r="H48" s="234" t="s">
        <v>361</v>
      </c>
      <c r="I48" s="234" t="s">
        <v>759</v>
      </c>
      <c r="J48" s="234" t="s">
        <v>357</v>
      </c>
      <c r="K48" s="234" t="s">
        <v>750</v>
      </c>
      <c r="L48" s="234" t="s">
        <v>57</v>
      </c>
      <c r="M48" s="234" t="s">
        <v>754</v>
      </c>
      <c r="N48" s="233" t="s">
        <v>26</v>
      </c>
      <c r="O48" s="233" t="s">
        <v>339</v>
      </c>
      <c r="P48" s="233" t="s">
        <v>760</v>
      </c>
      <c r="Q48" s="235"/>
      <c r="R48" s="236"/>
      <c r="S48" s="235"/>
      <c r="T48" s="237">
        <v>5908.41</v>
      </c>
      <c r="U48" s="237">
        <v>0</v>
      </c>
      <c r="V48" s="238">
        <v>5908.41</v>
      </c>
      <c r="W48" s="227"/>
    </row>
    <row r="49" spans="1:23">
      <c r="A49" s="233" t="s">
        <v>44</v>
      </c>
      <c r="B49" s="234" t="s">
        <v>3</v>
      </c>
      <c r="C49" s="234" t="s">
        <v>289</v>
      </c>
      <c r="D49" s="234" t="s">
        <v>359</v>
      </c>
      <c r="E49" s="234" t="s">
        <v>750</v>
      </c>
      <c r="F49" s="234" t="s">
        <v>751</v>
      </c>
      <c r="G49" s="234" t="s">
        <v>752</v>
      </c>
      <c r="H49" s="234" t="s">
        <v>361</v>
      </c>
      <c r="I49" s="234" t="s">
        <v>759</v>
      </c>
      <c r="J49" s="234" t="s">
        <v>357</v>
      </c>
      <c r="K49" s="234" t="s">
        <v>750</v>
      </c>
      <c r="L49" s="234" t="s">
        <v>57</v>
      </c>
      <c r="M49" s="234" t="s">
        <v>754</v>
      </c>
      <c r="N49" s="233" t="s">
        <v>26</v>
      </c>
      <c r="O49" s="233" t="s">
        <v>339</v>
      </c>
      <c r="P49" s="233" t="s">
        <v>760</v>
      </c>
      <c r="Q49" s="235"/>
      <c r="R49" s="236"/>
      <c r="S49" s="235"/>
      <c r="T49" s="237">
        <v>5908.41</v>
      </c>
      <c r="U49" s="237">
        <v>0</v>
      </c>
      <c r="V49" s="238">
        <v>5908.41</v>
      </c>
      <c r="W49" s="227"/>
    </row>
    <row r="50" spans="1:23">
      <c r="A50" s="233" t="s">
        <v>46</v>
      </c>
      <c r="B50" s="234" t="s">
        <v>3</v>
      </c>
      <c r="C50" s="234" t="s">
        <v>289</v>
      </c>
      <c r="D50" s="234" t="s">
        <v>359</v>
      </c>
      <c r="E50" s="234" t="s">
        <v>750</v>
      </c>
      <c r="F50" s="234" t="s">
        <v>751</v>
      </c>
      <c r="G50" s="234" t="s">
        <v>752</v>
      </c>
      <c r="H50" s="234" t="s">
        <v>361</v>
      </c>
      <c r="I50" s="234" t="s">
        <v>759</v>
      </c>
      <c r="J50" s="234" t="s">
        <v>357</v>
      </c>
      <c r="K50" s="234" t="s">
        <v>750</v>
      </c>
      <c r="L50" s="234" t="s">
        <v>57</v>
      </c>
      <c r="M50" s="234" t="s">
        <v>754</v>
      </c>
      <c r="N50" s="233" t="s">
        <v>26</v>
      </c>
      <c r="O50" s="233" t="s">
        <v>339</v>
      </c>
      <c r="P50" s="233" t="s">
        <v>760</v>
      </c>
      <c r="Q50" s="235"/>
      <c r="R50" s="236"/>
      <c r="S50" s="235"/>
      <c r="T50" s="237">
        <v>5848.07</v>
      </c>
      <c r="U50" s="237">
        <v>0</v>
      </c>
      <c r="V50" s="238">
        <v>5848.07</v>
      </c>
      <c r="W50" s="227"/>
    </row>
    <row r="51" spans="1:23">
      <c r="A51" s="233" t="s">
        <v>48</v>
      </c>
      <c r="B51" s="234" t="s">
        <v>3</v>
      </c>
      <c r="C51" s="234" t="s">
        <v>289</v>
      </c>
      <c r="D51" s="234" t="s">
        <v>359</v>
      </c>
      <c r="E51" s="234" t="s">
        <v>750</v>
      </c>
      <c r="F51" s="234" t="s">
        <v>751</v>
      </c>
      <c r="G51" s="234" t="s">
        <v>752</v>
      </c>
      <c r="H51" s="234" t="s">
        <v>361</v>
      </c>
      <c r="I51" s="234" t="s">
        <v>759</v>
      </c>
      <c r="J51" s="234" t="s">
        <v>357</v>
      </c>
      <c r="K51" s="234" t="s">
        <v>750</v>
      </c>
      <c r="L51" s="234" t="s">
        <v>57</v>
      </c>
      <c r="M51" s="234" t="s">
        <v>754</v>
      </c>
      <c r="N51" s="233" t="s">
        <v>26</v>
      </c>
      <c r="O51" s="233" t="s">
        <v>339</v>
      </c>
      <c r="P51" s="233" t="s">
        <v>760</v>
      </c>
      <c r="Q51" s="235"/>
      <c r="R51" s="236"/>
      <c r="S51" s="235"/>
      <c r="T51" s="237">
        <v>4940.1499999999996</v>
      </c>
      <c r="U51" s="237">
        <v>0</v>
      </c>
      <c r="V51" s="238">
        <v>4940.1499999999996</v>
      </c>
      <c r="W51" s="227"/>
    </row>
    <row r="52" spans="1:23">
      <c r="A52" s="233" t="s">
        <v>50</v>
      </c>
      <c r="B52" s="234" t="s">
        <v>3</v>
      </c>
      <c r="C52" s="234" t="s">
        <v>289</v>
      </c>
      <c r="D52" s="234" t="s">
        <v>359</v>
      </c>
      <c r="E52" s="234" t="s">
        <v>750</v>
      </c>
      <c r="F52" s="234" t="s">
        <v>751</v>
      </c>
      <c r="G52" s="234" t="s">
        <v>752</v>
      </c>
      <c r="H52" s="234" t="s">
        <v>361</v>
      </c>
      <c r="I52" s="234" t="s">
        <v>759</v>
      </c>
      <c r="J52" s="234" t="s">
        <v>357</v>
      </c>
      <c r="K52" s="234" t="s">
        <v>750</v>
      </c>
      <c r="L52" s="234" t="s">
        <v>57</v>
      </c>
      <c r="M52" s="234" t="s">
        <v>754</v>
      </c>
      <c r="N52" s="233" t="s">
        <v>26</v>
      </c>
      <c r="O52" s="233" t="s">
        <v>339</v>
      </c>
      <c r="P52" s="233" t="s">
        <v>760</v>
      </c>
      <c r="Q52" s="235"/>
      <c r="R52" s="236"/>
      <c r="S52" s="235"/>
      <c r="T52" s="237">
        <v>4940.1499999999996</v>
      </c>
      <c r="U52" s="237">
        <v>0</v>
      </c>
      <c r="V52" s="238">
        <v>4940.1499999999996</v>
      </c>
      <c r="W52" s="227"/>
    </row>
    <row r="53" spans="1:23" s="227" customFormat="1">
      <c r="A53" s="233" t="s">
        <v>921</v>
      </c>
      <c r="B53" s="234" t="s">
        <v>3</v>
      </c>
      <c r="C53" s="234" t="s">
        <v>289</v>
      </c>
      <c r="D53" s="234" t="s">
        <v>359</v>
      </c>
      <c r="E53" s="234" t="s">
        <v>750</v>
      </c>
      <c r="F53" s="234" t="s">
        <v>751</v>
      </c>
      <c r="G53" s="234" t="s">
        <v>752</v>
      </c>
      <c r="H53" s="234" t="s">
        <v>361</v>
      </c>
      <c r="I53" s="234" t="s">
        <v>759</v>
      </c>
      <c r="J53" s="234" t="s">
        <v>357</v>
      </c>
      <c r="K53" s="234" t="s">
        <v>750</v>
      </c>
      <c r="L53" s="234" t="s">
        <v>57</v>
      </c>
      <c r="M53" s="234" t="s">
        <v>754</v>
      </c>
      <c r="N53" s="233" t="s">
        <v>26</v>
      </c>
      <c r="O53" s="233" t="s">
        <v>339</v>
      </c>
      <c r="P53" s="233" t="s">
        <v>760</v>
      </c>
      <c r="Q53" s="235"/>
      <c r="R53" s="236"/>
      <c r="S53" s="235"/>
      <c r="T53" s="237">
        <v>16646.310000000001</v>
      </c>
      <c r="U53" s="237">
        <v>0</v>
      </c>
      <c r="V53" s="238">
        <v>16646.310000000001</v>
      </c>
    </row>
    <row r="54" spans="1:23" s="227" customFormat="1">
      <c r="A54" s="239"/>
      <c r="B54" s="240"/>
      <c r="C54" s="240"/>
      <c r="D54" s="240"/>
      <c r="E54" s="240"/>
      <c r="F54" s="240"/>
      <c r="G54" s="240"/>
      <c r="H54" s="240"/>
      <c r="I54" s="241" t="s">
        <v>761</v>
      </c>
      <c r="J54" s="240"/>
      <c r="K54" s="240"/>
      <c r="L54" s="240"/>
      <c r="M54" s="240"/>
      <c r="N54" s="239"/>
      <c r="O54" s="239"/>
      <c r="P54" s="239"/>
      <c r="Q54" s="239"/>
      <c r="R54" s="240"/>
      <c r="S54" s="239"/>
      <c r="T54" s="242">
        <v>80691.5</v>
      </c>
      <c r="U54" s="242">
        <v>0</v>
      </c>
      <c r="V54" s="243">
        <v>80691.5</v>
      </c>
    </row>
    <row r="55" spans="1:23" s="227" customFormat="1">
      <c r="A55" s="233" t="s">
        <v>30</v>
      </c>
      <c r="B55" s="234" t="s">
        <v>3</v>
      </c>
      <c r="C55" s="234" t="s">
        <v>289</v>
      </c>
      <c r="D55" s="234" t="s">
        <v>359</v>
      </c>
      <c r="E55" s="234" t="s">
        <v>750</v>
      </c>
      <c r="F55" s="234" t="s">
        <v>751</v>
      </c>
      <c r="G55" s="234" t="s">
        <v>752</v>
      </c>
      <c r="H55" s="234" t="s">
        <v>361</v>
      </c>
      <c r="I55" s="234" t="s">
        <v>330</v>
      </c>
      <c r="J55" s="234" t="s">
        <v>357</v>
      </c>
      <c r="K55" s="234" t="s">
        <v>750</v>
      </c>
      <c r="L55" s="234" t="s">
        <v>57</v>
      </c>
      <c r="M55" s="234" t="s">
        <v>754</v>
      </c>
      <c r="N55" s="233" t="s">
        <v>26</v>
      </c>
      <c r="O55" s="233" t="s">
        <v>339</v>
      </c>
      <c r="P55" s="233" t="s">
        <v>364</v>
      </c>
      <c r="Q55" s="235"/>
      <c r="R55" s="236"/>
      <c r="S55" s="235"/>
      <c r="T55" s="237">
        <v>9755.43</v>
      </c>
      <c r="U55" s="237">
        <v>0</v>
      </c>
      <c r="V55" s="238">
        <v>9755.43</v>
      </c>
    </row>
    <row r="56" spans="1:23" s="227" customFormat="1">
      <c r="A56" s="233" t="s">
        <v>32</v>
      </c>
      <c r="B56" s="234" t="s">
        <v>3</v>
      </c>
      <c r="C56" s="234" t="s">
        <v>289</v>
      </c>
      <c r="D56" s="234" t="s">
        <v>359</v>
      </c>
      <c r="E56" s="234" t="s">
        <v>750</v>
      </c>
      <c r="F56" s="234" t="s">
        <v>751</v>
      </c>
      <c r="G56" s="234" t="s">
        <v>752</v>
      </c>
      <c r="H56" s="234" t="s">
        <v>361</v>
      </c>
      <c r="I56" s="234" t="s">
        <v>330</v>
      </c>
      <c r="J56" s="234" t="s">
        <v>357</v>
      </c>
      <c r="K56" s="234" t="s">
        <v>750</v>
      </c>
      <c r="L56" s="234" t="s">
        <v>57</v>
      </c>
      <c r="M56" s="234" t="s">
        <v>754</v>
      </c>
      <c r="N56" s="233" t="s">
        <v>26</v>
      </c>
      <c r="O56" s="233" t="s">
        <v>339</v>
      </c>
      <c r="P56" s="233" t="s">
        <v>364</v>
      </c>
      <c r="Q56" s="235"/>
      <c r="R56" s="236"/>
      <c r="S56" s="235"/>
      <c r="T56" s="237">
        <v>9755.43</v>
      </c>
      <c r="U56" s="237">
        <v>0</v>
      </c>
      <c r="V56" s="238">
        <v>9755.43</v>
      </c>
    </row>
    <row r="57" spans="1:23" s="227" customFormat="1">
      <c r="A57" s="233" t="s">
        <v>34</v>
      </c>
      <c r="B57" s="234" t="s">
        <v>3</v>
      </c>
      <c r="C57" s="234" t="s">
        <v>289</v>
      </c>
      <c r="D57" s="234" t="s">
        <v>359</v>
      </c>
      <c r="E57" s="234" t="s">
        <v>750</v>
      </c>
      <c r="F57" s="234" t="s">
        <v>751</v>
      </c>
      <c r="G57" s="234" t="s">
        <v>752</v>
      </c>
      <c r="H57" s="234" t="s">
        <v>361</v>
      </c>
      <c r="I57" s="234" t="s">
        <v>330</v>
      </c>
      <c r="J57" s="234" t="s">
        <v>357</v>
      </c>
      <c r="K57" s="234" t="s">
        <v>750</v>
      </c>
      <c r="L57" s="234" t="s">
        <v>57</v>
      </c>
      <c r="M57" s="234" t="s">
        <v>754</v>
      </c>
      <c r="N57" s="233" t="s">
        <v>26</v>
      </c>
      <c r="O57" s="233" t="s">
        <v>339</v>
      </c>
      <c r="P57" s="233" t="s">
        <v>364</v>
      </c>
      <c r="Q57" s="235"/>
      <c r="R57" s="236"/>
      <c r="S57" s="235"/>
      <c r="T57" s="237">
        <v>684.09</v>
      </c>
      <c r="U57" s="237">
        <v>0</v>
      </c>
      <c r="V57" s="238">
        <v>684.09</v>
      </c>
    </row>
    <row r="58" spans="1:23" s="227" customFormat="1">
      <c r="A58" s="233" t="s">
        <v>36</v>
      </c>
      <c r="B58" s="234" t="s">
        <v>3</v>
      </c>
      <c r="C58" s="234" t="s">
        <v>289</v>
      </c>
      <c r="D58" s="234" t="s">
        <v>359</v>
      </c>
      <c r="E58" s="234" t="s">
        <v>750</v>
      </c>
      <c r="F58" s="234" t="s">
        <v>751</v>
      </c>
      <c r="G58" s="234" t="s">
        <v>752</v>
      </c>
      <c r="H58" s="234" t="s">
        <v>361</v>
      </c>
      <c r="I58" s="234" t="s">
        <v>330</v>
      </c>
      <c r="J58" s="234" t="s">
        <v>357</v>
      </c>
      <c r="K58" s="234" t="s">
        <v>750</v>
      </c>
      <c r="L58" s="234" t="s">
        <v>57</v>
      </c>
      <c r="M58" s="234" t="s">
        <v>754</v>
      </c>
      <c r="N58" s="233" t="s">
        <v>26</v>
      </c>
      <c r="O58" s="233" t="s">
        <v>339</v>
      </c>
      <c r="P58" s="233" t="s">
        <v>364</v>
      </c>
      <c r="Q58" s="235"/>
      <c r="R58" s="236"/>
      <c r="S58" s="235"/>
      <c r="T58" s="237">
        <v>13854.88</v>
      </c>
      <c r="U58" s="237">
        <v>0</v>
      </c>
      <c r="V58" s="238">
        <v>13854.88</v>
      </c>
    </row>
    <row r="59" spans="1:23" s="227" customFormat="1">
      <c r="A59" s="233" t="s">
        <v>38</v>
      </c>
      <c r="B59" s="234" t="s">
        <v>3</v>
      </c>
      <c r="C59" s="234" t="s">
        <v>289</v>
      </c>
      <c r="D59" s="234" t="s">
        <v>359</v>
      </c>
      <c r="E59" s="234" t="s">
        <v>750</v>
      </c>
      <c r="F59" s="234" t="s">
        <v>751</v>
      </c>
      <c r="G59" s="234" t="s">
        <v>752</v>
      </c>
      <c r="H59" s="234" t="s">
        <v>361</v>
      </c>
      <c r="I59" s="234" t="s">
        <v>330</v>
      </c>
      <c r="J59" s="234" t="s">
        <v>357</v>
      </c>
      <c r="K59" s="234" t="s">
        <v>750</v>
      </c>
      <c r="L59" s="234" t="s">
        <v>57</v>
      </c>
      <c r="M59" s="234" t="s">
        <v>754</v>
      </c>
      <c r="N59" s="233" t="s">
        <v>26</v>
      </c>
      <c r="O59" s="233" t="s">
        <v>339</v>
      </c>
      <c r="P59" s="233" t="s">
        <v>364</v>
      </c>
      <c r="Q59" s="235"/>
      <c r="R59" s="236"/>
      <c r="S59" s="235"/>
      <c r="T59" s="237">
        <v>9755.43</v>
      </c>
      <c r="U59" s="237">
        <v>0</v>
      </c>
      <c r="V59" s="238">
        <v>9755.43</v>
      </c>
    </row>
    <row r="60" spans="1:23" s="227" customFormat="1">
      <c r="A60" s="233" t="s">
        <v>40</v>
      </c>
      <c r="B60" s="234" t="s">
        <v>3</v>
      </c>
      <c r="C60" s="234" t="s">
        <v>289</v>
      </c>
      <c r="D60" s="234" t="s">
        <v>359</v>
      </c>
      <c r="E60" s="234" t="s">
        <v>750</v>
      </c>
      <c r="F60" s="234" t="s">
        <v>751</v>
      </c>
      <c r="G60" s="234" t="s">
        <v>752</v>
      </c>
      <c r="H60" s="234" t="s">
        <v>361</v>
      </c>
      <c r="I60" s="234" t="s">
        <v>330</v>
      </c>
      <c r="J60" s="234" t="s">
        <v>357</v>
      </c>
      <c r="K60" s="234" t="s">
        <v>750</v>
      </c>
      <c r="L60" s="234" t="s">
        <v>57</v>
      </c>
      <c r="M60" s="234" t="s">
        <v>754</v>
      </c>
      <c r="N60" s="233" t="s">
        <v>26</v>
      </c>
      <c r="O60" s="233" t="s">
        <v>339</v>
      </c>
      <c r="P60" s="233" t="s">
        <v>364</v>
      </c>
      <c r="Q60" s="235"/>
      <c r="R60" s="236"/>
      <c r="S60" s="235"/>
      <c r="T60" s="237">
        <v>9864.34</v>
      </c>
      <c r="U60" s="237">
        <v>0</v>
      </c>
      <c r="V60" s="238">
        <v>9864.34</v>
      </c>
    </row>
    <row r="61" spans="1:23" s="227" customFormat="1">
      <c r="A61" s="233" t="s">
        <v>42</v>
      </c>
      <c r="B61" s="234" t="s">
        <v>3</v>
      </c>
      <c r="C61" s="234" t="s">
        <v>289</v>
      </c>
      <c r="D61" s="234" t="s">
        <v>359</v>
      </c>
      <c r="E61" s="234" t="s">
        <v>750</v>
      </c>
      <c r="F61" s="234" t="s">
        <v>751</v>
      </c>
      <c r="G61" s="234" t="s">
        <v>752</v>
      </c>
      <c r="H61" s="234" t="s">
        <v>361</v>
      </c>
      <c r="I61" s="234" t="s">
        <v>330</v>
      </c>
      <c r="J61" s="234" t="s">
        <v>357</v>
      </c>
      <c r="K61" s="234" t="s">
        <v>750</v>
      </c>
      <c r="L61" s="234" t="s">
        <v>57</v>
      </c>
      <c r="M61" s="234" t="s">
        <v>754</v>
      </c>
      <c r="N61" s="233" t="s">
        <v>26</v>
      </c>
      <c r="O61" s="233" t="s">
        <v>339</v>
      </c>
      <c r="P61" s="233" t="s">
        <v>364</v>
      </c>
      <c r="Q61" s="235"/>
      <c r="R61" s="236"/>
      <c r="S61" s="235"/>
      <c r="T61" s="237">
        <v>10368.44</v>
      </c>
      <c r="U61" s="237">
        <v>0</v>
      </c>
      <c r="V61" s="238">
        <v>10368.44</v>
      </c>
    </row>
    <row r="62" spans="1:23" s="227" customFormat="1">
      <c r="A62" s="233" t="s">
        <v>44</v>
      </c>
      <c r="B62" s="234" t="s">
        <v>3</v>
      </c>
      <c r="C62" s="234" t="s">
        <v>289</v>
      </c>
      <c r="D62" s="234" t="s">
        <v>359</v>
      </c>
      <c r="E62" s="234" t="s">
        <v>750</v>
      </c>
      <c r="F62" s="234" t="s">
        <v>751</v>
      </c>
      <c r="G62" s="234" t="s">
        <v>752</v>
      </c>
      <c r="H62" s="234" t="s">
        <v>361</v>
      </c>
      <c r="I62" s="234" t="s">
        <v>330</v>
      </c>
      <c r="J62" s="234" t="s">
        <v>357</v>
      </c>
      <c r="K62" s="234" t="s">
        <v>750</v>
      </c>
      <c r="L62" s="234" t="s">
        <v>57</v>
      </c>
      <c r="M62" s="234" t="s">
        <v>754</v>
      </c>
      <c r="N62" s="233" t="s">
        <v>26</v>
      </c>
      <c r="O62" s="233" t="s">
        <v>339</v>
      </c>
      <c r="P62" s="233" t="s">
        <v>364</v>
      </c>
      <c r="Q62" s="235"/>
      <c r="R62" s="236"/>
      <c r="S62" s="235"/>
      <c r="T62" s="237">
        <v>10368.44</v>
      </c>
      <c r="U62" s="237">
        <v>0</v>
      </c>
      <c r="V62" s="238">
        <v>10368.44</v>
      </c>
    </row>
    <row r="63" spans="1:23" s="227" customFormat="1">
      <c r="A63" s="233" t="s">
        <v>46</v>
      </c>
      <c r="B63" s="234" t="s">
        <v>3</v>
      </c>
      <c r="C63" s="234" t="s">
        <v>289</v>
      </c>
      <c r="D63" s="234" t="s">
        <v>359</v>
      </c>
      <c r="E63" s="234" t="s">
        <v>750</v>
      </c>
      <c r="F63" s="234" t="s">
        <v>751</v>
      </c>
      <c r="G63" s="234" t="s">
        <v>752</v>
      </c>
      <c r="H63" s="234" t="s">
        <v>361</v>
      </c>
      <c r="I63" s="234" t="s">
        <v>330</v>
      </c>
      <c r="J63" s="234" t="s">
        <v>357</v>
      </c>
      <c r="K63" s="234" t="s">
        <v>750</v>
      </c>
      <c r="L63" s="234" t="s">
        <v>57</v>
      </c>
      <c r="M63" s="234" t="s">
        <v>754</v>
      </c>
      <c r="N63" s="233" t="s">
        <v>26</v>
      </c>
      <c r="O63" s="233" t="s">
        <v>339</v>
      </c>
      <c r="P63" s="233" t="s">
        <v>364</v>
      </c>
      <c r="Q63" s="235"/>
      <c r="R63" s="236"/>
      <c r="S63" s="235"/>
      <c r="T63" s="237">
        <v>10337.02</v>
      </c>
      <c r="U63" s="237">
        <v>0</v>
      </c>
      <c r="V63" s="238">
        <v>10337.02</v>
      </c>
    </row>
    <row r="64" spans="1:23" s="227" customFormat="1">
      <c r="A64" s="233" t="s">
        <v>48</v>
      </c>
      <c r="B64" s="234" t="s">
        <v>3</v>
      </c>
      <c r="C64" s="234" t="s">
        <v>289</v>
      </c>
      <c r="D64" s="234" t="s">
        <v>359</v>
      </c>
      <c r="E64" s="234" t="s">
        <v>750</v>
      </c>
      <c r="F64" s="234" t="s">
        <v>751</v>
      </c>
      <c r="G64" s="234" t="s">
        <v>752</v>
      </c>
      <c r="H64" s="234" t="s">
        <v>361</v>
      </c>
      <c r="I64" s="234" t="s">
        <v>330</v>
      </c>
      <c r="J64" s="234" t="s">
        <v>357</v>
      </c>
      <c r="K64" s="234" t="s">
        <v>750</v>
      </c>
      <c r="L64" s="234" t="s">
        <v>57</v>
      </c>
      <c r="M64" s="234" t="s">
        <v>754</v>
      </c>
      <c r="N64" s="233" t="s">
        <v>26</v>
      </c>
      <c r="O64" s="233" t="s">
        <v>339</v>
      </c>
      <c r="P64" s="233" t="s">
        <v>364</v>
      </c>
      <c r="Q64" s="235"/>
      <c r="R64" s="236"/>
      <c r="S64" s="235"/>
      <c r="T64" s="237">
        <v>14451.95</v>
      </c>
      <c r="U64" s="237">
        <v>0</v>
      </c>
      <c r="V64" s="238">
        <v>14451.95</v>
      </c>
    </row>
    <row r="65" spans="1:22" s="227" customFormat="1">
      <c r="A65" s="233" t="s">
        <v>50</v>
      </c>
      <c r="B65" s="234" t="s">
        <v>3</v>
      </c>
      <c r="C65" s="234" t="s">
        <v>289</v>
      </c>
      <c r="D65" s="234" t="s">
        <v>359</v>
      </c>
      <c r="E65" s="234" t="s">
        <v>750</v>
      </c>
      <c r="F65" s="234" t="s">
        <v>751</v>
      </c>
      <c r="G65" s="234" t="s">
        <v>752</v>
      </c>
      <c r="H65" s="234" t="s">
        <v>361</v>
      </c>
      <c r="I65" s="234" t="s">
        <v>330</v>
      </c>
      <c r="J65" s="234" t="s">
        <v>357</v>
      </c>
      <c r="K65" s="234" t="s">
        <v>750</v>
      </c>
      <c r="L65" s="234" t="s">
        <v>57</v>
      </c>
      <c r="M65" s="234" t="s">
        <v>754</v>
      </c>
      <c r="N65" s="233" t="s">
        <v>26</v>
      </c>
      <c r="O65" s="233" t="s">
        <v>339</v>
      </c>
      <c r="P65" s="233" t="s">
        <v>364</v>
      </c>
      <c r="Q65" s="235"/>
      <c r="R65" s="236"/>
      <c r="S65" s="235"/>
      <c r="T65" s="237">
        <v>14451.95</v>
      </c>
      <c r="U65" s="237">
        <v>0</v>
      </c>
      <c r="V65" s="238">
        <v>14451.95</v>
      </c>
    </row>
    <row r="66" spans="1:22" s="227" customFormat="1">
      <c r="A66" s="233" t="s">
        <v>921</v>
      </c>
      <c r="B66" s="234" t="s">
        <v>3</v>
      </c>
      <c r="C66" s="234" t="s">
        <v>289</v>
      </c>
      <c r="D66" s="234" t="s">
        <v>359</v>
      </c>
      <c r="E66" s="234" t="s">
        <v>750</v>
      </c>
      <c r="F66" s="234" t="s">
        <v>751</v>
      </c>
      <c r="G66" s="234" t="s">
        <v>752</v>
      </c>
      <c r="H66" s="234" t="s">
        <v>361</v>
      </c>
      <c r="I66" s="234" t="s">
        <v>330</v>
      </c>
      <c r="J66" s="234" t="s">
        <v>357</v>
      </c>
      <c r="K66" s="234" t="s">
        <v>750</v>
      </c>
      <c r="L66" s="234" t="s">
        <v>57</v>
      </c>
      <c r="M66" s="234" t="s">
        <v>754</v>
      </c>
      <c r="N66" s="233" t="s">
        <v>26</v>
      </c>
      <c r="O66" s="233" t="s">
        <v>339</v>
      </c>
      <c r="P66" s="233" t="s">
        <v>364</v>
      </c>
      <c r="Q66" s="235"/>
      <c r="R66" s="236"/>
      <c r="S66" s="235"/>
      <c r="T66" s="237">
        <v>13820.81</v>
      </c>
      <c r="U66" s="237">
        <v>0</v>
      </c>
      <c r="V66" s="238">
        <v>13820.81</v>
      </c>
    </row>
    <row r="67" spans="1:22" s="227" customFormat="1">
      <c r="A67" s="239"/>
      <c r="B67" s="240"/>
      <c r="C67" s="240"/>
      <c r="D67" s="240"/>
      <c r="E67" s="240"/>
      <c r="F67" s="240"/>
      <c r="G67" s="240"/>
      <c r="H67" s="240"/>
      <c r="I67" s="241" t="s">
        <v>762</v>
      </c>
      <c r="J67" s="240"/>
      <c r="K67" s="240"/>
      <c r="L67" s="240"/>
      <c r="M67" s="240"/>
      <c r="N67" s="239"/>
      <c r="O67" s="239"/>
      <c r="P67" s="239"/>
      <c r="Q67" s="239"/>
      <c r="R67" s="240"/>
      <c r="S67" s="239"/>
      <c r="T67" s="242">
        <v>127468.21</v>
      </c>
      <c r="U67" s="242">
        <v>0</v>
      </c>
      <c r="V67" s="243">
        <v>127468.21</v>
      </c>
    </row>
    <row r="68" spans="1:22" s="227" customFormat="1">
      <c r="A68" s="244" t="s">
        <v>497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2">
        <v>576923.09</v>
      </c>
      <c r="U68" s="242">
        <v>3297.41</v>
      </c>
      <c r="V68" s="243">
        <v>573625.68000000005</v>
      </c>
    </row>
    <row r="69" spans="1:22" s="122" customFormat="1">
      <c r="A69" s="123" t="s">
        <v>2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</row>
    <row r="70" spans="1:22" s="122" customFormat="1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</row>
  </sheetData>
  <pageMargins left="0.5" right="0.5" top="0.5" bottom="0.5" header="0.25" footer="0.25"/>
  <pageSetup scale="57" firstPageNumber="2" orientation="landscape" useFirstPageNumber="1" horizontalDpi="300" verticalDpi="300" r:id="rId1"/>
  <headerFooter alignWithMargins="0">
    <oddFooter>&amp;L&amp;F
&amp;A&amp;R&amp;P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0517-B632-4B11-9789-6E48EC187EB3}">
  <sheetPr codeName="Sheet15">
    <tabColor theme="6" tint="-0.249977111117893"/>
  </sheetPr>
  <dimension ref="A1:S29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20.109375" customWidth="1"/>
    <col min="4" max="4" width="11.109375" bestFit="1" customWidth="1"/>
    <col min="5" max="5" width="19.5546875" bestFit="1" customWidth="1"/>
    <col min="6" max="6" width="13.88671875" bestFit="1" customWidth="1"/>
    <col min="7" max="7" width="22.33203125" bestFit="1" customWidth="1"/>
    <col min="8" max="8" width="6.109375" bestFit="1" customWidth="1"/>
    <col min="9" max="9" width="25.109375" bestFit="1" customWidth="1"/>
    <col min="10" max="10" width="11.33203125" bestFit="1" customWidth="1"/>
    <col min="11" max="11" width="9.5546875" bestFit="1" customWidth="1"/>
    <col min="12" max="12" width="25.5546875" bestFit="1" customWidth="1"/>
    <col min="13" max="13" width="7.88671875" hidden="1" customWidth="1"/>
    <col min="14" max="14" width="16.109375" hidden="1" customWidth="1"/>
    <col min="15" max="15" width="9" hidden="1" customWidth="1"/>
    <col min="16" max="16" width="16" hidden="1" customWidth="1"/>
    <col min="17" max="17" width="18.33203125" hidden="1" customWidth="1"/>
    <col min="18" max="18" width="14.6640625" hidden="1" customWidth="1"/>
    <col min="19" max="19" width="9.5546875" bestFit="1" customWidth="1"/>
  </cols>
  <sheetData>
    <row r="1" spans="1:19" ht="12.75" customHeight="1">
      <c r="A1" s="15" t="s">
        <v>492</v>
      </c>
    </row>
    <row r="2" spans="1:19" ht="12.75" customHeight="1">
      <c r="A2" s="17" t="s">
        <v>493</v>
      </c>
    </row>
    <row r="3" spans="1:19" ht="12.75" customHeight="1">
      <c r="A3" s="17" t="s">
        <v>494</v>
      </c>
    </row>
    <row r="4" spans="1:19" ht="12.75" customHeight="1">
      <c r="A4" s="18" t="s">
        <v>550</v>
      </c>
    </row>
    <row r="6" spans="1:19" hidden="1">
      <c r="A6" s="2" t="s">
        <v>82</v>
      </c>
    </row>
    <row r="7" spans="1:19" hidden="1">
      <c r="A7" s="3" t="s">
        <v>0</v>
      </c>
    </row>
    <row r="8" spans="1:19" hidden="1">
      <c r="A8" s="3" t="s">
        <v>961</v>
      </c>
    </row>
    <row r="9" spans="1:19" hidden="1"/>
    <row r="10" spans="1:19" hidden="1">
      <c r="A10" s="4"/>
      <c r="B10" s="5" t="s">
        <v>0</v>
      </c>
    </row>
    <row r="11" spans="1:19" hidden="1">
      <c r="A11" s="6" t="s">
        <v>1</v>
      </c>
      <c r="B11" s="7" t="s">
        <v>52</v>
      </c>
    </row>
    <row r="12" spans="1:19" hidden="1">
      <c r="A12" s="6" t="s">
        <v>1</v>
      </c>
      <c r="B12" s="7" t="s">
        <v>83</v>
      </c>
    </row>
    <row r="13" spans="1:19" hidden="1">
      <c r="A13" s="6" t="s">
        <v>1</v>
      </c>
      <c r="B13" s="7" t="s">
        <v>84</v>
      </c>
    </row>
    <row r="14" spans="1:19" hidden="1">
      <c r="A14" s="4" t="s">
        <v>2</v>
      </c>
    </row>
    <row r="15" spans="1:19" hidden="1">
      <c r="A15" s="1" t="s">
        <v>3</v>
      </c>
    </row>
    <row r="16" spans="1:19">
      <c r="A16" s="165" t="s">
        <v>4</v>
      </c>
      <c r="B16" s="165" t="s">
        <v>5</v>
      </c>
      <c r="C16" s="165" t="s">
        <v>6</v>
      </c>
      <c r="D16" s="165" t="s">
        <v>7</v>
      </c>
      <c r="E16" s="165" t="s">
        <v>8</v>
      </c>
      <c r="F16" s="165" t="s">
        <v>53</v>
      </c>
      <c r="G16" s="165" t="s">
        <v>54</v>
      </c>
      <c r="H16" s="165" t="s">
        <v>9</v>
      </c>
      <c r="I16" s="165" t="s">
        <v>10</v>
      </c>
      <c r="J16" s="165" t="s">
        <v>11</v>
      </c>
      <c r="K16" s="165" t="s">
        <v>12</v>
      </c>
      <c r="L16" s="165" t="s">
        <v>13</v>
      </c>
      <c r="M16" s="8" t="s">
        <v>14</v>
      </c>
      <c r="N16" s="8" t="s">
        <v>15</v>
      </c>
      <c r="O16" s="8" t="s">
        <v>16</v>
      </c>
      <c r="P16" s="8" t="s">
        <v>17</v>
      </c>
      <c r="Q16" s="8" t="s">
        <v>18</v>
      </c>
      <c r="R16" s="8" t="s">
        <v>19</v>
      </c>
      <c r="S16" s="9" t="s">
        <v>20</v>
      </c>
    </row>
    <row r="17" spans="1:19">
      <c r="A17" s="167" t="s">
        <v>30</v>
      </c>
      <c r="B17" s="167" t="s">
        <v>55</v>
      </c>
      <c r="C17" s="167" t="s">
        <v>56</v>
      </c>
      <c r="D17" s="167" t="s">
        <v>85</v>
      </c>
      <c r="E17" s="167" t="s">
        <v>86</v>
      </c>
      <c r="F17" s="167" t="s">
        <v>57</v>
      </c>
      <c r="G17" s="167" t="s">
        <v>29</v>
      </c>
      <c r="H17" s="167" t="s">
        <v>87</v>
      </c>
      <c r="I17" s="167" t="s">
        <v>88</v>
      </c>
      <c r="J17" s="167" t="s">
        <v>26</v>
      </c>
      <c r="K17" s="167" t="s">
        <v>60</v>
      </c>
      <c r="L17" s="167" t="s">
        <v>89</v>
      </c>
      <c r="M17" s="10" t="s">
        <v>28</v>
      </c>
      <c r="N17" s="10" t="s">
        <v>29</v>
      </c>
      <c r="O17" s="10" t="s">
        <v>29</v>
      </c>
      <c r="P17" s="11"/>
      <c r="Q17" s="11"/>
      <c r="R17" s="11"/>
      <c r="S17" s="176">
        <v>-47605</v>
      </c>
    </row>
    <row r="18" spans="1:19">
      <c r="A18" s="167" t="s">
        <v>32</v>
      </c>
      <c r="B18" s="167" t="s">
        <v>55</v>
      </c>
      <c r="C18" s="167" t="s">
        <v>56</v>
      </c>
      <c r="D18" s="167" t="s">
        <v>85</v>
      </c>
      <c r="E18" s="167" t="s">
        <v>86</v>
      </c>
      <c r="F18" s="167" t="s">
        <v>57</v>
      </c>
      <c r="G18" s="167" t="s">
        <v>29</v>
      </c>
      <c r="H18" s="167" t="s">
        <v>87</v>
      </c>
      <c r="I18" s="167" t="s">
        <v>88</v>
      </c>
      <c r="J18" s="167" t="s">
        <v>26</v>
      </c>
      <c r="K18" s="167" t="s">
        <v>60</v>
      </c>
      <c r="L18" s="167" t="s">
        <v>89</v>
      </c>
      <c r="M18" s="10" t="s">
        <v>28</v>
      </c>
      <c r="N18" s="10" t="s">
        <v>29</v>
      </c>
      <c r="O18" s="10" t="s">
        <v>29</v>
      </c>
      <c r="P18" s="11"/>
      <c r="Q18" s="11"/>
      <c r="R18" s="11"/>
      <c r="S18" s="176">
        <v>-47605</v>
      </c>
    </row>
    <row r="19" spans="1:19">
      <c r="A19" s="167" t="s">
        <v>34</v>
      </c>
      <c r="B19" s="167" t="s">
        <v>55</v>
      </c>
      <c r="C19" s="167" t="s">
        <v>56</v>
      </c>
      <c r="D19" s="167" t="s">
        <v>85</v>
      </c>
      <c r="E19" s="167" t="s">
        <v>86</v>
      </c>
      <c r="F19" s="167" t="s">
        <v>57</v>
      </c>
      <c r="G19" s="167" t="s">
        <v>29</v>
      </c>
      <c r="H19" s="167" t="s">
        <v>87</v>
      </c>
      <c r="I19" s="167" t="s">
        <v>88</v>
      </c>
      <c r="J19" s="167" t="s">
        <v>26</v>
      </c>
      <c r="K19" s="167" t="s">
        <v>60</v>
      </c>
      <c r="L19" s="167" t="s">
        <v>89</v>
      </c>
      <c r="M19" s="10" t="s">
        <v>28</v>
      </c>
      <c r="N19" s="10" t="s">
        <v>29</v>
      </c>
      <c r="O19" s="10" t="s">
        <v>29</v>
      </c>
      <c r="P19" s="11"/>
      <c r="Q19" s="11"/>
      <c r="R19" s="11"/>
      <c r="S19" s="176">
        <v>-47605</v>
      </c>
    </row>
    <row r="20" spans="1:19">
      <c r="A20" s="167" t="s">
        <v>36</v>
      </c>
      <c r="B20" s="167" t="s">
        <v>55</v>
      </c>
      <c r="C20" s="167" t="s">
        <v>56</v>
      </c>
      <c r="D20" s="167" t="s">
        <v>85</v>
      </c>
      <c r="E20" s="167" t="s">
        <v>86</v>
      </c>
      <c r="F20" s="167" t="s">
        <v>57</v>
      </c>
      <c r="G20" s="167" t="s">
        <v>29</v>
      </c>
      <c r="H20" s="167" t="s">
        <v>87</v>
      </c>
      <c r="I20" s="167" t="s">
        <v>88</v>
      </c>
      <c r="J20" s="167" t="s">
        <v>26</v>
      </c>
      <c r="K20" s="167" t="s">
        <v>60</v>
      </c>
      <c r="L20" s="167" t="s">
        <v>89</v>
      </c>
      <c r="M20" s="10" t="s">
        <v>28</v>
      </c>
      <c r="N20" s="10" t="s">
        <v>29</v>
      </c>
      <c r="O20" s="10" t="s">
        <v>29</v>
      </c>
      <c r="P20" s="11"/>
      <c r="Q20" s="11"/>
      <c r="R20" s="11"/>
      <c r="S20" s="176">
        <v>-47605</v>
      </c>
    </row>
    <row r="21" spans="1:19">
      <c r="A21" s="167" t="s">
        <v>38</v>
      </c>
      <c r="B21" s="167" t="s">
        <v>55</v>
      </c>
      <c r="C21" s="167" t="s">
        <v>56</v>
      </c>
      <c r="D21" s="167" t="s">
        <v>85</v>
      </c>
      <c r="E21" s="167" t="s">
        <v>86</v>
      </c>
      <c r="F21" s="167" t="s">
        <v>57</v>
      </c>
      <c r="G21" s="167" t="s">
        <v>29</v>
      </c>
      <c r="H21" s="167" t="s">
        <v>87</v>
      </c>
      <c r="I21" s="167" t="s">
        <v>88</v>
      </c>
      <c r="J21" s="167" t="s">
        <v>26</v>
      </c>
      <c r="K21" s="167" t="s">
        <v>60</v>
      </c>
      <c r="L21" s="167" t="s">
        <v>89</v>
      </c>
      <c r="M21" s="10" t="s">
        <v>28</v>
      </c>
      <c r="N21" s="10" t="s">
        <v>29</v>
      </c>
      <c r="O21" s="10" t="s">
        <v>29</v>
      </c>
      <c r="P21" s="11"/>
      <c r="Q21" s="11"/>
      <c r="R21" s="11"/>
      <c r="S21" s="176">
        <v>-47605</v>
      </c>
    </row>
    <row r="22" spans="1:19">
      <c r="A22" s="167" t="s">
        <v>40</v>
      </c>
      <c r="B22" s="167" t="s">
        <v>55</v>
      </c>
      <c r="C22" s="167" t="s">
        <v>56</v>
      </c>
      <c r="D22" s="167" t="s">
        <v>85</v>
      </c>
      <c r="E22" s="167" t="s">
        <v>86</v>
      </c>
      <c r="F22" s="167" t="s">
        <v>57</v>
      </c>
      <c r="G22" s="167" t="s">
        <v>29</v>
      </c>
      <c r="H22" s="167" t="s">
        <v>87</v>
      </c>
      <c r="I22" s="167" t="s">
        <v>88</v>
      </c>
      <c r="J22" s="167" t="s">
        <v>26</v>
      </c>
      <c r="K22" s="167" t="s">
        <v>60</v>
      </c>
      <c r="L22" s="167" t="s">
        <v>89</v>
      </c>
      <c r="M22" s="10" t="s">
        <v>28</v>
      </c>
      <c r="N22" s="10" t="s">
        <v>29</v>
      </c>
      <c r="O22" s="10" t="s">
        <v>29</v>
      </c>
      <c r="P22" s="11"/>
      <c r="Q22" s="11"/>
      <c r="R22" s="11"/>
      <c r="S22" s="176">
        <v>-47605</v>
      </c>
    </row>
    <row r="23" spans="1:19">
      <c r="A23" s="167" t="s">
        <v>42</v>
      </c>
      <c r="B23" s="167" t="s">
        <v>55</v>
      </c>
      <c r="C23" s="167" t="s">
        <v>56</v>
      </c>
      <c r="D23" s="167" t="s">
        <v>85</v>
      </c>
      <c r="E23" s="167" t="s">
        <v>86</v>
      </c>
      <c r="F23" s="167" t="s">
        <v>57</v>
      </c>
      <c r="G23" s="167" t="s">
        <v>29</v>
      </c>
      <c r="H23" s="167" t="s">
        <v>87</v>
      </c>
      <c r="I23" s="167" t="s">
        <v>88</v>
      </c>
      <c r="J23" s="167" t="s">
        <v>26</v>
      </c>
      <c r="K23" s="167" t="s">
        <v>60</v>
      </c>
      <c r="L23" s="167" t="s">
        <v>89</v>
      </c>
      <c r="M23" s="10" t="s">
        <v>28</v>
      </c>
      <c r="N23" s="10" t="s">
        <v>29</v>
      </c>
      <c r="O23" s="10" t="s">
        <v>29</v>
      </c>
      <c r="P23" s="11"/>
      <c r="Q23" s="11"/>
      <c r="R23" s="11"/>
      <c r="S23" s="176">
        <v>-47605</v>
      </c>
    </row>
    <row r="24" spans="1:19">
      <c r="A24" s="167" t="s">
        <v>44</v>
      </c>
      <c r="B24" s="167" t="s">
        <v>55</v>
      </c>
      <c r="C24" s="167" t="s">
        <v>56</v>
      </c>
      <c r="D24" s="167" t="s">
        <v>85</v>
      </c>
      <c r="E24" s="167" t="s">
        <v>86</v>
      </c>
      <c r="F24" s="167" t="s">
        <v>57</v>
      </c>
      <c r="G24" s="167" t="s">
        <v>29</v>
      </c>
      <c r="H24" s="167" t="s">
        <v>87</v>
      </c>
      <c r="I24" s="167" t="s">
        <v>88</v>
      </c>
      <c r="J24" s="167" t="s">
        <v>26</v>
      </c>
      <c r="K24" s="167" t="s">
        <v>60</v>
      </c>
      <c r="L24" s="167" t="s">
        <v>89</v>
      </c>
      <c r="M24" s="10" t="s">
        <v>28</v>
      </c>
      <c r="N24" s="10" t="s">
        <v>29</v>
      </c>
      <c r="O24" s="10" t="s">
        <v>29</v>
      </c>
      <c r="P24" s="11"/>
      <c r="Q24" s="11"/>
      <c r="R24" s="11"/>
      <c r="S24" s="176">
        <v>-47665.73</v>
      </c>
    </row>
    <row r="25" spans="1:19">
      <c r="A25" s="167" t="s">
        <v>46</v>
      </c>
      <c r="B25" s="167" t="s">
        <v>55</v>
      </c>
      <c r="C25" s="167" t="s">
        <v>56</v>
      </c>
      <c r="D25" s="167" t="s">
        <v>85</v>
      </c>
      <c r="E25" s="167" t="s">
        <v>86</v>
      </c>
      <c r="F25" s="167" t="s">
        <v>57</v>
      </c>
      <c r="G25" s="167" t="s">
        <v>29</v>
      </c>
      <c r="H25" s="167" t="s">
        <v>87</v>
      </c>
      <c r="I25" s="167" t="s">
        <v>88</v>
      </c>
      <c r="J25" s="167" t="s">
        <v>26</v>
      </c>
      <c r="K25" s="167" t="s">
        <v>60</v>
      </c>
      <c r="L25" s="167" t="s">
        <v>89</v>
      </c>
      <c r="M25" s="10" t="s">
        <v>28</v>
      </c>
      <c r="N25" s="10" t="s">
        <v>29</v>
      </c>
      <c r="O25" s="10" t="s">
        <v>29</v>
      </c>
      <c r="P25" s="11"/>
      <c r="Q25" s="11"/>
      <c r="R25" s="11"/>
      <c r="S25" s="176">
        <v>-47665.73</v>
      </c>
    </row>
    <row r="26" spans="1:19">
      <c r="A26" s="167" t="s">
        <v>48</v>
      </c>
      <c r="B26" s="167" t="s">
        <v>55</v>
      </c>
      <c r="C26" s="167" t="s">
        <v>56</v>
      </c>
      <c r="D26" s="167" t="s">
        <v>85</v>
      </c>
      <c r="E26" s="167" t="s">
        <v>86</v>
      </c>
      <c r="F26" s="167" t="s">
        <v>57</v>
      </c>
      <c r="G26" s="167" t="s">
        <v>29</v>
      </c>
      <c r="H26" s="167" t="s">
        <v>87</v>
      </c>
      <c r="I26" s="167" t="s">
        <v>88</v>
      </c>
      <c r="J26" s="167" t="s">
        <v>26</v>
      </c>
      <c r="K26" s="167" t="s">
        <v>60</v>
      </c>
      <c r="L26" s="167" t="s">
        <v>89</v>
      </c>
      <c r="M26" s="10" t="s">
        <v>28</v>
      </c>
      <c r="N26" s="10" t="s">
        <v>29</v>
      </c>
      <c r="O26" s="10" t="s">
        <v>29</v>
      </c>
      <c r="P26" s="11"/>
      <c r="Q26" s="11"/>
      <c r="R26" s="11"/>
      <c r="S26" s="176">
        <v>-47665.73</v>
      </c>
    </row>
    <row r="27" spans="1:19">
      <c r="A27" s="167" t="s">
        <v>50</v>
      </c>
      <c r="B27" s="167" t="s">
        <v>55</v>
      </c>
      <c r="C27" s="167" t="s">
        <v>56</v>
      </c>
      <c r="D27" s="167" t="s">
        <v>85</v>
      </c>
      <c r="E27" s="167" t="s">
        <v>86</v>
      </c>
      <c r="F27" s="167" t="s">
        <v>57</v>
      </c>
      <c r="G27" s="167" t="s">
        <v>29</v>
      </c>
      <c r="H27" s="167" t="s">
        <v>87</v>
      </c>
      <c r="I27" s="167" t="s">
        <v>88</v>
      </c>
      <c r="J27" s="167" t="s">
        <v>26</v>
      </c>
      <c r="K27" s="167" t="s">
        <v>60</v>
      </c>
      <c r="L27" s="167" t="s">
        <v>89</v>
      </c>
      <c r="M27" s="10" t="s">
        <v>28</v>
      </c>
      <c r="N27" s="10" t="s">
        <v>29</v>
      </c>
      <c r="O27" s="10" t="s">
        <v>29</v>
      </c>
      <c r="P27" s="11"/>
      <c r="Q27" s="11"/>
      <c r="R27" s="11"/>
      <c r="S27" s="176">
        <v>-47665.73</v>
      </c>
    </row>
    <row r="28" spans="1:19">
      <c r="A28" s="167" t="s">
        <v>921</v>
      </c>
      <c r="B28" s="167" t="s">
        <v>55</v>
      </c>
      <c r="C28" s="167" t="s">
        <v>56</v>
      </c>
      <c r="D28" s="167" t="s">
        <v>85</v>
      </c>
      <c r="E28" s="167" t="s">
        <v>86</v>
      </c>
      <c r="F28" s="167" t="s">
        <v>57</v>
      </c>
      <c r="G28" s="167" t="s">
        <v>29</v>
      </c>
      <c r="H28" s="167" t="s">
        <v>87</v>
      </c>
      <c r="I28" s="167" t="s">
        <v>88</v>
      </c>
      <c r="J28" s="167" t="s">
        <v>26</v>
      </c>
      <c r="K28" s="167" t="s">
        <v>60</v>
      </c>
      <c r="L28" s="167" t="s">
        <v>89</v>
      </c>
      <c r="M28" s="10" t="s">
        <v>28</v>
      </c>
      <c r="N28" s="10" t="s">
        <v>29</v>
      </c>
      <c r="O28" s="10" t="s">
        <v>29</v>
      </c>
      <c r="P28" s="11"/>
      <c r="Q28" s="11"/>
      <c r="R28" s="11"/>
      <c r="S28" s="176">
        <v>-47665.73</v>
      </c>
    </row>
    <row r="29" spans="1:19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3"/>
      <c r="N29" s="13"/>
      <c r="O29" s="13"/>
      <c r="P29" s="13"/>
      <c r="Q29" s="13"/>
      <c r="R29" s="13"/>
      <c r="S29" s="177">
        <v>-571563.65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>
    <tabColor theme="6" tint="-0.249977111117893"/>
  </sheetPr>
  <dimension ref="A1:X200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23.88671875" bestFit="1" customWidth="1"/>
    <col min="4" max="4" width="11.109375" hidden="1" customWidth="1"/>
    <col min="5" max="5" width="19.5546875" hidden="1" customWidth="1"/>
    <col min="6" max="6" width="13.88671875" hidden="1" customWidth="1"/>
    <col min="7" max="7" width="22.33203125" hidden="1" customWidth="1"/>
    <col min="8" max="8" width="6.109375" bestFit="1" customWidth="1"/>
    <col min="9" max="9" width="25.109375" bestFit="1" customWidth="1"/>
    <col min="10" max="10" width="11.33203125" bestFit="1" customWidth="1"/>
    <col min="11" max="11" width="16" hidden="1" customWidth="1"/>
    <col min="12" max="12" width="37.5546875" hidden="1" customWidth="1"/>
    <col min="13" max="13" width="7.88671875" hidden="1" customWidth="1"/>
    <col min="14" max="14" width="18.109375" hidden="1" customWidth="1"/>
    <col min="15" max="15" width="9" hidden="1" customWidth="1"/>
    <col min="16" max="16" width="18.44140625" hidden="1" customWidth="1"/>
    <col min="17" max="17" width="49" hidden="1" customWidth="1"/>
    <col min="18" max="18" width="22.33203125" hidden="1" customWidth="1"/>
    <col min="19" max="19" width="8.6640625" bestFit="1" customWidth="1"/>
    <col min="20" max="20" width="22.44140625" bestFit="1" customWidth="1"/>
    <col min="22" max="22" width="12.5546875" bestFit="1" customWidth="1"/>
    <col min="23" max="23" width="33" bestFit="1" customWidth="1"/>
    <col min="24" max="24" width="14.44140625" bestFit="1" customWidth="1"/>
  </cols>
  <sheetData>
    <row r="1" spans="1:24" ht="12.75" customHeight="1">
      <c r="A1" s="15" t="s">
        <v>492</v>
      </c>
    </row>
    <row r="2" spans="1:24" ht="12.75" customHeight="1">
      <c r="A2" s="17" t="s">
        <v>493</v>
      </c>
    </row>
    <row r="3" spans="1:24" ht="12.75" customHeight="1">
      <c r="A3" s="17" t="s">
        <v>494</v>
      </c>
    </row>
    <row r="4" spans="1:24" ht="12.75" customHeight="1">
      <c r="A4" s="18" t="s">
        <v>502</v>
      </c>
    </row>
    <row r="6" spans="1:24" hidden="1">
      <c r="A6" s="2" t="s">
        <v>263</v>
      </c>
    </row>
    <row r="7" spans="1:24" hidden="1">
      <c r="A7" s="3" t="s">
        <v>0</v>
      </c>
    </row>
    <row r="8" spans="1:24" hidden="1">
      <c r="A8" s="3" t="s">
        <v>961</v>
      </c>
    </row>
    <row r="9" spans="1:24" hidden="1"/>
    <row r="10" spans="1:24" hidden="1">
      <c r="A10" s="4"/>
      <c r="B10" s="5" t="s">
        <v>0</v>
      </c>
    </row>
    <row r="11" spans="1:24" hidden="1">
      <c r="A11" s="6" t="s">
        <v>1</v>
      </c>
      <c r="B11" s="7" t="s">
        <v>91</v>
      </c>
    </row>
    <row r="12" spans="1:24" hidden="1">
      <c r="A12" s="6" t="s">
        <v>1</v>
      </c>
      <c r="B12" s="7" t="s">
        <v>61</v>
      </c>
    </row>
    <row r="13" spans="1:24" hidden="1">
      <c r="A13" s="4" t="s">
        <v>2</v>
      </c>
    </row>
    <row r="14" spans="1:24" hidden="1">
      <c r="A14" s="1" t="s">
        <v>3</v>
      </c>
    </row>
    <row r="15" spans="1:24">
      <c r="A15" s="8" t="s">
        <v>4</v>
      </c>
      <c r="B15" s="8" t="s">
        <v>5</v>
      </c>
      <c r="C15" s="8" t="s">
        <v>6</v>
      </c>
      <c r="D15" s="8" t="s">
        <v>7</v>
      </c>
      <c r="E15" s="8" t="s">
        <v>8</v>
      </c>
      <c r="F15" s="8" t="s">
        <v>53</v>
      </c>
      <c r="G15" s="8" t="s">
        <v>54</v>
      </c>
      <c r="H15" s="8" t="s">
        <v>9</v>
      </c>
      <c r="I15" s="8" t="s">
        <v>10</v>
      </c>
      <c r="J15" s="8" t="s">
        <v>11</v>
      </c>
      <c r="K15" s="8" t="s">
        <v>12</v>
      </c>
      <c r="L15" s="8" t="s">
        <v>13</v>
      </c>
      <c r="M15" s="8" t="s">
        <v>14</v>
      </c>
      <c r="N15" s="8" t="s">
        <v>15</v>
      </c>
      <c r="O15" s="8" t="s">
        <v>16</v>
      </c>
      <c r="P15" s="8" t="s">
        <v>17</v>
      </c>
      <c r="Q15" s="8" t="s">
        <v>18</v>
      </c>
      <c r="R15" s="8" t="s">
        <v>19</v>
      </c>
      <c r="S15" s="8" t="s">
        <v>20</v>
      </c>
      <c r="T15" s="9" t="s">
        <v>92</v>
      </c>
      <c r="V15" s="19" t="s">
        <v>496</v>
      </c>
      <c r="W15" s="19" t="s">
        <v>10</v>
      </c>
      <c r="X15" t="s">
        <v>498</v>
      </c>
    </row>
    <row r="16" spans="1:24">
      <c r="A16" s="167" t="s">
        <v>30</v>
      </c>
      <c r="B16" s="167" t="s">
        <v>93</v>
      </c>
      <c r="C16" s="167" t="s">
        <v>94</v>
      </c>
      <c r="D16" s="10"/>
      <c r="E16" s="10"/>
      <c r="F16" s="10"/>
      <c r="G16" s="10"/>
      <c r="H16" s="167" t="s">
        <v>87</v>
      </c>
      <c r="I16" s="167" t="s">
        <v>88</v>
      </c>
      <c r="J16" s="167" t="s">
        <v>26</v>
      </c>
      <c r="K16" s="10"/>
      <c r="L16" s="10"/>
      <c r="M16" s="10"/>
      <c r="N16" s="10"/>
      <c r="O16" s="10"/>
      <c r="P16" s="11"/>
      <c r="Q16" s="11"/>
      <c r="R16" s="11"/>
      <c r="S16" s="178">
        <v>-21061</v>
      </c>
      <c r="T16" s="168" t="s">
        <v>95</v>
      </c>
      <c r="V16" s="20" t="s">
        <v>111</v>
      </c>
      <c r="W16" s="20" t="s">
        <v>112</v>
      </c>
      <c r="X16" s="21">
        <v>65220</v>
      </c>
    </row>
    <row r="17" spans="1:24">
      <c r="A17" s="167" t="s">
        <v>30</v>
      </c>
      <c r="B17" s="167" t="s">
        <v>96</v>
      </c>
      <c r="C17" s="167" t="s">
        <v>97</v>
      </c>
      <c r="D17" s="10"/>
      <c r="E17" s="10"/>
      <c r="F17" s="10"/>
      <c r="G17" s="10"/>
      <c r="H17" s="167" t="s">
        <v>98</v>
      </c>
      <c r="I17" s="167" t="s">
        <v>99</v>
      </c>
      <c r="J17" s="167" t="s">
        <v>100</v>
      </c>
      <c r="K17" s="10"/>
      <c r="L17" s="10"/>
      <c r="M17" s="10"/>
      <c r="N17" s="10"/>
      <c r="O17" s="10"/>
      <c r="P17" s="11"/>
      <c r="Q17" s="11"/>
      <c r="R17" s="10"/>
      <c r="S17" s="178">
        <v>47.64</v>
      </c>
      <c r="T17" s="168" t="s">
        <v>95</v>
      </c>
      <c r="V17" s="20" t="s">
        <v>87</v>
      </c>
      <c r="W17" s="20" t="s">
        <v>88</v>
      </c>
      <c r="X17" s="21">
        <v>-252802.71</v>
      </c>
    </row>
    <row r="18" spans="1:24">
      <c r="A18" s="167" t="s">
        <v>30</v>
      </c>
      <c r="B18" s="167" t="s">
        <v>96</v>
      </c>
      <c r="C18" s="167" t="s">
        <v>97</v>
      </c>
      <c r="D18" s="10"/>
      <c r="E18" s="10"/>
      <c r="F18" s="10"/>
      <c r="G18" s="10"/>
      <c r="H18" s="167" t="s">
        <v>98</v>
      </c>
      <c r="I18" s="167" t="s">
        <v>99</v>
      </c>
      <c r="J18" s="167" t="s">
        <v>100</v>
      </c>
      <c r="K18" s="10"/>
      <c r="L18" s="10"/>
      <c r="M18" s="10"/>
      <c r="N18" s="10"/>
      <c r="O18" s="10"/>
      <c r="P18" s="10"/>
      <c r="Q18" s="10"/>
      <c r="R18" s="10"/>
      <c r="S18" s="178">
        <v>122.11</v>
      </c>
      <c r="T18" s="168" t="s">
        <v>95</v>
      </c>
      <c r="V18" s="20" t="s">
        <v>129</v>
      </c>
      <c r="W18" s="20" t="s">
        <v>130</v>
      </c>
      <c r="X18" s="21">
        <v>79236.429999999993</v>
      </c>
    </row>
    <row r="19" spans="1:24">
      <c r="A19" s="167" t="s">
        <v>30</v>
      </c>
      <c r="B19" s="167" t="s">
        <v>96</v>
      </c>
      <c r="C19" s="167" t="s">
        <v>97</v>
      </c>
      <c r="D19" s="10"/>
      <c r="E19" s="10"/>
      <c r="F19" s="10"/>
      <c r="G19" s="10"/>
      <c r="H19" s="167" t="s">
        <v>98</v>
      </c>
      <c r="I19" s="167" t="s">
        <v>99</v>
      </c>
      <c r="J19" s="167" t="s">
        <v>100</v>
      </c>
      <c r="K19" s="10"/>
      <c r="L19" s="10"/>
      <c r="M19" s="10"/>
      <c r="N19" s="10"/>
      <c r="O19" s="10"/>
      <c r="P19" s="10"/>
      <c r="Q19" s="10"/>
      <c r="R19" s="10"/>
      <c r="S19" s="178">
        <v>87.22</v>
      </c>
      <c r="T19" s="168" t="s">
        <v>95</v>
      </c>
      <c r="V19" s="20" t="s">
        <v>183</v>
      </c>
      <c r="W19" s="20" t="s">
        <v>184</v>
      </c>
      <c r="X19" s="21">
        <v>8443.4000000000015</v>
      </c>
    </row>
    <row r="20" spans="1:24">
      <c r="A20" s="167" t="s">
        <v>30</v>
      </c>
      <c r="B20" s="167" t="s">
        <v>116</v>
      </c>
      <c r="C20" s="167" t="s">
        <v>117</v>
      </c>
      <c r="D20" s="10"/>
      <c r="E20" s="10"/>
      <c r="F20" s="10"/>
      <c r="G20" s="10"/>
      <c r="H20" s="167" t="s">
        <v>118</v>
      </c>
      <c r="I20" s="167" t="s">
        <v>119</v>
      </c>
      <c r="J20" s="167" t="s">
        <v>100</v>
      </c>
      <c r="K20" s="10"/>
      <c r="L20" s="10"/>
      <c r="M20" s="10"/>
      <c r="N20" s="10"/>
      <c r="O20" s="10"/>
      <c r="P20" s="11"/>
      <c r="Q20" s="11"/>
      <c r="R20" s="11"/>
      <c r="S20" s="178">
        <v>1.23</v>
      </c>
      <c r="T20" s="168" t="s">
        <v>95</v>
      </c>
      <c r="V20" s="20" t="s">
        <v>98</v>
      </c>
      <c r="W20" s="20" t="s">
        <v>99</v>
      </c>
      <c r="X20" s="21">
        <v>12543.88</v>
      </c>
    </row>
    <row r="21" spans="1:24">
      <c r="A21" s="167" t="s">
        <v>30</v>
      </c>
      <c r="B21" s="167" t="s">
        <v>116</v>
      </c>
      <c r="C21" s="167" t="s">
        <v>117</v>
      </c>
      <c r="D21" s="10"/>
      <c r="E21" s="10"/>
      <c r="F21" s="10"/>
      <c r="G21" s="10"/>
      <c r="H21" s="167" t="s">
        <v>118</v>
      </c>
      <c r="I21" s="167" t="s">
        <v>119</v>
      </c>
      <c r="J21" s="167" t="s">
        <v>100</v>
      </c>
      <c r="K21" s="10"/>
      <c r="L21" s="10"/>
      <c r="M21" s="10"/>
      <c r="N21" s="10"/>
      <c r="O21" s="10"/>
      <c r="P21" s="11"/>
      <c r="Q21" s="11"/>
      <c r="R21" s="11"/>
      <c r="S21" s="178">
        <v>0.88</v>
      </c>
      <c r="T21" s="168" t="s">
        <v>95</v>
      </c>
      <c r="V21" s="20" t="s">
        <v>118</v>
      </c>
      <c r="W21" s="20" t="s">
        <v>119</v>
      </c>
      <c r="X21" s="21">
        <v>43.6</v>
      </c>
    </row>
    <row r="22" spans="1:24">
      <c r="A22" s="167" t="s">
        <v>30</v>
      </c>
      <c r="B22" s="167" t="s">
        <v>122</v>
      </c>
      <c r="C22" s="167" t="s">
        <v>123</v>
      </c>
      <c r="D22" s="10"/>
      <c r="E22" s="10"/>
      <c r="F22" s="10"/>
      <c r="G22" s="10"/>
      <c r="H22" s="167" t="s">
        <v>124</v>
      </c>
      <c r="I22" s="167" t="s">
        <v>125</v>
      </c>
      <c r="J22" s="167" t="s">
        <v>100</v>
      </c>
      <c r="K22" s="10"/>
      <c r="L22" s="10"/>
      <c r="M22" s="10"/>
      <c r="N22" s="10"/>
      <c r="O22" s="10"/>
      <c r="P22" s="11"/>
      <c r="Q22" s="11"/>
      <c r="R22" s="11"/>
      <c r="S22" s="178">
        <v>45.67</v>
      </c>
      <c r="T22" s="168" t="s">
        <v>95</v>
      </c>
      <c r="V22" s="20" t="s">
        <v>124</v>
      </c>
      <c r="W22" s="20" t="s">
        <v>125</v>
      </c>
      <c r="X22" s="21">
        <v>1295.5299999999997</v>
      </c>
    </row>
    <row r="23" spans="1:24">
      <c r="A23" s="167" t="s">
        <v>30</v>
      </c>
      <c r="B23" s="167" t="s">
        <v>156</v>
      </c>
      <c r="C23" s="167" t="s">
        <v>157</v>
      </c>
      <c r="D23" s="10"/>
      <c r="E23" s="10"/>
      <c r="F23" s="10"/>
      <c r="G23" s="10"/>
      <c r="H23" s="167" t="s">
        <v>98</v>
      </c>
      <c r="I23" s="167" t="s">
        <v>99</v>
      </c>
      <c r="J23" s="167" t="s">
        <v>100</v>
      </c>
      <c r="K23" s="10"/>
      <c r="L23" s="10"/>
      <c r="M23" s="10"/>
      <c r="N23" s="10"/>
      <c r="O23" s="10"/>
      <c r="P23" s="11"/>
      <c r="Q23" s="11"/>
      <c r="R23" s="11"/>
      <c r="S23" s="178">
        <v>689.44</v>
      </c>
      <c r="T23" s="168" t="s">
        <v>95</v>
      </c>
      <c r="V23" s="20" t="s">
        <v>497</v>
      </c>
      <c r="X23" s="21">
        <v>-86019.87</v>
      </c>
    </row>
    <row r="24" spans="1:24">
      <c r="A24" s="167" t="s">
        <v>30</v>
      </c>
      <c r="B24" s="167" t="s">
        <v>127</v>
      </c>
      <c r="C24" s="167" t="s">
        <v>128</v>
      </c>
      <c r="D24" s="10"/>
      <c r="E24" s="10"/>
      <c r="F24" s="10"/>
      <c r="G24" s="10"/>
      <c r="H24" s="167" t="s">
        <v>129</v>
      </c>
      <c r="I24" s="167" t="s">
        <v>130</v>
      </c>
      <c r="J24" s="167" t="s">
        <v>131</v>
      </c>
      <c r="K24" s="10"/>
      <c r="L24" s="10"/>
      <c r="M24" s="10"/>
      <c r="N24" s="10"/>
      <c r="O24" s="10"/>
      <c r="P24" s="11"/>
      <c r="Q24" s="11"/>
      <c r="R24" s="10"/>
      <c r="S24" s="178">
        <v>5000</v>
      </c>
      <c r="T24" s="168" t="s">
        <v>95</v>
      </c>
    </row>
    <row r="25" spans="1:24">
      <c r="A25" s="167" t="s">
        <v>30</v>
      </c>
      <c r="B25" s="167" t="s">
        <v>162</v>
      </c>
      <c r="C25" s="167" t="s">
        <v>163</v>
      </c>
      <c r="D25" s="10"/>
      <c r="E25" s="10"/>
      <c r="F25" s="10"/>
      <c r="G25" s="10"/>
      <c r="H25" s="167" t="s">
        <v>98</v>
      </c>
      <c r="I25" s="167" t="s">
        <v>99</v>
      </c>
      <c r="J25" s="167" t="s">
        <v>100</v>
      </c>
      <c r="K25" s="10"/>
      <c r="L25" s="10"/>
      <c r="M25" s="10"/>
      <c r="N25" s="10"/>
      <c r="O25" s="10"/>
      <c r="P25" s="10"/>
      <c r="Q25" s="10"/>
      <c r="R25" s="10"/>
      <c r="S25" s="178">
        <v>3.17</v>
      </c>
      <c r="T25" s="168" t="s">
        <v>95</v>
      </c>
    </row>
    <row r="26" spans="1:24">
      <c r="A26" s="167" t="s">
        <v>30</v>
      </c>
      <c r="B26" s="167" t="s">
        <v>134</v>
      </c>
      <c r="C26" s="167" t="s">
        <v>135</v>
      </c>
      <c r="D26" s="10"/>
      <c r="E26" s="10"/>
      <c r="F26" s="10"/>
      <c r="G26" s="10"/>
      <c r="H26" s="167" t="s">
        <v>111</v>
      </c>
      <c r="I26" s="167" t="s">
        <v>112</v>
      </c>
      <c r="J26" s="167" t="s">
        <v>26</v>
      </c>
      <c r="K26" s="10"/>
      <c r="L26" s="10"/>
      <c r="M26" s="10"/>
      <c r="N26" s="10"/>
      <c r="O26" s="10"/>
      <c r="P26" s="10"/>
      <c r="Q26" s="10"/>
      <c r="R26" s="10"/>
      <c r="S26" s="178">
        <v>4771</v>
      </c>
      <c r="T26" s="168" t="s">
        <v>95</v>
      </c>
    </row>
    <row r="27" spans="1:24">
      <c r="A27" s="167" t="s">
        <v>30</v>
      </c>
      <c r="B27" s="167" t="s">
        <v>134</v>
      </c>
      <c r="C27" s="167" t="s">
        <v>135</v>
      </c>
      <c r="D27" s="10"/>
      <c r="E27" s="10"/>
      <c r="F27" s="10"/>
      <c r="G27" s="10"/>
      <c r="H27" s="167" t="s">
        <v>111</v>
      </c>
      <c r="I27" s="167" t="s">
        <v>112</v>
      </c>
      <c r="J27" s="167" t="s">
        <v>26</v>
      </c>
      <c r="K27" s="10"/>
      <c r="L27" s="10"/>
      <c r="M27" s="10"/>
      <c r="N27" s="10"/>
      <c r="O27" s="10"/>
      <c r="P27" s="10"/>
      <c r="Q27" s="10"/>
      <c r="R27" s="10"/>
      <c r="S27" s="178">
        <v>1161</v>
      </c>
      <c r="T27" s="168" t="s">
        <v>95</v>
      </c>
    </row>
    <row r="28" spans="1:24">
      <c r="A28" s="167" t="s">
        <v>30</v>
      </c>
      <c r="B28" s="167" t="s">
        <v>140</v>
      </c>
      <c r="C28" s="167" t="s">
        <v>141</v>
      </c>
      <c r="D28" s="10"/>
      <c r="E28" s="10"/>
      <c r="F28" s="10"/>
      <c r="G28" s="10"/>
      <c r="H28" s="167" t="s">
        <v>87</v>
      </c>
      <c r="I28" s="167" t="s">
        <v>88</v>
      </c>
      <c r="J28" s="167" t="s">
        <v>26</v>
      </c>
      <c r="K28" s="10"/>
      <c r="L28" s="10"/>
      <c r="M28" s="10"/>
      <c r="N28" s="10"/>
      <c r="O28" s="10"/>
      <c r="P28" s="10"/>
      <c r="Q28" s="10"/>
      <c r="R28" s="10"/>
      <c r="S28" s="179"/>
      <c r="T28" s="168" t="s">
        <v>95</v>
      </c>
    </row>
    <row r="29" spans="1:24">
      <c r="A29" s="167" t="s">
        <v>32</v>
      </c>
      <c r="B29" s="167" t="s">
        <v>93</v>
      </c>
      <c r="C29" s="167" t="s">
        <v>94</v>
      </c>
      <c r="D29" s="10"/>
      <c r="E29" s="10"/>
      <c r="F29" s="10"/>
      <c r="G29" s="10"/>
      <c r="H29" s="167" t="s">
        <v>87</v>
      </c>
      <c r="I29" s="167" t="s">
        <v>88</v>
      </c>
      <c r="J29" s="167" t="s">
        <v>26</v>
      </c>
      <c r="K29" s="10"/>
      <c r="L29" s="10"/>
      <c r="M29" s="10"/>
      <c r="N29" s="10"/>
      <c r="O29" s="10"/>
      <c r="P29" s="10"/>
      <c r="Q29" s="10"/>
      <c r="R29" s="10"/>
      <c r="S29" s="178">
        <v>-21061</v>
      </c>
      <c r="T29" s="168" t="s">
        <v>95</v>
      </c>
    </row>
    <row r="30" spans="1:24">
      <c r="A30" s="167" t="s">
        <v>32</v>
      </c>
      <c r="B30" s="167" t="s">
        <v>96</v>
      </c>
      <c r="C30" s="167" t="s">
        <v>97</v>
      </c>
      <c r="D30" s="10"/>
      <c r="E30" s="10"/>
      <c r="F30" s="10"/>
      <c r="G30" s="10"/>
      <c r="H30" s="167" t="s">
        <v>98</v>
      </c>
      <c r="I30" s="167" t="s">
        <v>99</v>
      </c>
      <c r="J30" s="167" t="s">
        <v>100</v>
      </c>
      <c r="K30" s="10"/>
      <c r="L30" s="10"/>
      <c r="M30" s="10"/>
      <c r="N30" s="10"/>
      <c r="O30" s="10"/>
      <c r="P30" s="10"/>
      <c r="Q30" s="10"/>
      <c r="R30" s="10"/>
      <c r="S30" s="178">
        <v>-26.4</v>
      </c>
      <c r="T30" s="168" t="s">
        <v>95</v>
      </c>
    </row>
    <row r="31" spans="1:24">
      <c r="A31" s="167" t="s">
        <v>32</v>
      </c>
      <c r="B31" s="167" t="s">
        <v>96</v>
      </c>
      <c r="C31" s="167" t="s">
        <v>97</v>
      </c>
      <c r="D31" s="10"/>
      <c r="E31" s="10"/>
      <c r="F31" s="10"/>
      <c r="G31" s="10"/>
      <c r="H31" s="167" t="s">
        <v>98</v>
      </c>
      <c r="I31" s="167" t="s">
        <v>99</v>
      </c>
      <c r="J31" s="167" t="s">
        <v>100</v>
      </c>
      <c r="K31" s="10"/>
      <c r="L31" s="10"/>
      <c r="M31" s="10"/>
      <c r="N31" s="10"/>
      <c r="O31" s="10"/>
      <c r="P31" s="10"/>
      <c r="Q31" s="10"/>
      <c r="R31" s="10"/>
      <c r="S31" s="178">
        <v>-122.11</v>
      </c>
      <c r="T31" s="168" t="s">
        <v>95</v>
      </c>
    </row>
    <row r="32" spans="1:24">
      <c r="A32" s="167" t="s">
        <v>32</v>
      </c>
      <c r="B32" s="167" t="s">
        <v>116</v>
      </c>
      <c r="C32" s="167" t="s">
        <v>117</v>
      </c>
      <c r="D32" s="10"/>
      <c r="E32" s="10"/>
      <c r="F32" s="10"/>
      <c r="G32" s="10"/>
      <c r="H32" s="167" t="s">
        <v>118</v>
      </c>
      <c r="I32" s="167" t="s">
        <v>119</v>
      </c>
      <c r="J32" s="167" t="s">
        <v>100</v>
      </c>
      <c r="K32" s="10"/>
      <c r="L32" s="10"/>
      <c r="M32" s="10"/>
      <c r="N32" s="10"/>
      <c r="O32" s="10"/>
      <c r="P32" s="10"/>
      <c r="Q32" s="10"/>
      <c r="R32" s="10"/>
      <c r="S32" s="178">
        <v>-1.23</v>
      </c>
      <c r="T32" s="168" t="s">
        <v>95</v>
      </c>
    </row>
    <row r="33" spans="1:20">
      <c r="A33" s="167" t="s">
        <v>32</v>
      </c>
      <c r="B33" s="167" t="s">
        <v>122</v>
      </c>
      <c r="C33" s="167" t="s">
        <v>123</v>
      </c>
      <c r="D33" s="10"/>
      <c r="E33" s="10"/>
      <c r="F33" s="10"/>
      <c r="G33" s="10"/>
      <c r="H33" s="167" t="s">
        <v>124</v>
      </c>
      <c r="I33" s="167" t="s">
        <v>125</v>
      </c>
      <c r="J33" s="167" t="s">
        <v>100</v>
      </c>
      <c r="K33" s="11"/>
      <c r="L33" s="10"/>
      <c r="M33" s="10"/>
      <c r="N33" s="10"/>
      <c r="O33" s="10"/>
      <c r="P33" s="11"/>
      <c r="Q33" s="11"/>
      <c r="R33" s="10"/>
      <c r="S33" s="178">
        <v>-26.64</v>
      </c>
      <c r="T33" s="168" t="s">
        <v>95</v>
      </c>
    </row>
    <row r="34" spans="1:20">
      <c r="A34" s="167" t="s">
        <v>32</v>
      </c>
      <c r="B34" s="167" t="s">
        <v>127</v>
      </c>
      <c r="C34" s="167" t="s">
        <v>128</v>
      </c>
      <c r="D34" s="10"/>
      <c r="E34" s="10"/>
      <c r="F34" s="10"/>
      <c r="G34" s="10"/>
      <c r="H34" s="167" t="s">
        <v>129</v>
      </c>
      <c r="I34" s="167" t="s">
        <v>130</v>
      </c>
      <c r="J34" s="167" t="s">
        <v>131</v>
      </c>
      <c r="K34" s="10"/>
      <c r="L34" s="10"/>
      <c r="M34" s="10"/>
      <c r="N34" s="10"/>
      <c r="O34" s="10"/>
      <c r="P34" s="10"/>
      <c r="Q34" s="10"/>
      <c r="R34" s="10"/>
      <c r="S34" s="178">
        <v>15862.63</v>
      </c>
      <c r="T34" s="168" t="s">
        <v>95</v>
      </c>
    </row>
    <row r="35" spans="1:20">
      <c r="A35" s="167" t="s">
        <v>32</v>
      </c>
      <c r="B35" s="167" t="s">
        <v>134</v>
      </c>
      <c r="C35" s="167" t="s">
        <v>135</v>
      </c>
      <c r="D35" s="10"/>
      <c r="E35" s="10"/>
      <c r="F35" s="10"/>
      <c r="G35" s="10"/>
      <c r="H35" s="167" t="s">
        <v>111</v>
      </c>
      <c r="I35" s="167" t="s">
        <v>112</v>
      </c>
      <c r="J35" s="167" t="s">
        <v>26</v>
      </c>
      <c r="K35" s="10"/>
      <c r="L35" s="10"/>
      <c r="M35" s="10"/>
      <c r="N35" s="10"/>
      <c r="O35" s="10"/>
      <c r="P35" s="11"/>
      <c r="Q35" s="11"/>
      <c r="R35" s="11"/>
      <c r="S35" s="178">
        <v>4771</v>
      </c>
      <c r="T35" s="168" t="s">
        <v>95</v>
      </c>
    </row>
    <row r="36" spans="1:20">
      <c r="A36" s="167" t="s">
        <v>32</v>
      </c>
      <c r="B36" s="167" t="s">
        <v>134</v>
      </c>
      <c r="C36" s="167" t="s">
        <v>135</v>
      </c>
      <c r="D36" s="10"/>
      <c r="E36" s="10"/>
      <c r="F36" s="10"/>
      <c r="G36" s="10"/>
      <c r="H36" s="167" t="s">
        <v>111</v>
      </c>
      <c r="I36" s="167" t="s">
        <v>112</v>
      </c>
      <c r="J36" s="167" t="s">
        <v>26</v>
      </c>
      <c r="K36" s="10"/>
      <c r="L36" s="10"/>
      <c r="M36" s="10"/>
      <c r="N36" s="10"/>
      <c r="O36" s="10"/>
      <c r="P36" s="11"/>
      <c r="Q36" s="11"/>
      <c r="R36" s="11"/>
      <c r="S36" s="178">
        <v>1161</v>
      </c>
      <c r="T36" s="168" t="s">
        <v>95</v>
      </c>
    </row>
    <row r="37" spans="1:20">
      <c r="A37" s="167" t="s">
        <v>32</v>
      </c>
      <c r="B37" s="167" t="s">
        <v>140</v>
      </c>
      <c r="C37" s="167" t="s">
        <v>141</v>
      </c>
      <c r="D37" s="10"/>
      <c r="E37" s="10"/>
      <c r="F37" s="10"/>
      <c r="G37" s="10"/>
      <c r="H37" s="167" t="s">
        <v>87</v>
      </c>
      <c r="I37" s="167" t="s">
        <v>88</v>
      </c>
      <c r="J37" s="167" t="s">
        <v>26</v>
      </c>
      <c r="K37" s="10"/>
      <c r="L37" s="10"/>
      <c r="M37" s="10"/>
      <c r="N37" s="10"/>
      <c r="O37" s="10"/>
      <c r="P37" s="11"/>
      <c r="Q37" s="11"/>
      <c r="R37" s="11"/>
      <c r="S37" s="179"/>
      <c r="T37" s="168" t="s">
        <v>95</v>
      </c>
    </row>
    <row r="38" spans="1:20">
      <c r="A38" s="167" t="s">
        <v>34</v>
      </c>
      <c r="B38" s="167" t="s">
        <v>93</v>
      </c>
      <c r="C38" s="167" t="s">
        <v>94</v>
      </c>
      <c r="D38" s="10"/>
      <c r="E38" s="10"/>
      <c r="F38" s="10"/>
      <c r="G38" s="10"/>
      <c r="H38" s="167" t="s">
        <v>87</v>
      </c>
      <c r="I38" s="167" t="s">
        <v>88</v>
      </c>
      <c r="J38" s="167" t="s">
        <v>26</v>
      </c>
      <c r="K38" s="10"/>
      <c r="L38" s="10"/>
      <c r="M38" s="10"/>
      <c r="N38" s="10"/>
      <c r="O38" s="10"/>
      <c r="P38" s="11"/>
      <c r="Q38" s="11"/>
      <c r="R38" s="11"/>
      <c r="S38" s="178">
        <v>-21061</v>
      </c>
      <c r="T38" s="168" t="s">
        <v>95</v>
      </c>
    </row>
    <row r="39" spans="1:20">
      <c r="A39" s="167" t="s">
        <v>34</v>
      </c>
      <c r="B39" s="167" t="s">
        <v>96</v>
      </c>
      <c r="C39" s="167" t="s">
        <v>97</v>
      </c>
      <c r="D39" s="10"/>
      <c r="E39" s="10"/>
      <c r="F39" s="10"/>
      <c r="G39" s="10"/>
      <c r="H39" s="167" t="s">
        <v>98</v>
      </c>
      <c r="I39" s="167" t="s">
        <v>99</v>
      </c>
      <c r="J39" s="167" t="s">
        <v>100</v>
      </c>
      <c r="K39" s="10"/>
      <c r="L39" s="10"/>
      <c r="M39" s="10"/>
      <c r="N39" s="10"/>
      <c r="O39" s="10"/>
      <c r="P39" s="11"/>
      <c r="Q39" s="11"/>
      <c r="R39" s="10"/>
      <c r="S39" s="178">
        <v>192.34</v>
      </c>
      <c r="T39" s="168" t="s">
        <v>95</v>
      </c>
    </row>
    <row r="40" spans="1:20">
      <c r="A40" s="167" t="s">
        <v>34</v>
      </c>
      <c r="B40" s="167" t="s">
        <v>96</v>
      </c>
      <c r="C40" s="167" t="s">
        <v>97</v>
      </c>
      <c r="D40" s="10"/>
      <c r="E40" s="10"/>
      <c r="F40" s="10"/>
      <c r="G40" s="10"/>
      <c r="H40" s="167" t="s">
        <v>98</v>
      </c>
      <c r="I40" s="167" t="s">
        <v>99</v>
      </c>
      <c r="J40" s="167" t="s">
        <v>100</v>
      </c>
      <c r="K40" s="10"/>
      <c r="L40" s="10"/>
      <c r="M40" s="10"/>
      <c r="N40" s="10"/>
      <c r="O40" s="10"/>
      <c r="P40" s="10"/>
      <c r="Q40" s="10"/>
      <c r="R40" s="10"/>
      <c r="S40" s="178">
        <v>366.32</v>
      </c>
      <c r="T40" s="168" t="s">
        <v>95</v>
      </c>
    </row>
    <row r="41" spans="1:20">
      <c r="A41" s="167" t="s">
        <v>34</v>
      </c>
      <c r="B41" s="167" t="s">
        <v>96</v>
      </c>
      <c r="C41" s="167" t="s">
        <v>97</v>
      </c>
      <c r="D41" s="10"/>
      <c r="E41" s="10"/>
      <c r="F41" s="10"/>
      <c r="G41" s="10"/>
      <c r="H41" s="167" t="s">
        <v>98</v>
      </c>
      <c r="I41" s="167" t="s">
        <v>99</v>
      </c>
      <c r="J41" s="167" t="s">
        <v>100</v>
      </c>
      <c r="K41" s="10"/>
      <c r="L41" s="10"/>
      <c r="M41" s="10"/>
      <c r="N41" s="10"/>
      <c r="O41" s="10"/>
      <c r="P41" s="10"/>
      <c r="Q41" s="10"/>
      <c r="R41" s="10"/>
      <c r="S41" s="178">
        <v>523.32000000000005</v>
      </c>
      <c r="T41" s="168" t="s">
        <v>95</v>
      </c>
    </row>
    <row r="42" spans="1:20">
      <c r="A42" s="167" t="s">
        <v>34</v>
      </c>
      <c r="B42" s="167" t="s">
        <v>116</v>
      </c>
      <c r="C42" s="167" t="s">
        <v>117</v>
      </c>
      <c r="D42" s="10"/>
      <c r="E42" s="10"/>
      <c r="F42" s="10"/>
      <c r="G42" s="10"/>
      <c r="H42" s="167" t="s">
        <v>118</v>
      </c>
      <c r="I42" s="167" t="s">
        <v>119</v>
      </c>
      <c r="J42" s="167" t="s">
        <v>100</v>
      </c>
      <c r="K42" s="10"/>
      <c r="L42" s="10"/>
      <c r="M42" s="10"/>
      <c r="N42" s="10"/>
      <c r="O42" s="10"/>
      <c r="P42" s="11"/>
      <c r="Q42" s="11"/>
      <c r="R42" s="11"/>
      <c r="S42" s="178">
        <v>3.7</v>
      </c>
      <c r="T42" s="168" t="s">
        <v>95</v>
      </c>
    </row>
    <row r="43" spans="1:20">
      <c r="A43" s="167" t="s">
        <v>34</v>
      </c>
      <c r="B43" s="167" t="s">
        <v>116</v>
      </c>
      <c r="C43" s="167" t="s">
        <v>117</v>
      </c>
      <c r="D43" s="10"/>
      <c r="E43" s="10"/>
      <c r="F43" s="10"/>
      <c r="G43" s="10"/>
      <c r="H43" s="167" t="s">
        <v>118</v>
      </c>
      <c r="I43" s="167" t="s">
        <v>119</v>
      </c>
      <c r="J43" s="167" t="s">
        <v>100</v>
      </c>
      <c r="K43" s="10"/>
      <c r="L43" s="10"/>
      <c r="M43" s="10"/>
      <c r="N43" s="10"/>
      <c r="O43" s="10"/>
      <c r="P43" s="11"/>
      <c r="Q43" s="11"/>
      <c r="R43" s="11"/>
      <c r="S43" s="178">
        <v>5.29</v>
      </c>
      <c r="T43" s="168" t="s">
        <v>95</v>
      </c>
    </row>
    <row r="44" spans="1:20">
      <c r="A44" s="167" t="s">
        <v>34</v>
      </c>
      <c r="B44" s="167" t="s">
        <v>122</v>
      </c>
      <c r="C44" s="167" t="s">
        <v>123</v>
      </c>
      <c r="D44" s="10"/>
      <c r="E44" s="10"/>
      <c r="F44" s="10"/>
      <c r="G44" s="10"/>
      <c r="H44" s="167" t="s">
        <v>124</v>
      </c>
      <c r="I44" s="167" t="s">
        <v>125</v>
      </c>
      <c r="J44" s="167" t="s">
        <v>100</v>
      </c>
      <c r="K44" s="10"/>
      <c r="L44" s="10"/>
      <c r="M44" s="10"/>
      <c r="N44" s="10"/>
      <c r="O44" s="10"/>
      <c r="P44" s="11"/>
      <c r="Q44" s="11"/>
      <c r="R44" s="11"/>
      <c r="S44" s="178">
        <v>194.12</v>
      </c>
      <c r="T44" s="168" t="s">
        <v>95</v>
      </c>
    </row>
    <row r="45" spans="1:20">
      <c r="A45" s="167" t="s">
        <v>34</v>
      </c>
      <c r="B45" s="167" t="s">
        <v>156</v>
      </c>
      <c r="C45" s="167" t="s">
        <v>157</v>
      </c>
      <c r="D45" s="10"/>
      <c r="E45" s="10"/>
      <c r="F45" s="10"/>
      <c r="G45" s="10"/>
      <c r="H45" s="167" t="s">
        <v>98</v>
      </c>
      <c r="I45" s="167" t="s">
        <v>99</v>
      </c>
      <c r="J45" s="167" t="s">
        <v>100</v>
      </c>
      <c r="K45" s="10"/>
      <c r="L45" s="10"/>
      <c r="M45" s="10"/>
      <c r="N45" s="10"/>
      <c r="O45" s="10"/>
      <c r="P45" s="11"/>
      <c r="Q45" s="11"/>
      <c r="R45" s="11"/>
      <c r="S45" s="178">
        <v>689.44</v>
      </c>
      <c r="T45" s="168" t="s">
        <v>95</v>
      </c>
    </row>
    <row r="46" spans="1:20">
      <c r="A46" s="167" t="s">
        <v>34</v>
      </c>
      <c r="B46" s="167" t="s">
        <v>127</v>
      </c>
      <c r="C46" s="167" t="s">
        <v>128</v>
      </c>
      <c r="D46" s="10"/>
      <c r="E46" s="10"/>
      <c r="F46" s="10"/>
      <c r="G46" s="10"/>
      <c r="H46" s="167" t="s">
        <v>129</v>
      </c>
      <c r="I46" s="167" t="s">
        <v>130</v>
      </c>
      <c r="J46" s="167" t="s">
        <v>131</v>
      </c>
      <c r="K46" s="10"/>
      <c r="L46" s="10"/>
      <c r="M46" s="10"/>
      <c r="N46" s="10"/>
      <c r="O46" s="10"/>
      <c r="P46" s="11"/>
      <c r="Q46" s="11"/>
      <c r="R46" s="10"/>
      <c r="S46" s="178">
        <v>5000</v>
      </c>
      <c r="T46" s="168" t="s">
        <v>95</v>
      </c>
    </row>
    <row r="47" spans="1:20">
      <c r="A47" s="167" t="s">
        <v>34</v>
      </c>
      <c r="B47" s="167" t="s">
        <v>162</v>
      </c>
      <c r="C47" s="167" t="s">
        <v>163</v>
      </c>
      <c r="D47" s="10"/>
      <c r="E47" s="10"/>
      <c r="F47" s="10"/>
      <c r="G47" s="10"/>
      <c r="H47" s="167" t="s">
        <v>98</v>
      </c>
      <c r="I47" s="167" t="s">
        <v>99</v>
      </c>
      <c r="J47" s="167" t="s">
        <v>100</v>
      </c>
      <c r="K47" s="10"/>
      <c r="L47" s="10"/>
      <c r="M47" s="10"/>
      <c r="N47" s="10"/>
      <c r="O47" s="10"/>
      <c r="P47" s="10"/>
      <c r="Q47" s="10"/>
      <c r="R47" s="10"/>
      <c r="S47" s="178">
        <v>139.46</v>
      </c>
      <c r="T47" s="168" t="s">
        <v>95</v>
      </c>
    </row>
    <row r="48" spans="1:20">
      <c r="A48" s="167" t="s">
        <v>34</v>
      </c>
      <c r="B48" s="167" t="s">
        <v>134</v>
      </c>
      <c r="C48" s="167" t="s">
        <v>135</v>
      </c>
      <c r="D48" s="10"/>
      <c r="E48" s="10"/>
      <c r="F48" s="10"/>
      <c r="G48" s="10"/>
      <c r="H48" s="167" t="s">
        <v>111</v>
      </c>
      <c r="I48" s="167" t="s">
        <v>112</v>
      </c>
      <c r="J48" s="167" t="s">
        <v>26</v>
      </c>
      <c r="K48" s="10"/>
      <c r="L48" s="10"/>
      <c r="M48" s="10"/>
      <c r="N48" s="10"/>
      <c r="O48" s="10"/>
      <c r="P48" s="10"/>
      <c r="Q48" s="10"/>
      <c r="R48" s="10"/>
      <c r="S48" s="178">
        <v>4771</v>
      </c>
      <c r="T48" s="168" t="s">
        <v>95</v>
      </c>
    </row>
    <row r="49" spans="1:20">
      <c r="A49" s="167" t="s">
        <v>34</v>
      </c>
      <c r="B49" s="167" t="s">
        <v>134</v>
      </c>
      <c r="C49" s="167" t="s">
        <v>135</v>
      </c>
      <c r="D49" s="10"/>
      <c r="E49" s="10"/>
      <c r="F49" s="10"/>
      <c r="G49" s="10"/>
      <c r="H49" s="167" t="s">
        <v>111</v>
      </c>
      <c r="I49" s="167" t="s">
        <v>112</v>
      </c>
      <c r="J49" s="167" t="s">
        <v>26</v>
      </c>
      <c r="K49" s="10"/>
      <c r="L49" s="10"/>
      <c r="M49" s="10"/>
      <c r="N49" s="10"/>
      <c r="O49" s="10"/>
      <c r="P49" s="10"/>
      <c r="Q49" s="10"/>
      <c r="R49" s="10"/>
      <c r="S49" s="178">
        <v>1161</v>
      </c>
      <c r="T49" s="168" t="s">
        <v>95</v>
      </c>
    </row>
    <row r="50" spans="1:20">
      <c r="A50" s="167" t="s">
        <v>34</v>
      </c>
      <c r="B50" s="167" t="s">
        <v>179</v>
      </c>
      <c r="C50" s="167" t="s">
        <v>180</v>
      </c>
      <c r="D50" s="10"/>
      <c r="E50" s="10"/>
      <c r="F50" s="10"/>
      <c r="G50" s="10"/>
      <c r="H50" s="167" t="s">
        <v>98</v>
      </c>
      <c r="I50" s="167" t="s">
        <v>99</v>
      </c>
      <c r="J50" s="167" t="s">
        <v>100</v>
      </c>
      <c r="K50" s="10"/>
      <c r="L50" s="10"/>
      <c r="M50" s="10"/>
      <c r="N50" s="10"/>
      <c r="O50" s="10"/>
      <c r="P50" s="10"/>
      <c r="Q50" s="10"/>
      <c r="R50" s="10"/>
      <c r="S50" s="178">
        <v>15.37</v>
      </c>
      <c r="T50" s="168" t="s">
        <v>95</v>
      </c>
    </row>
    <row r="51" spans="1:20">
      <c r="A51" s="167" t="s">
        <v>34</v>
      </c>
      <c r="B51" s="167" t="s">
        <v>140</v>
      </c>
      <c r="C51" s="167" t="s">
        <v>141</v>
      </c>
      <c r="D51" s="10"/>
      <c r="E51" s="10"/>
      <c r="F51" s="10"/>
      <c r="G51" s="10"/>
      <c r="H51" s="167" t="s">
        <v>87</v>
      </c>
      <c r="I51" s="167" t="s">
        <v>88</v>
      </c>
      <c r="J51" s="167" t="s">
        <v>26</v>
      </c>
      <c r="K51" s="10"/>
      <c r="L51" s="10"/>
      <c r="M51" s="10"/>
      <c r="N51" s="10"/>
      <c r="O51" s="10"/>
      <c r="P51" s="10"/>
      <c r="Q51" s="10"/>
      <c r="R51" s="10"/>
      <c r="S51" s="179"/>
      <c r="T51" s="168" t="s">
        <v>95</v>
      </c>
    </row>
    <row r="52" spans="1:20">
      <c r="A52" s="167" t="s">
        <v>36</v>
      </c>
      <c r="B52" s="167" t="s">
        <v>93</v>
      </c>
      <c r="C52" s="167" t="s">
        <v>94</v>
      </c>
      <c r="D52" s="10"/>
      <c r="E52" s="10"/>
      <c r="F52" s="10"/>
      <c r="G52" s="10"/>
      <c r="H52" s="167" t="s">
        <v>87</v>
      </c>
      <c r="I52" s="167" t="s">
        <v>88</v>
      </c>
      <c r="J52" s="167" t="s">
        <v>26</v>
      </c>
      <c r="K52" s="10"/>
      <c r="L52" s="10"/>
      <c r="M52" s="10"/>
      <c r="N52" s="10"/>
      <c r="O52" s="10"/>
      <c r="P52" s="10"/>
      <c r="Q52" s="10"/>
      <c r="R52" s="10"/>
      <c r="S52" s="178">
        <v>-21061</v>
      </c>
      <c r="T52" s="168" t="s">
        <v>95</v>
      </c>
    </row>
    <row r="53" spans="1:20">
      <c r="A53" s="167" t="s">
        <v>36</v>
      </c>
      <c r="B53" s="167" t="s">
        <v>96</v>
      </c>
      <c r="C53" s="167" t="s">
        <v>97</v>
      </c>
      <c r="D53" s="10"/>
      <c r="E53" s="10"/>
      <c r="F53" s="10"/>
      <c r="G53" s="10"/>
      <c r="H53" s="167" t="s">
        <v>183</v>
      </c>
      <c r="I53" s="167" t="s">
        <v>184</v>
      </c>
      <c r="J53" s="167" t="s">
        <v>100</v>
      </c>
      <c r="K53" s="10"/>
      <c r="L53" s="10"/>
      <c r="M53" s="10"/>
      <c r="N53" s="10"/>
      <c r="O53" s="10"/>
      <c r="P53" s="10"/>
      <c r="Q53" s="10"/>
      <c r="R53" s="10"/>
      <c r="S53" s="178">
        <v>130.83000000000001</v>
      </c>
      <c r="T53" s="168" t="s">
        <v>95</v>
      </c>
    </row>
    <row r="54" spans="1:20">
      <c r="A54" s="167" t="s">
        <v>36</v>
      </c>
      <c r="B54" s="167" t="s">
        <v>96</v>
      </c>
      <c r="C54" s="167" t="s">
        <v>97</v>
      </c>
      <c r="D54" s="10"/>
      <c r="E54" s="10"/>
      <c r="F54" s="10"/>
      <c r="G54" s="10"/>
      <c r="H54" s="167" t="s">
        <v>98</v>
      </c>
      <c r="I54" s="167" t="s">
        <v>99</v>
      </c>
      <c r="J54" s="167" t="s">
        <v>100</v>
      </c>
      <c r="K54" s="10"/>
      <c r="L54" s="10"/>
      <c r="M54" s="10"/>
      <c r="N54" s="10"/>
      <c r="O54" s="10"/>
      <c r="P54" s="10"/>
      <c r="Q54" s="10"/>
      <c r="R54" s="10"/>
      <c r="S54" s="178">
        <v>-79.2</v>
      </c>
      <c r="T54" s="168" t="s">
        <v>95</v>
      </c>
    </row>
    <row r="55" spans="1:20">
      <c r="A55" s="167" t="s">
        <v>36</v>
      </c>
      <c r="B55" s="167" t="s">
        <v>96</v>
      </c>
      <c r="C55" s="167" t="s">
        <v>97</v>
      </c>
      <c r="D55" s="10"/>
      <c r="E55" s="10"/>
      <c r="F55" s="10"/>
      <c r="G55" s="10"/>
      <c r="H55" s="167" t="s">
        <v>98</v>
      </c>
      <c r="I55" s="167" t="s">
        <v>99</v>
      </c>
      <c r="J55" s="167" t="s">
        <v>100</v>
      </c>
      <c r="K55" s="10"/>
      <c r="L55" s="10"/>
      <c r="M55" s="10"/>
      <c r="N55" s="10"/>
      <c r="O55" s="10"/>
      <c r="P55" s="11"/>
      <c r="Q55" s="11"/>
      <c r="R55" s="10"/>
      <c r="S55" s="178">
        <v>-366.32</v>
      </c>
      <c r="T55" s="168" t="s">
        <v>95</v>
      </c>
    </row>
    <row r="56" spans="1:20">
      <c r="A56" s="167" t="s">
        <v>36</v>
      </c>
      <c r="B56" s="167" t="s">
        <v>116</v>
      </c>
      <c r="C56" s="167" t="s">
        <v>117</v>
      </c>
      <c r="D56" s="10"/>
      <c r="E56" s="10"/>
      <c r="F56" s="10"/>
      <c r="G56" s="10"/>
      <c r="H56" s="167" t="s">
        <v>118</v>
      </c>
      <c r="I56" s="167" t="s">
        <v>119</v>
      </c>
      <c r="J56" s="167" t="s">
        <v>100</v>
      </c>
      <c r="K56" s="10"/>
      <c r="L56" s="10"/>
      <c r="M56" s="10"/>
      <c r="N56" s="10"/>
      <c r="O56" s="10"/>
      <c r="P56" s="11"/>
      <c r="Q56" s="11"/>
      <c r="R56" s="11"/>
      <c r="S56" s="178">
        <v>0.88</v>
      </c>
      <c r="T56" s="168" t="s">
        <v>95</v>
      </c>
    </row>
    <row r="57" spans="1:20">
      <c r="A57" s="167" t="s">
        <v>36</v>
      </c>
      <c r="B57" s="167" t="s">
        <v>116</v>
      </c>
      <c r="C57" s="167" t="s">
        <v>117</v>
      </c>
      <c r="D57" s="10"/>
      <c r="E57" s="10"/>
      <c r="F57" s="10"/>
      <c r="G57" s="10"/>
      <c r="H57" s="167" t="s">
        <v>118</v>
      </c>
      <c r="I57" s="167" t="s">
        <v>119</v>
      </c>
      <c r="J57" s="167" t="s">
        <v>100</v>
      </c>
      <c r="K57" s="10"/>
      <c r="L57" s="10"/>
      <c r="M57" s="10"/>
      <c r="N57" s="10"/>
      <c r="O57" s="10"/>
      <c r="P57" s="10"/>
      <c r="Q57" s="10"/>
      <c r="R57" s="10"/>
      <c r="S57" s="178">
        <v>-3.7</v>
      </c>
      <c r="T57" s="168" t="s">
        <v>95</v>
      </c>
    </row>
    <row r="58" spans="1:20">
      <c r="A58" s="167" t="s">
        <v>36</v>
      </c>
      <c r="B58" s="167" t="s">
        <v>122</v>
      </c>
      <c r="C58" s="167" t="s">
        <v>123</v>
      </c>
      <c r="D58" s="10"/>
      <c r="E58" s="10"/>
      <c r="F58" s="10"/>
      <c r="G58" s="10"/>
      <c r="H58" s="167" t="s">
        <v>124</v>
      </c>
      <c r="I58" s="167" t="s">
        <v>125</v>
      </c>
      <c r="J58" s="167" t="s">
        <v>100</v>
      </c>
      <c r="K58" s="10"/>
      <c r="L58" s="10"/>
      <c r="M58" s="10"/>
      <c r="N58" s="10"/>
      <c r="O58" s="10"/>
      <c r="P58" s="11"/>
      <c r="Q58" s="11"/>
      <c r="R58" s="11"/>
      <c r="S58" s="178">
        <v>-79.930000000000007</v>
      </c>
      <c r="T58" s="168" t="s">
        <v>95</v>
      </c>
    </row>
    <row r="59" spans="1:20">
      <c r="A59" s="167" t="s">
        <v>36</v>
      </c>
      <c r="B59" s="167" t="s">
        <v>127</v>
      </c>
      <c r="C59" s="167" t="s">
        <v>128</v>
      </c>
      <c r="D59" s="10"/>
      <c r="E59" s="10"/>
      <c r="F59" s="10"/>
      <c r="G59" s="10"/>
      <c r="H59" s="167" t="s">
        <v>129</v>
      </c>
      <c r="I59" s="167" t="s">
        <v>130</v>
      </c>
      <c r="J59" s="167" t="s">
        <v>131</v>
      </c>
      <c r="K59" s="10"/>
      <c r="L59" s="10"/>
      <c r="M59" s="10"/>
      <c r="N59" s="10"/>
      <c r="O59" s="10"/>
      <c r="P59" s="11"/>
      <c r="Q59" s="11"/>
      <c r="R59" s="11"/>
      <c r="S59" s="178">
        <v>5000</v>
      </c>
      <c r="T59" s="168" t="s">
        <v>95</v>
      </c>
    </row>
    <row r="60" spans="1:20">
      <c r="A60" s="167" t="s">
        <v>36</v>
      </c>
      <c r="B60" s="167" t="s">
        <v>134</v>
      </c>
      <c r="C60" s="167" t="s">
        <v>135</v>
      </c>
      <c r="D60" s="10"/>
      <c r="E60" s="10"/>
      <c r="F60" s="10"/>
      <c r="G60" s="10"/>
      <c r="H60" s="167" t="s">
        <v>111</v>
      </c>
      <c r="I60" s="167" t="s">
        <v>112</v>
      </c>
      <c r="J60" s="167" t="s">
        <v>26</v>
      </c>
      <c r="K60" s="10"/>
      <c r="L60" s="10"/>
      <c r="M60" s="10"/>
      <c r="N60" s="10"/>
      <c r="O60" s="10"/>
      <c r="P60" s="10"/>
      <c r="Q60" s="10"/>
      <c r="R60" s="10"/>
      <c r="S60" s="178">
        <v>4771</v>
      </c>
      <c r="T60" s="168" t="s">
        <v>95</v>
      </c>
    </row>
    <row r="61" spans="1:20">
      <c r="A61" s="167" t="s">
        <v>36</v>
      </c>
      <c r="B61" s="167" t="s">
        <v>134</v>
      </c>
      <c r="C61" s="167" t="s">
        <v>135</v>
      </c>
      <c r="D61" s="10"/>
      <c r="E61" s="10"/>
      <c r="F61" s="10"/>
      <c r="G61" s="10"/>
      <c r="H61" s="167" t="s">
        <v>111</v>
      </c>
      <c r="I61" s="167" t="s">
        <v>112</v>
      </c>
      <c r="J61" s="167" t="s">
        <v>26</v>
      </c>
      <c r="K61" s="10"/>
      <c r="L61" s="10"/>
      <c r="M61" s="10"/>
      <c r="N61" s="10"/>
      <c r="O61" s="10"/>
      <c r="P61" s="11"/>
      <c r="Q61" s="11"/>
      <c r="R61" s="10"/>
      <c r="S61" s="178">
        <v>1161</v>
      </c>
      <c r="T61" s="168" t="s">
        <v>95</v>
      </c>
    </row>
    <row r="62" spans="1:20">
      <c r="A62" s="167" t="s">
        <v>36</v>
      </c>
      <c r="B62" s="167" t="s">
        <v>179</v>
      </c>
      <c r="C62" s="167" t="s">
        <v>180</v>
      </c>
      <c r="D62" s="10"/>
      <c r="E62" s="10"/>
      <c r="F62" s="10"/>
      <c r="G62" s="10"/>
      <c r="H62" s="167" t="s">
        <v>98</v>
      </c>
      <c r="I62" s="167" t="s">
        <v>99</v>
      </c>
      <c r="J62" s="167" t="s">
        <v>100</v>
      </c>
      <c r="K62" s="10"/>
      <c r="L62" s="10"/>
      <c r="M62" s="10"/>
      <c r="N62" s="10"/>
      <c r="O62" s="10"/>
      <c r="P62" s="10"/>
      <c r="Q62" s="10"/>
      <c r="R62" s="10"/>
      <c r="S62" s="178">
        <v>13.71</v>
      </c>
      <c r="T62" s="168" t="s">
        <v>95</v>
      </c>
    </row>
    <row r="63" spans="1:20">
      <c r="A63" s="167" t="s">
        <v>36</v>
      </c>
      <c r="B63" s="167" t="s">
        <v>140</v>
      </c>
      <c r="C63" s="167" t="s">
        <v>141</v>
      </c>
      <c r="D63" s="10"/>
      <c r="E63" s="10"/>
      <c r="F63" s="10"/>
      <c r="G63" s="10"/>
      <c r="H63" s="167" t="s">
        <v>87</v>
      </c>
      <c r="I63" s="167" t="s">
        <v>88</v>
      </c>
      <c r="J63" s="167" t="s">
        <v>26</v>
      </c>
      <c r="K63" s="10"/>
      <c r="L63" s="10"/>
      <c r="M63" s="10"/>
      <c r="N63" s="10"/>
      <c r="O63" s="10"/>
      <c r="P63" s="10"/>
      <c r="Q63" s="10"/>
      <c r="R63" s="10"/>
      <c r="S63" s="179"/>
      <c r="T63" s="168" t="s">
        <v>95</v>
      </c>
    </row>
    <row r="64" spans="1:20">
      <c r="A64" s="167" t="s">
        <v>38</v>
      </c>
      <c r="B64" s="167" t="s">
        <v>93</v>
      </c>
      <c r="C64" s="167" t="s">
        <v>94</v>
      </c>
      <c r="D64" s="10"/>
      <c r="E64" s="10"/>
      <c r="F64" s="10"/>
      <c r="G64" s="10"/>
      <c r="H64" s="167" t="s">
        <v>87</v>
      </c>
      <c r="I64" s="167" t="s">
        <v>88</v>
      </c>
      <c r="J64" s="167" t="s">
        <v>26</v>
      </c>
      <c r="K64" s="10"/>
      <c r="L64" s="10"/>
      <c r="M64" s="10"/>
      <c r="N64" s="10"/>
      <c r="O64" s="10"/>
      <c r="P64" s="10"/>
      <c r="Q64" s="10"/>
      <c r="R64" s="10"/>
      <c r="S64" s="178">
        <v>-21061</v>
      </c>
      <c r="T64" s="168" t="s">
        <v>95</v>
      </c>
    </row>
    <row r="65" spans="1:20">
      <c r="A65" s="167" t="s">
        <v>38</v>
      </c>
      <c r="B65" s="167" t="s">
        <v>96</v>
      </c>
      <c r="C65" s="167" t="s">
        <v>97</v>
      </c>
      <c r="D65" s="10"/>
      <c r="E65" s="10"/>
      <c r="F65" s="10"/>
      <c r="G65" s="10"/>
      <c r="H65" s="167" t="s">
        <v>98</v>
      </c>
      <c r="I65" s="167" t="s">
        <v>99</v>
      </c>
      <c r="J65" s="167" t="s">
        <v>100</v>
      </c>
      <c r="K65" s="10"/>
      <c r="L65" s="10"/>
      <c r="M65" s="10"/>
      <c r="N65" s="10"/>
      <c r="O65" s="10"/>
      <c r="P65" s="10"/>
      <c r="Q65" s="10"/>
      <c r="R65" s="10"/>
      <c r="S65" s="178">
        <v>113.14</v>
      </c>
      <c r="T65" s="168" t="s">
        <v>95</v>
      </c>
    </row>
    <row r="66" spans="1:20">
      <c r="A66" s="167" t="s">
        <v>38</v>
      </c>
      <c r="B66" s="167" t="s">
        <v>96</v>
      </c>
      <c r="C66" s="167" t="s">
        <v>97</v>
      </c>
      <c r="D66" s="10"/>
      <c r="E66" s="10"/>
      <c r="F66" s="10"/>
      <c r="G66" s="10"/>
      <c r="H66" s="167" t="s">
        <v>98</v>
      </c>
      <c r="I66" s="167" t="s">
        <v>99</v>
      </c>
      <c r="J66" s="167" t="s">
        <v>100</v>
      </c>
      <c r="K66" s="10"/>
      <c r="L66" s="10"/>
      <c r="M66" s="10"/>
      <c r="N66" s="10"/>
      <c r="O66" s="10"/>
      <c r="P66" s="10"/>
      <c r="Q66" s="10"/>
      <c r="R66" s="10"/>
      <c r="S66" s="178">
        <v>174.44</v>
      </c>
      <c r="T66" s="168" t="s">
        <v>95</v>
      </c>
    </row>
    <row r="67" spans="1:20">
      <c r="A67" s="167" t="s">
        <v>38</v>
      </c>
      <c r="B67" s="167" t="s">
        <v>96</v>
      </c>
      <c r="C67" s="167" t="s">
        <v>97</v>
      </c>
      <c r="D67" s="10"/>
      <c r="E67" s="10"/>
      <c r="F67" s="10"/>
      <c r="G67" s="10"/>
      <c r="H67" s="167" t="s">
        <v>98</v>
      </c>
      <c r="I67" s="167" t="s">
        <v>99</v>
      </c>
      <c r="J67" s="167" t="s">
        <v>100</v>
      </c>
      <c r="K67" s="10"/>
      <c r="L67" s="10"/>
      <c r="M67" s="10"/>
      <c r="N67" s="10"/>
      <c r="O67" s="10"/>
      <c r="P67" s="10"/>
      <c r="Q67" s="10"/>
      <c r="R67" s="10"/>
      <c r="S67" s="178">
        <v>348.88</v>
      </c>
      <c r="T67" s="168" t="s">
        <v>95</v>
      </c>
    </row>
    <row r="68" spans="1:20">
      <c r="A68" s="167" t="s">
        <v>38</v>
      </c>
      <c r="B68" s="167" t="s">
        <v>116</v>
      </c>
      <c r="C68" s="167" t="s">
        <v>117</v>
      </c>
      <c r="D68" s="10"/>
      <c r="E68" s="10"/>
      <c r="F68" s="10"/>
      <c r="G68" s="10"/>
      <c r="H68" s="167" t="s">
        <v>118</v>
      </c>
      <c r="I68" s="167" t="s">
        <v>119</v>
      </c>
      <c r="J68" s="167" t="s">
        <v>100</v>
      </c>
      <c r="K68" s="10"/>
      <c r="L68" s="10"/>
      <c r="M68" s="10"/>
      <c r="N68" s="10"/>
      <c r="O68" s="10"/>
      <c r="P68" s="11"/>
      <c r="Q68" s="11"/>
      <c r="R68" s="11"/>
      <c r="S68" s="178">
        <v>1.76</v>
      </c>
      <c r="T68" s="168" t="s">
        <v>95</v>
      </c>
    </row>
    <row r="69" spans="1:20">
      <c r="A69" s="167" t="s">
        <v>38</v>
      </c>
      <c r="B69" s="167" t="s">
        <v>116</v>
      </c>
      <c r="C69" s="167" t="s">
        <v>117</v>
      </c>
      <c r="D69" s="10"/>
      <c r="E69" s="10"/>
      <c r="F69" s="10"/>
      <c r="G69" s="10"/>
      <c r="H69" s="167" t="s">
        <v>118</v>
      </c>
      <c r="I69" s="167" t="s">
        <v>119</v>
      </c>
      <c r="J69" s="167" t="s">
        <v>100</v>
      </c>
      <c r="K69" s="10"/>
      <c r="L69" s="10"/>
      <c r="M69" s="10"/>
      <c r="N69" s="10"/>
      <c r="O69" s="10"/>
      <c r="P69" s="10"/>
      <c r="Q69" s="10"/>
      <c r="R69" s="10"/>
      <c r="S69" s="178">
        <v>3.52</v>
      </c>
      <c r="T69" s="168" t="s">
        <v>95</v>
      </c>
    </row>
    <row r="70" spans="1:20">
      <c r="A70" s="167" t="s">
        <v>38</v>
      </c>
      <c r="B70" s="167" t="s">
        <v>122</v>
      </c>
      <c r="C70" s="167" t="s">
        <v>123</v>
      </c>
      <c r="D70" s="10"/>
      <c r="E70" s="10"/>
      <c r="F70" s="10"/>
      <c r="G70" s="10"/>
      <c r="H70" s="167" t="s">
        <v>124</v>
      </c>
      <c r="I70" s="167" t="s">
        <v>125</v>
      </c>
      <c r="J70" s="167" t="s">
        <v>100</v>
      </c>
      <c r="K70" s="10"/>
      <c r="L70" s="10"/>
      <c r="M70" s="10"/>
      <c r="N70" s="10"/>
      <c r="O70" s="10"/>
      <c r="P70" s="11"/>
      <c r="Q70" s="11"/>
      <c r="R70" s="11"/>
      <c r="S70" s="178">
        <v>96.87</v>
      </c>
      <c r="T70" s="168" t="s">
        <v>95</v>
      </c>
    </row>
    <row r="71" spans="1:20">
      <c r="A71" s="167" t="s">
        <v>38</v>
      </c>
      <c r="B71" s="167" t="s">
        <v>127</v>
      </c>
      <c r="C71" s="167" t="s">
        <v>128</v>
      </c>
      <c r="D71" s="10"/>
      <c r="E71" s="10"/>
      <c r="F71" s="10"/>
      <c r="G71" s="10"/>
      <c r="H71" s="167" t="s">
        <v>129</v>
      </c>
      <c r="I71" s="167" t="s">
        <v>130</v>
      </c>
      <c r="J71" s="167" t="s">
        <v>131</v>
      </c>
      <c r="K71" s="10"/>
      <c r="L71" s="10"/>
      <c r="M71" s="10"/>
      <c r="N71" s="10"/>
      <c r="O71" s="10"/>
      <c r="P71" s="11"/>
      <c r="Q71" s="11"/>
      <c r="R71" s="11"/>
      <c r="S71" s="178">
        <v>5000</v>
      </c>
      <c r="T71" s="168" t="s">
        <v>95</v>
      </c>
    </row>
    <row r="72" spans="1:20">
      <c r="A72" s="167" t="s">
        <v>38</v>
      </c>
      <c r="B72" s="167" t="s">
        <v>162</v>
      </c>
      <c r="C72" s="167" t="s">
        <v>163</v>
      </c>
      <c r="D72" s="10"/>
      <c r="E72" s="10"/>
      <c r="F72" s="10"/>
      <c r="G72" s="10"/>
      <c r="H72" s="167" t="s">
        <v>98</v>
      </c>
      <c r="I72" s="167" t="s">
        <v>99</v>
      </c>
      <c r="J72" s="167" t="s">
        <v>100</v>
      </c>
      <c r="K72" s="10"/>
      <c r="L72" s="10"/>
      <c r="M72" s="10"/>
      <c r="N72" s="10"/>
      <c r="O72" s="10"/>
      <c r="P72" s="11"/>
      <c r="Q72" s="11"/>
      <c r="R72" s="10"/>
      <c r="S72" s="178">
        <v>85.09</v>
      </c>
      <c r="T72" s="168" t="s">
        <v>95</v>
      </c>
    </row>
    <row r="73" spans="1:20">
      <c r="A73" s="167" t="s">
        <v>38</v>
      </c>
      <c r="B73" s="167" t="s">
        <v>134</v>
      </c>
      <c r="C73" s="167" t="s">
        <v>135</v>
      </c>
      <c r="D73" s="10"/>
      <c r="E73" s="10"/>
      <c r="F73" s="10"/>
      <c r="G73" s="10"/>
      <c r="H73" s="167" t="s">
        <v>111</v>
      </c>
      <c r="I73" s="167" t="s">
        <v>112</v>
      </c>
      <c r="J73" s="167" t="s">
        <v>26</v>
      </c>
      <c r="K73" s="10"/>
      <c r="L73" s="10"/>
      <c r="M73" s="10"/>
      <c r="N73" s="10"/>
      <c r="O73" s="10"/>
      <c r="P73" s="10"/>
      <c r="Q73" s="10"/>
      <c r="R73" s="10"/>
      <c r="S73" s="178">
        <v>2109</v>
      </c>
      <c r="T73" s="168" t="s">
        <v>95</v>
      </c>
    </row>
    <row r="74" spans="1:20">
      <c r="A74" s="167" t="s">
        <v>38</v>
      </c>
      <c r="B74" s="167" t="s">
        <v>134</v>
      </c>
      <c r="C74" s="167" t="s">
        <v>135</v>
      </c>
      <c r="D74" s="10"/>
      <c r="E74" s="10"/>
      <c r="F74" s="10"/>
      <c r="G74" s="10"/>
      <c r="H74" s="167" t="s">
        <v>111</v>
      </c>
      <c r="I74" s="167" t="s">
        <v>112</v>
      </c>
      <c r="J74" s="167" t="s">
        <v>26</v>
      </c>
      <c r="K74" s="10"/>
      <c r="L74" s="10"/>
      <c r="M74" s="10"/>
      <c r="N74" s="10"/>
      <c r="O74" s="10"/>
      <c r="P74" s="10"/>
      <c r="Q74" s="10"/>
      <c r="R74" s="10"/>
      <c r="S74" s="178">
        <v>490</v>
      </c>
      <c r="T74" s="168" t="s">
        <v>95</v>
      </c>
    </row>
    <row r="75" spans="1:20">
      <c r="A75" s="167" t="s">
        <v>38</v>
      </c>
      <c r="B75" s="167" t="s">
        <v>140</v>
      </c>
      <c r="C75" s="167" t="s">
        <v>141</v>
      </c>
      <c r="D75" s="10"/>
      <c r="E75" s="10"/>
      <c r="F75" s="10"/>
      <c r="G75" s="10"/>
      <c r="H75" s="167" t="s">
        <v>87</v>
      </c>
      <c r="I75" s="167" t="s">
        <v>88</v>
      </c>
      <c r="J75" s="167" t="s">
        <v>26</v>
      </c>
      <c r="K75" s="10"/>
      <c r="L75" s="10"/>
      <c r="M75" s="10"/>
      <c r="N75" s="10"/>
      <c r="O75" s="10"/>
      <c r="P75" s="10"/>
      <c r="Q75" s="10"/>
      <c r="R75" s="10"/>
      <c r="S75" s="179"/>
      <c r="T75" s="168" t="s">
        <v>95</v>
      </c>
    </row>
    <row r="76" spans="1:20">
      <c r="A76" s="167" t="s">
        <v>40</v>
      </c>
      <c r="B76" s="167" t="s">
        <v>93</v>
      </c>
      <c r="C76" s="167" t="s">
        <v>94</v>
      </c>
      <c r="D76" s="10"/>
      <c r="E76" s="10"/>
      <c r="F76" s="10"/>
      <c r="G76" s="10"/>
      <c r="H76" s="167" t="s">
        <v>87</v>
      </c>
      <c r="I76" s="167" t="s">
        <v>88</v>
      </c>
      <c r="J76" s="167" t="s">
        <v>26</v>
      </c>
      <c r="K76" s="10"/>
      <c r="L76" s="10"/>
      <c r="M76" s="10"/>
      <c r="N76" s="10"/>
      <c r="O76" s="10"/>
      <c r="P76" s="10"/>
      <c r="Q76" s="10"/>
      <c r="R76" s="10"/>
      <c r="S76" s="178">
        <v>-21061</v>
      </c>
      <c r="T76" s="168" t="s">
        <v>95</v>
      </c>
    </row>
    <row r="77" spans="1:20">
      <c r="A77" s="167" t="s">
        <v>40</v>
      </c>
      <c r="B77" s="167" t="s">
        <v>96</v>
      </c>
      <c r="C77" s="167" t="s">
        <v>97</v>
      </c>
      <c r="D77" s="10"/>
      <c r="E77" s="10"/>
      <c r="F77" s="10"/>
      <c r="G77" s="10"/>
      <c r="H77" s="167" t="s">
        <v>183</v>
      </c>
      <c r="I77" s="167" t="s">
        <v>184</v>
      </c>
      <c r="J77" s="167" t="s">
        <v>100</v>
      </c>
      <c r="K77" s="10"/>
      <c r="L77" s="10"/>
      <c r="M77" s="10"/>
      <c r="N77" s="10"/>
      <c r="O77" s="10"/>
      <c r="P77" s="10"/>
      <c r="Q77" s="10"/>
      <c r="R77" s="10"/>
      <c r="S77" s="178">
        <v>115.85</v>
      </c>
      <c r="T77" s="168" t="s">
        <v>95</v>
      </c>
    </row>
    <row r="78" spans="1:20">
      <c r="A78" s="167" t="s">
        <v>40</v>
      </c>
      <c r="B78" s="167" t="s">
        <v>96</v>
      </c>
      <c r="C78" s="167" t="s">
        <v>97</v>
      </c>
      <c r="D78" s="10"/>
      <c r="E78" s="10"/>
      <c r="F78" s="10"/>
      <c r="G78" s="10"/>
      <c r="H78" s="167" t="s">
        <v>183</v>
      </c>
      <c r="I78" s="167" t="s">
        <v>184</v>
      </c>
      <c r="J78" s="167" t="s">
        <v>100</v>
      </c>
      <c r="K78" s="10"/>
      <c r="L78" s="10"/>
      <c r="M78" s="10"/>
      <c r="N78" s="10"/>
      <c r="O78" s="10"/>
      <c r="P78" s="10"/>
      <c r="Q78" s="10"/>
      <c r="R78" s="10"/>
      <c r="S78" s="178">
        <v>238.14</v>
      </c>
      <c r="T78" s="168" t="s">
        <v>95</v>
      </c>
    </row>
    <row r="79" spans="1:20">
      <c r="A79" s="167" t="s">
        <v>40</v>
      </c>
      <c r="B79" s="167" t="s">
        <v>96</v>
      </c>
      <c r="C79" s="167" t="s">
        <v>97</v>
      </c>
      <c r="D79" s="10"/>
      <c r="E79" s="10"/>
      <c r="F79" s="10"/>
      <c r="G79" s="10"/>
      <c r="H79" s="167" t="s">
        <v>183</v>
      </c>
      <c r="I79" s="167" t="s">
        <v>184</v>
      </c>
      <c r="J79" s="167" t="s">
        <v>100</v>
      </c>
      <c r="K79" s="10"/>
      <c r="L79" s="10"/>
      <c r="M79" s="10"/>
      <c r="N79" s="10"/>
      <c r="O79" s="10"/>
      <c r="P79" s="10"/>
      <c r="Q79" s="10"/>
      <c r="R79" s="10"/>
      <c r="S79" s="178">
        <v>446.52</v>
      </c>
      <c r="T79" s="168" t="s">
        <v>95</v>
      </c>
    </row>
    <row r="80" spans="1:20">
      <c r="A80" s="167" t="s">
        <v>40</v>
      </c>
      <c r="B80" s="167" t="s">
        <v>96</v>
      </c>
      <c r="C80" s="167" t="s">
        <v>97</v>
      </c>
      <c r="D80" s="10"/>
      <c r="E80" s="10"/>
      <c r="F80" s="10"/>
      <c r="G80" s="10"/>
      <c r="H80" s="167" t="s">
        <v>183</v>
      </c>
      <c r="I80" s="167" t="s">
        <v>184</v>
      </c>
      <c r="J80" s="167" t="s">
        <v>100</v>
      </c>
      <c r="K80" s="10"/>
      <c r="L80" s="10"/>
      <c r="M80" s="10"/>
      <c r="N80" s="10"/>
      <c r="O80" s="10"/>
      <c r="P80" s="10"/>
      <c r="Q80" s="10"/>
      <c r="R80" s="10"/>
      <c r="S80" s="178">
        <v>297.68</v>
      </c>
      <c r="T80" s="168" t="s">
        <v>95</v>
      </c>
    </row>
    <row r="81" spans="1:20">
      <c r="A81" s="167" t="s">
        <v>40</v>
      </c>
      <c r="B81" s="167" t="s">
        <v>96</v>
      </c>
      <c r="C81" s="167" t="s">
        <v>97</v>
      </c>
      <c r="D81" s="10"/>
      <c r="E81" s="10"/>
      <c r="F81" s="10"/>
      <c r="G81" s="10"/>
      <c r="H81" s="167" t="s">
        <v>98</v>
      </c>
      <c r="I81" s="167" t="s">
        <v>99</v>
      </c>
      <c r="J81" s="167" t="s">
        <v>100</v>
      </c>
      <c r="K81" s="10"/>
      <c r="L81" s="10"/>
      <c r="M81" s="10"/>
      <c r="N81" s="10"/>
      <c r="O81" s="10"/>
      <c r="P81" s="11"/>
      <c r="Q81" s="11"/>
      <c r="R81" s="10"/>
      <c r="S81" s="178">
        <v>-37.71</v>
      </c>
      <c r="T81" s="168" t="s">
        <v>95</v>
      </c>
    </row>
    <row r="82" spans="1:20">
      <c r="A82" s="167" t="s">
        <v>40</v>
      </c>
      <c r="B82" s="167" t="s">
        <v>96</v>
      </c>
      <c r="C82" s="167" t="s">
        <v>97</v>
      </c>
      <c r="D82" s="10"/>
      <c r="E82" s="10"/>
      <c r="F82" s="10"/>
      <c r="G82" s="10"/>
      <c r="H82" s="167" t="s">
        <v>98</v>
      </c>
      <c r="I82" s="167" t="s">
        <v>99</v>
      </c>
      <c r="J82" s="167" t="s">
        <v>100</v>
      </c>
      <c r="K82" s="11"/>
      <c r="L82" s="10"/>
      <c r="M82" s="10"/>
      <c r="N82" s="10"/>
      <c r="O82" s="10"/>
      <c r="P82" s="11"/>
      <c r="Q82" s="11"/>
      <c r="R82" s="10"/>
      <c r="S82" s="178">
        <v>-174.44</v>
      </c>
      <c r="T82" s="168" t="s">
        <v>95</v>
      </c>
    </row>
    <row r="83" spans="1:20">
      <c r="A83" s="167" t="s">
        <v>40</v>
      </c>
      <c r="B83" s="167" t="s">
        <v>116</v>
      </c>
      <c r="C83" s="167" t="s">
        <v>117</v>
      </c>
      <c r="D83" s="10"/>
      <c r="E83" s="10"/>
      <c r="F83" s="10"/>
      <c r="G83" s="10"/>
      <c r="H83" s="167" t="s">
        <v>118</v>
      </c>
      <c r="I83" s="167" t="s">
        <v>119</v>
      </c>
      <c r="J83" s="167" t="s">
        <v>100</v>
      </c>
      <c r="K83" s="10"/>
      <c r="L83" s="10"/>
      <c r="M83" s="10"/>
      <c r="N83" s="10"/>
      <c r="O83" s="10"/>
      <c r="P83" s="10"/>
      <c r="Q83" s="10"/>
      <c r="R83" s="10"/>
      <c r="S83" s="178">
        <v>2.41</v>
      </c>
      <c r="T83" s="168" t="s">
        <v>95</v>
      </c>
    </row>
    <row r="84" spans="1:20">
      <c r="A84" s="167" t="s">
        <v>40</v>
      </c>
      <c r="B84" s="167" t="s">
        <v>116</v>
      </c>
      <c r="C84" s="167" t="s">
        <v>117</v>
      </c>
      <c r="D84" s="10"/>
      <c r="E84" s="10"/>
      <c r="F84" s="10"/>
      <c r="G84" s="10"/>
      <c r="H84" s="167" t="s">
        <v>118</v>
      </c>
      <c r="I84" s="167" t="s">
        <v>119</v>
      </c>
      <c r="J84" s="167" t="s">
        <v>100</v>
      </c>
      <c r="K84" s="10"/>
      <c r="L84" s="10"/>
      <c r="M84" s="10"/>
      <c r="N84" s="10"/>
      <c r="O84" s="10"/>
      <c r="P84" s="10"/>
      <c r="Q84" s="10"/>
      <c r="R84" s="10"/>
      <c r="S84" s="178">
        <v>6.02</v>
      </c>
      <c r="T84" s="168" t="s">
        <v>95</v>
      </c>
    </row>
    <row r="85" spans="1:20">
      <c r="A85" s="167" t="s">
        <v>40</v>
      </c>
      <c r="B85" s="167" t="s">
        <v>116</v>
      </c>
      <c r="C85" s="167" t="s">
        <v>117</v>
      </c>
      <c r="D85" s="10"/>
      <c r="E85" s="10"/>
      <c r="F85" s="10"/>
      <c r="G85" s="10"/>
      <c r="H85" s="167" t="s">
        <v>118</v>
      </c>
      <c r="I85" s="167" t="s">
        <v>119</v>
      </c>
      <c r="J85" s="167" t="s">
        <v>100</v>
      </c>
      <c r="K85" s="10"/>
      <c r="L85" s="10"/>
      <c r="M85" s="10"/>
      <c r="N85" s="10"/>
      <c r="O85" s="10"/>
      <c r="P85" s="10"/>
      <c r="Q85" s="10"/>
      <c r="R85" s="10"/>
      <c r="S85" s="178">
        <v>-1.76</v>
      </c>
      <c r="T85" s="168" t="s">
        <v>95</v>
      </c>
    </row>
    <row r="86" spans="1:20">
      <c r="A86" s="167" t="s">
        <v>40</v>
      </c>
      <c r="B86" s="167" t="s">
        <v>122</v>
      </c>
      <c r="C86" s="167" t="s">
        <v>123</v>
      </c>
      <c r="D86" s="10"/>
      <c r="E86" s="10"/>
      <c r="F86" s="10"/>
      <c r="G86" s="10"/>
      <c r="H86" s="167" t="s">
        <v>124</v>
      </c>
      <c r="I86" s="167" t="s">
        <v>125</v>
      </c>
      <c r="J86" s="167" t="s">
        <v>100</v>
      </c>
      <c r="K86" s="10"/>
      <c r="L86" s="10"/>
      <c r="M86" s="10"/>
      <c r="N86" s="10"/>
      <c r="O86" s="10"/>
      <c r="P86" s="11"/>
      <c r="Q86" s="11"/>
      <c r="R86" s="10"/>
      <c r="S86" s="178">
        <v>99.18</v>
      </c>
      <c r="T86" s="168" t="s">
        <v>95</v>
      </c>
    </row>
    <row r="87" spans="1:20">
      <c r="A87" s="167" t="s">
        <v>40</v>
      </c>
      <c r="B87" s="167" t="s">
        <v>122</v>
      </c>
      <c r="C87" s="167" t="s">
        <v>123</v>
      </c>
      <c r="D87" s="10"/>
      <c r="E87" s="10"/>
      <c r="F87" s="10"/>
      <c r="G87" s="10"/>
      <c r="H87" s="167" t="s">
        <v>124</v>
      </c>
      <c r="I87" s="167" t="s">
        <v>125</v>
      </c>
      <c r="J87" s="167" t="s">
        <v>100</v>
      </c>
      <c r="K87" s="10"/>
      <c r="L87" s="10"/>
      <c r="M87" s="10"/>
      <c r="N87" s="10"/>
      <c r="O87" s="10"/>
      <c r="P87" s="10"/>
      <c r="Q87" s="10"/>
      <c r="R87" s="10"/>
      <c r="S87" s="178">
        <v>-32.29</v>
      </c>
      <c r="T87" s="168" t="s">
        <v>95</v>
      </c>
    </row>
    <row r="88" spans="1:20">
      <c r="A88" s="167" t="s">
        <v>40</v>
      </c>
      <c r="B88" s="167" t="s">
        <v>156</v>
      </c>
      <c r="C88" s="167" t="s">
        <v>157</v>
      </c>
      <c r="D88" s="10"/>
      <c r="E88" s="10"/>
      <c r="F88" s="10"/>
      <c r="G88" s="10"/>
      <c r="H88" s="167" t="s">
        <v>98</v>
      </c>
      <c r="I88" s="167" t="s">
        <v>99</v>
      </c>
      <c r="J88" s="167" t="s">
        <v>100</v>
      </c>
      <c r="K88" s="10"/>
      <c r="L88" s="10"/>
      <c r="M88" s="10"/>
      <c r="N88" s="10"/>
      <c r="O88" s="10"/>
      <c r="P88" s="10"/>
      <c r="Q88" s="10"/>
      <c r="R88" s="10"/>
      <c r="S88" s="178">
        <v>7.02</v>
      </c>
      <c r="T88" s="168" t="s">
        <v>95</v>
      </c>
    </row>
    <row r="89" spans="1:20">
      <c r="A89" s="167" t="s">
        <v>40</v>
      </c>
      <c r="B89" s="167" t="s">
        <v>156</v>
      </c>
      <c r="C89" s="167" t="s">
        <v>157</v>
      </c>
      <c r="D89" s="10"/>
      <c r="E89" s="10"/>
      <c r="F89" s="10"/>
      <c r="G89" s="10"/>
      <c r="H89" s="167" t="s">
        <v>98</v>
      </c>
      <c r="I89" s="167" t="s">
        <v>99</v>
      </c>
      <c r="J89" s="167" t="s">
        <v>100</v>
      </c>
      <c r="K89" s="10"/>
      <c r="L89" s="10"/>
      <c r="M89" s="10"/>
      <c r="N89" s="10"/>
      <c r="O89" s="10"/>
      <c r="P89" s="10"/>
      <c r="Q89" s="10"/>
      <c r="R89" s="10"/>
      <c r="S89" s="178">
        <v>492.77</v>
      </c>
      <c r="T89" s="168" t="s">
        <v>95</v>
      </c>
    </row>
    <row r="90" spans="1:20">
      <c r="A90" s="167" t="s">
        <v>40</v>
      </c>
      <c r="B90" s="167" t="s">
        <v>127</v>
      </c>
      <c r="C90" s="167" t="s">
        <v>128</v>
      </c>
      <c r="D90" s="10"/>
      <c r="E90" s="10"/>
      <c r="F90" s="10"/>
      <c r="G90" s="10"/>
      <c r="H90" s="167" t="s">
        <v>129</v>
      </c>
      <c r="I90" s="167" t="s">
        <v>130</v>
      </c>
      <c r="J90" s="167" t="s">
        <v>131</v>
      </c>
      <c r="K90" s="10"/>
      <c r="L90" s="10"/>
      <c r="M90" s="10"/>
      <c r="N90" s="10"/>
      <c r="O90" s="10"/>
      <c r="P90" s="10"/>
      <c r="Q90" s="10"/>
      <c r="R90" s="10"/>
      <c r="S90" s="178">
        <v>5000</v>
      </c>
      <c r="T90" s="168" t="s">
        <v>95</v>
      </c>
    </row>
    <row r="91" spans="1:20">
      <c r="A91" s="167" t="s">
        <v>40</v>
      </c>
      <c r="B91" s="167" t="s">
        <v>162</v>
      </c>
      <c r="C91" s="167" t="s">
        <v>163</v>
      </c>
      <c r="D91" s="10"/>
      <c r="E91" s="10"/>
      <c r="F91" s="10"/>
      <c r="G91" s="10"/>
      <c r="H91" s="167" t="s">
        <v>183</v>
      </c>
      <c r="I91" s="167" t="s">
        <v>184</v>
      </c>
      <c r="J91" s="167" t="s">
        <v>100</v>
      </c>
      <c r="K91" s="10"/>
      <c r="L91" s="10"/>
      <c r="M91" s="10"/>
      <c r="N91" s="10"/>
      <c r="O91" s="10"/>
      <c r="P91" s="10"/>
      <c r="Q91" s="10"/>
      <c r="R91" s="10"/>
      <c r="S91" s="178">
        <v>114.46</v>
      </c>
      <c r="T91" s="168" t="s">
        <v>95</v>
      </c>
    </row>
    <row r="92" spans="1:20">
      <c r="A92" s="167" t="s">
        <v>40</v>
      </c>
      <c r="B92" s="167" t="s">
        <v>134</v>
      </c>
      <c r="C92" s="167" t="s">
        <v>135</v>
      </c>
      <c r="D92" s="10"/>
      <c r="E92" s="10"/>
      <c r="F92" s="10"/>
      <c r="G92" s="10"/>
      <c r="H92" s="167" t="s">
        <v>111</v>
      </c>
      <c r="I92" s="167" t="s">
        <v>112</v>
      </c>
      <c r="J92" s="167" t="s">
        <v>26</v>
      </c>
      <c r="K92" s="10"/>
      <c r="L92" s="10"/>
      <c r="M92" s="10"/>
      <c r="N92" s="10"/>
      <c r="O92" s="10"/>
      <c r="P92" s="10"/>
      <c r="Q92" s="10"/>
      <c r="R92" s="10"/>
      <c r="S92" s="178">
        <v>4529</v>
      </c>
      <c r="T92" s="168" t="s">
        <v>95</v>
      </c>
    </row>
    <row r="93" spans="1:20">
      <c r="A93" s="167" t="s">
        <v>40</v>
      </c>
      <c r="B93" s="167" t="s">
        <v>134</v>
      </c>
      <c r="C93" s="167" t="s">
        <v>135</v>
      </c>
      <c r="D93" s="10"/>
      <c r="E93" s="10"/>
      <c r="F93" s="10"/>
      <c r="G93" s="10"/>
      <c r="H93" s="167" t="s">
        <v>111</v>
      </c>
      <c r="I93" s="167" t="s">
        <v>112</v>
      </c>
      <c r="J93" s="167" t="s">
        <v>26</v>
      </c>
      <c r="K93" s="10"/>
      <c r="L93" s="10"/>
      <c r="M93" s="10"/>
      <c r="N93" s="10"/>
      <c r="O93" s="10"/>
      <c r="P93" s="10"/>
      <c r="Q93" s="10"/>
      <c r="R93" s="10"/>
      <c r="S93" s="178">
        <v>1100</v>
      </c>
      <c r="T93" s="168" t="s">
        <v>95</v>
      </c>
    </row>
    <row r="94" spans="1:20">
      <c r="A94" s="167" t="s">
        <v>40</v>
      </c>
      <c r="B94" s="167" t="s">
        <v>179</v>
      </c>
      <c r="C94" s="167" t="s">
        <v>180</v>
      </c>
      <c r="D94" s="10"/>
      <c r="E94" s="10"/>
      <c r="F94" s="10"/>
      <c r="G94" s="10"/>
      <c r="H94" s="167" t="s">
        <v>183</v>
      </c>
      <c r="I94" s="167" t="s">
        <v>184</v>
      </c>
      <c r="J94" s="167" t="s">
        <v>100</v>
      </c>
      <c r="K94" s="10"/>
      <c r="L94" s="10"/>
      <c r="M94" s="10"/>
      <c r="N94" s="10"/>
      <c r="O94" s="10"/>
      <c r="P94" s="10"/>
      <c r="Q94" s="10"/>
      <c r="R94" s="10"/>
      <c r="S94" s="178">
        <v>11.46</v>
      </c>
      <c r="T94" s="168" t="s">
        <v>95</v>
      </c>
    </row>
    <row r="95" spans="1:20">
      <c r="A95" s="167" t="s">
        <v>40</v>
      </c>
      <c r="B95" s="167" t="s">
        <v>179</v>
      </c>
      <c r="C95" s="167" t="s">
        <v>180</v>
      </c>
      <c r="D95" s="10"/>
      <c r="E95" s="10"/>
      <c r="F95" s="10"/>
      <c r="G95" s="10"/>
      <c r="H95" s="167" t="s">
        <v>98</v>
      </c>
      <c r="I95" s="167" t="s">
        <v>99</v>
      </c>
      <c r="J95" s="167" t="s">
        <v>100</v>
      </c>
      <c r="K95" s="10"/>
      <c r="L95" s="10"/>
      <c r="M95" s="10"/>
      <c r="N95" s="10"/>
      <c r="O95" s="10"/>
      <c r="P95" s="10"/>
      <c r="Q95" s="10"/>
      <c r="R95" s="10"/>
      <c r="S95" s="178">
        <v>114.25</v>
      </c>
      <c r="T95" s="168" t="s">
        <v>95</v>
      </c>
    </row>
    <row r="96" spans="1:20">
      <c r="A96" s="167" t="s">
        <v>40</v>
      </c>
      <c r="B96" s="167" t="s">
        <v>140</v>
      </c>
      <c r="C96" s="167" t="s">
        <v>141</v>
      </c>
      <c r="D96" s="10"/>
      <c r="E96" s="10"/>
      <c r="F96" s="10"/>
      <c r="G96" s="10"/>
      <c r="H96" s="167" t="s">
        <v>87</v>
      </c>
      <c r="I96" s="167" t="s">
        <v>88</v>
      </c>
      <c r="J96" s="167" t="s">
        <v>26</v>
      </c>
      <c r="K96" s="10"/>
      <c r="L96" s="10"/>
      <c r="M96" s="10"/>
      <c r="N96" s="10"/>
      <c r="O96" s="10"/>
      <c r="P96" s="10"/>
      <c r="Q96" s="10"/>
      <c r="R96" s="10"/>
      <c r="S96" s="179"/>
      <c r="T96" s="168" t="s">
        <v>95</v>
      </c>
    </row>
    <row r="97" spans="1:20">
      <c r="A97" s="167" t="s">
        <v>42</v>
      </c>
      <c r="B97" s="167" t="s">
        <v>93</v>
      </c>
      <c r="C97" s="167" t="s">
        <v>94</v>
      </c>
      <c r="D97" s="10"/>
      <c r="E97" s="10"/>
      <c r="F97" s="10"/>
      <c r="G97" s="10"/>
      <c r="H97" s="167" t="s">
        <v>87</v>
      </c>
      <c r="I97" s="167" t="s">
        <v>88</v>
      </c>
      <c r="J97" s="167" t="s">
        <v>26</v>
      </c>
      <c r="K97" s="10"/>
      <c r="L97" s="10"/>
      <c r="M97" s="10"/>
      <c r="N97" s="10"/>
      <c r="O97" s="10"/>
      <c r="P97" s="11"/>
      <c r="Q97" s="11"/>
      <c r="R97" s="10"/>
      <c r="S97" s="178">
        <v>-21061</v>
      </c>
      <c r="T97" s="168" t="s">
        <v>95</v>
      </c>
    </row>
    <row r="98" spans="1:20">
      <c r="A98" s="167" t="s">
        <v>42</v>
      </c>
      <c r="B98" s="167" t="s">
        <v>96</v>
      </c>
      <c r="C98" s="167" t="s">
        <v>97</v>
      </c>
      <c r="D98" s="10"/>
      <c r="E98" s="10"/>
      <c r="F98" s="10"/>
      <c r="G98" s="10"/>
      <c r="H98" s="167" t="s">
        <v>183</v>
      </c>
      <c r="I98" s="167" t="s">
        <v>184</v>
      </c>
      <c r="J98" s="167" t="s">
        <v>100</v>
      </c>
      <c r="K98" s="10"/>
      <c r="L98" s="10"/>
      <c r="M98" s="10"/>
      <c r="N98" s="10"/>
      <c r="O98" s="10"/>
      <c r="P98" s="11"/>
      <c r="Q98" s="11"/>
      <c r="R98" s="10"/>
      <c r="S98" s="178">
        <v>-51.99</v>
      </c>
      <c r="T98" s="168" t="s">
        <v>95</v>
      </c>
    </row>
    <row r="99" spans="1:20">
      <c r="A99" s="167" t="s">
        <v>42</v>
      </c>
      <c r="B99" s="167" t="s">
        <v>96</v>
      </c>
      <c r="C99" s="167" t="s">
        <v>97</v>
      </c>
      <c r="D99" s="10"/>
      <c r="E99" s="10"/>
      <c r="F99" s="10"/>
      <c r="G99" s="10"/>
      <c r="H99" s="167" t="s">
        <v>183</v>
      </c>
      <c r="I99" s="167" t="s">
        <v>184</v>
      </c>
      <c r="J99" s="167" t="s">
        <v>100</v>
      </c>
      <c r="K99" s="10"/>
      <c r="L99" s="10"/>
      <c r="M99" s="10"/>
      <c r="N99" s="10"/>
      <c r="O99" s="10"/>
      <c r="P99" s="10"/>
      <c r="Q99" s="10"/>
      <c r="R99" s="10"/>
      <c r="S99" s="178">
        <v>-238.14</v>
      </c>
      <c r="T99" s="168" t="s">
        <v>95</v>
      </c>
    </row>
    <row r="100" spans="1:20">
      <c r="A100" s="167" t="s">
        <v>42</v>
      </c>
      <c r="B100" s="167" t="s">
        <v>116</v>
      </c>
      <c r="C100" s="167" t="s">
        <v>117</v>
      </c>
      <c r="D100" s="10"/>
      <c r="E100" s="10"/>
      <c r="F100" s="10"/>
      <c r="G100" s="10"/>
      <c r="H100" s="167" t="s">
        <v>118</v>
      </c>
      <c r="I100" s="167" t="s">
        <v>119</v>
      </c>
      <c r="J100" s="167" t="s">
        <v>100</v>
      </c>
      <c r="K100" s="10"/>
      <c r="L100" s="10"/>
      <c r="M100" s="10"/>
      <c r="N100" s="10"/>
      <c r="O100" s="10"/>
      <c r="P100" s="10"/>
      <c r="Q100" s="10"/>
      <c r="R100" s="10"/>
      <c r="S100" s="178">
        <v>-2.41</v>
      </c>
      <c r="T100" s="168" t="s">
        <v>95</v>
      </c>
    </row>
    <row r="101" spans="1:20">
      <c r="A101" s="167" t="s">
        <v>42</v>
      </c>
      <c r="B101" s="167" t="s">
        <v>122</v>
      </c>
      <c r="C101" s="167" t="s">
        <v>123</v>
      </c>
      <c r="D101" s="10"/>
      <c r="E101" s="10"/>
      <c r="F101" s="10"/>
      <c r="G101" s="10"/>
      <c r="H101" s="167" t="s">
        <v>124</v>
      </c>
      <c r="I101" s="167" t="s">
        <v>125</v>
      </c>
      <c r="J101" s="167" t="s">
        <v>100</v>
      </c>
      <c r="K101" s="10"/>
      <c r="L101" s="10"/>
      <c r="M101" s="10"/>
      <c r="N101" s="10"/>
      <c r="O101" s="10"/>
      <c r="P101" s="11"/>
      <c r="Q101" s="11"/>
      <c r="R101" s="11"/>
      <c r="S101" s="178">
        <v>-44.79</v>
      </c>
      <c r="T101" s="168" t="s">
        <v>95</v>
      </c>
    </row>
    <row r="102" spans="1:20">
      <c r="A102" s="167" t="s">
        <v>42</v>
      </c>
      <c r="B102" s="167" t="s">
        <v>156</v>
      </c>
      <c r="C102" s="167" t="s">
        <v>157</v>
      </c>
      <c r="D102" s="10"/>
      <c r="E102" s="10"/>
      <c r="F102" s="10"/>
      <c r="G102" s="10"/>
      <c r="H102" s="167" t="s">
        <v>98</v>
      </c>
      <c r="I102" s="167" t="s">
        <v>99</v>
      </c>
      <c r="J102" s="167" t="s">
        <v>100</v>
      </c>
      <c r="K102" s="10"/>
      <c r="L102" s="10"/>
      <c r="M102" s="10"/>
      <c r="N102" s="10"/>
      <c r="O102" s="10"/>
      <c r="P102" s="11"/>
      <c r="Q102" s="11"/>
      <c r="R102" s="11"/>
      <c r="S102" s="178">
        <v>25.46</v>
      </c>
      <c r="T102" s="168" t="s">
        <v>95</v>
      </c>
    </row>
    <row r="103" spans="1:20">
      <c r="A103" s="167" t="s">
        <v>42</v>
      </c>
      <c r="B103" s="167" t="s">
        <v>156</v>
      </c>
      <c r="C103" s="167" t="s">
        <v>157</v>
      </c>
      <c r="D103" s="10"/>
      <c r="E103" s="10"/>
      <c r="F103" s="10"/>
      <c r="G103" s="10"/>
      <c r="H103" s="167" t="s">
        <v>98</v>
      </c>
      <c r="I103" s="167" t="s">
        <v>99</v>
      </c>
      <c r="J103" s="167" t="s">
        <v>100</v>
      </c>
      <c r="K103" s="10"/>
      <c r="L103" s="10"/>
      <c r="M103" s="10"/>
      <c r="N103" s="10"/>
      <c r="O103" s="10"/>
      <c r="P103" s="10"/>
      <c r="Q103" s="10"/>
      <c r="R103" s="10"/>
      <c r="S103" s="178">
        <v>-13.77</v>
      </c>
      <c r="T103" s="168" t="s">
        <v>95</v>
      </c>
    </row>
    <row r="104" spans="1:20">
      <c r="A104" s="167" t="s">
        <v>42</v>
      </c>
      <c r="B104" s="167" t="s">
        <v>156</v>
      </c>
      <c r="C104" s="167" t="s">
        <v>157</v>
      </c>
      <c r="D104" s="10"/>
      <c r="E104" s="10"/>
      <c r="F104" s="10"/>
      <c r="G104" s="10"/>
      <c r="H104" s="167" t="s">
        <v>98</v>
      </c>
      <c r="I104" s="167" t="s">
        <v>99</v>
      </c>
      <c r="J104" s="167" t="s">
        <v>100</v>
      </c>
      <c r="K104" s="10"/>
      <c r="L104" s="10"/>
      <c r="M104" s="10"/>
      <c r="N104" s="10"/>
      <c r="O104" s="10"/>
      <c r="P104" s="10"/>
      <c r="Q104" s="10"/>
      <c r="R104" s="10"/>
      <c r="S104" s="178">
        <v>-13.77</v>
      </c>
      <c r="T104" s="168" t="s">
        <v>95</v>
      </c>
    </row>
    <row r="105" spans="1:20">
      <c r="A105" s="167" t="s">
        <v>42</v>
      </c>
      <c r="B105" s="167" t="s">
        <v>156</v>
      </c>
      <c r="C105" s="167" t="s">
        <v>157</v>
      </c>
      <c r="D105" s="10"/>
      <c r="E105" s="10"/>
      <c r="F105" s="10"/>
      <c r="G105" s="10"/>
      <c r="H105" s="167" t="s">
        <v>98</v>
      </c>
      <c r="I105" s="167" t="s">
        <v>99</v>
      </c>
      <c r="J105" s="167" t="s">
        <v>100</v>
      </c>
      <c r="K105" s="10"/>
      <c r="L105" s="10"/>
      <c r="M105" s="10"/>
      <c r="N105" s="10"/>
      <c r="O105" s="10"/>
      <c r="P105" s="11"/>
      <c r="Q105" s="11"/>
      <c r="R105" s="11"/>
      <c r="S105" s="178">
        <v>105.99</v>
      </c>
      <c r="T105" s="168" t="s">
        <v>95</v>
      </c>
    </row>
    <row r="106" spans="1:20">
      <c r="A106" s="167" t="s">
        <v>42</v>
      </c>
      <c r="B106" s="167" t="s">
        <v>127</v>
      </c>
      <c r="C106" s="167" t="s">
        <v>128</v>
      </c>
      <c r="D106" s="10"/>
      <c r="E106" s="10"/>
      <c r="F106" s="10"/>
      <c r="G106" s="10"/>
      <c r="H106" s="167" t="s">
        <v>129</v>
      </c>
      <c r="I106" s="167" t="s">
        <v>130</v>
      </c>
      <c r="J106" s="167" t="s">
        <v>131</v>
      </c>
      <c r="K106" s="10"/>
      <c r="L106" s="10"/>
      <c r="M106" s="10"/>
      <c r="N106" s="10"/>
      <c r="O106" s="10"/>
      <c r="P106" s="11"/>
      <c r="Q106" s="11"/>
      <c r="R106" s="11"/>
      <c r="S106" s="178">
        <v>5000</v>
      </c>
      <c r="T106" s="168" t="s">
        <v>95</v>
      </c>
    </row>
    <row r="107" spans="1:20">
      <c r="A107" s="167" t="s">
        <v>42</v>
      </c>
      <c r="B107" s="167" t="s">
        <v>134</v>
      </c>
      <c r="C107" s="167" t="s">
        <v>135</v>
      </c>
      <c r="D107" s="10"/>
      <c r="E107" s="10"/>
      <c r="F107" s="10"/>
      <c r="G107" s="10"/>
      <c r="H107" s="167" t="s">
        <v>111</v>
      </c>
      <c r="I107" s="167" t="s">
        <v>112</v>
      </c>
      <c r="J107" s="167" t="s">
        <v>26</v>
      </c>
      <c r="K107" s="10"/>
      <c r="L107" s="10"/>
      <c r="M107" s="10"/>
      <c r="N107" s="10"/>
      <c r="O107" s="10"/>
      <c r="P107" s="11"/>
      <c r="Q107" s="11"/>
      <c r="R107" s="10"/>
      <c r="S107" s="178">
        <v>4431</v>
      </c>
      <c r="T107" s="168" t="s">
        <v>95</v>
      </c>
    </row>
    <row r="108" spans="1:20">
      <c r="A108" s="167" t="s">
        <v>42</v>
      </c>
      <c r="B108" s="167" t="s">
        <v>134</v>
      </c>
      <c r="C108" s="167" t="s">
        <v>135</v>
      </c>
      <c r="D108" s="10"/>
      <c r="E108" s="10"/>
      <c r="F108" s="10"/>
      <c r="G108" s="10"/>
      <c r="H108" s="167" t="s">
        <v>111</v>
      </c>
      <c r="I108" s="167" t="s">
        <v>112</v>
      </c>
      <c r="J108" s="167" t="s">
        <v>26</v>
      </c>
      <c r="K108" s="10"/>
      <c r="L108" s="10"/>
      <c r="M108" s="10"/>
      <c r="N108" s="10"/>
      <c r="O108" s="10"/>
      <c r="P108" s="10"/>
      <c r="Q108" s="10"/>
      <c r="R108" s="10"/>
      <c r="S108" s="178">
        <v>1113</v>
      </c>
      <c r="T108" s="168" t="s">
        <v>95</v>
      </c>
    </row>
    <row r="109" spans="1:20">
      <c r="A109" s="167" t="s">
        <v>42</v>
      </c>
      <c r="B109" s="167" t="s">
        <v>140</v>
      </c>
      <c r="C109" s="167" t="s">
        <v>141</v>
      </c>
      <c r="D109" s="10"/>
      <c r="E109" s="10"/>
      <c r="F109" s="10"/>
      <c r="G109" s="10"/>
      <c r="H109" s="167" t="s">
        <v>87</v>
      </c>
      <c r="I109" s="167" t="s">
        <v>88</v>
      </c>
      <c r="J109" s="167" t="s">
        <v>26</v>
      </c>
      <c r="K109" s="10"/>
      <c r="L109" s="10"/>
      <c r="M109" s="10"/>
      <c r="N109" s="10"/>
      <c r="O109" s="10"/>
      <c r="P109" s="10"/>
      <c r="Q109" s="10"/>
      <c r="R109" s="10"/>
      <c r="S109" s="179"/>
      <c r="T109" s="168" t="s">
        <v>95</v>
      </c>
    </row>
    <row r="110" spans="1:20">
      <c r="A110" s="167" t="s">
        <v>44</v>
      </c>
      <c r="B110" s="167" t="s">
        <v>93</v>
      </c>
      <c r="C110" s="167" t="s">
        <v>94</v>
      </c>
      <c r="D110" s="10"/>
      <c r="E110" s="10"/>
      <c r="F110" s="10"/>
      <c r="G110" s="10"/>
      <c r="H110" s="167" t="s">
        <v>87</v>
      </c>
      <c r="I110" s="167" t="s">
        <v>88</v>
      </c>
      <c r="J110" s="167" t="s">
        <v>26</v>
      </c>
      <c r="K110" s="10"/>
      <c r="L110" s="10"/>
      <c r="M110" s="10"/>
      <c r="N110" s="10"/>
      <c r="O110" s="10"/>
      <c r="P110" s="10"/>
      <c r="Q110" s="10"/>
      <c r="R110" s="10"/>
      <c r="S110" s="178">
        <v>-21061</v>
      </c>
      <c r="T110" s="168" t="s">
        <v>95</v>
      </c>
    </row>
    <row r="111" spans="1:20">
      <c r="A111" s="167" t="s">
        <v>44</v>
      </c>
      <c r="B111" s="167" t="s">
        <v>96</v>
      </c>
      <c r="C111" s="167" t="s">
        <v>97</v>
      </c>
      <c r="D111" s="10"/>
      <c r="E111" s="10"/>
      <c r="F111" s="10"/>
      <c r="G111" s="10"/>
      <c r="H111" s="167" t="s">
        <v>98</v>
      </c>
      <c r="I111" s="167" t="s">
        <v>99</v>
      </c>
      <c r="J111" s="167" t="s">
        <v>100</v>
      </c>
      <c r="K111" s="10"/>
      <c r="L111" s="10"/>
      <c r="M111" s="10"/>
      <c r="N111" s="10"/>
      <c r="O111" s="10"/>
      <c r="P111" s="10"/>
      <c r="Q111" s="10"/>
      <c r="R111" s="10"/>
      <c r="S111" s="178">
        <v>89.62</v>
      </c>
      <c r="T111" s="168" t="s">
        <v>95</v>
      </c>
    </row>
    <row r="112" spans="1:20">
      <c r="A112" s="167" t="s">
        <v>44</v>
      </c>
      <c r="B112" s="167" t="s">
        <v>96</v>
      </c>
      <c r="C112" s="167" t="s">
        <v>97</v>
      </c>
      <c r="D112" s="10"/>
      <c r="E112" s="10"/>
      <c r="F112" s="10"/>
      <c r="G112" s="10"/>
      <c r="H112" s="167" t="s">
        <v>98</v>
      </c>
      <c r="I112" s="167" t="s">
        <v>99</v>
      </c>
      <c r="J112" s="167" t="s">
        <v>100</v>
      </c>
      <c r="K112" s="10"/>
      <c r="L112" s="10"/>
      <c r="M112" s="10"/>
      <c r="N112" s="10"/>
      <c r="O112" s="10"/>
      <c r="P112" s="11"/>
      <c r="Q112" s="11"/>
      <c r="R112" s="10"/>
      <c r="S112" s="178">
        <v>205.25</v>
      </c>
      <c r="T112" s="168" t="s">
        <v>95</v>
      </c>
    </row>
    <row r="113" spans="1:20">
      <c r="A113" s="167" t="s">
        <v>44</v>
      </c>
      <c r="B113" s="167" t="s">
        <v>96</v>
      </c>
      <c r="C113" s="167" t="s">
        <v>97</v>
      </c>
      <c r="D113" s="10"/>
      <c r="E113" s="10"/>
      <c r="F113" s="10"/>
      <c r="G113" s="10"/>
      <c r="H113" s="167" t="s">
        <v>98</v>
      </c>
      <c r="I113" s="167" t="s">
        <v>99</v>
      </c>
      <c r="J113" s="167" t="s">
        <v>100</v>
      </c>
      <c r="K113" s="10"/>
      <c r="L113" s="10"/>
      <c r="M113" s="10"/>
      <c r="N113" s="10"/>
      <c r="O113" s="10"/>
      <c r="P113" s="10"/>
      <c r="Q113" s="10"/>
      <c r="R113" s="10"/>
      <c r="S113" s="178">
        <v>205.25</v>
      </c>
      <c r="T113" s="168" t="s">
        <v>95</v>
      </c>
    </row>
    <row r="114" spans="1:20">
      <c r="A114" s="167" t="s">
        <v>44</v>
      </c>
      <c r="B114" s="167" t="s">
        <v>116</v>
      </c>
      <c r="C114" s="167" t="s">
        <v>117</v>
      </c>
      <c r="D114" s="10"/>
      <c r="E114" s="10"/>
      <c r="F114" s="10"/>
      <c r="G114" s="10"/>
      <c r="H114" s="167" t="s">
        <v>118</v>
      </c>
      <c r="I114" s="167" t="s">
        <v>119</v>
      </c>
      <c r="J114" s="167" t="s">
        <v>100</v>
      </c>
      <c r="K114" s="10"/>
      <c r="L114" s="10"/>
      <c r="M114" s="10"/>
      <c r="N114" s="10"/>
      <c r="O114" s="10"/>
      <c r="P114" s="11"/>
      <c r="Q114" s="11"/>
      <c r="R114" s="11"/>
      <c r="S114" s="178">
        <v>2.0699999999999998</v>
      </c>
      <c r="T114" s="168" t="s">
        <v>95</v>
      </c>
    </row>
    <row r="115" spans="1:20">
      <c r="A115" s="167" t="s">
        <v>44</v>
      </c>
      <c r="B115" s="167" t="s">
        <v>116</v>
      </c>
      <c r="C115" s="167" t="s">
        <v>117</v>
      </c>
      <c r="D115" s="10"/>
      <c r="E115" s="10"/>
      <c r="F115" s="10"/>
      <c r="G115" s="10"/>
      <c r="H115" s="167" t="s">
        <v>118</v>
      </c>
      <c r="I115" s="167" t="s">
        <v>119</v>
      </c>
      <c r="J115" s="167" t="s">
        <v>100</v>
      </c>
      <c r="K115" s="10"/>
      <c r="L115" s="10"/>
      <c r="M115" s="10"/>
      <c r="N115" s="10"/>
      <c r="O115" s="10"/>
      <c r="P115" s="11"/>
      <c r="Q115" s="11"/>
      <c r="R115" s="11"/>
      <c r="S115" s="178">
        <v>2.0699999999999998</v>
      </c>
      <c r="T115" s="168" t="s">
        <v>95</v>
      </c>
    </row>
    <row r="116" spans="1:20">
      <c r="A116" s="167" t="s">
        <v>44</v>
      </c>
      <c r="B116" s="167" t="s">
        <v>122</v>
      </c>
      <c r="C116" s="167" t="s">
        <v>123</v>
      </c>
      <c r="D116" s="10"/>
      <c r="E116" s="10"/>
      <c r="F116" s="10"/>
      <c r="G116" s="10"/>
      <c r="H116" s="167" t="s">
        <v>124</v>
      </c>
      <c r="I116" s="167" t="s">
        <v>125</v>
      </c>
      <c r="J116" s="167" t="s">
        <v>100</v>
      </c>
      <c r="K116" s="10"/>
      <c r="L116" s="10"/>
      <c r="M116" s="10"/>
      <c r="N116" s="10"/>
      <c r="O116" s="10"/>
      <c r="P116" s="11"/>
      <c r="Q116" s="11"/>
      <c r="R116" s="11"/>
      <c r="S116" s="178">
        <v>77.209999999999994</v>
      </c>
      <c r="T116" s="168" t="s">
        <v>95</v>
      </c>
    </row>
    <row r="117" spans="1:20">
      <c r="A117" s="167" t="s">
        <v>44</v>
      </c>
      <c r="B117" s="167" t="s">
        <v>156</v>
      </c>
      <c r="C117" s="167" t="s">
        <v>157</v>
      </c>
      <c r="D117" s="10"/>
      <c r="E117" s="10"/>
      <c r="F117" s="10"/>
      <c r="G117" s="10"/>
      <c r="H117" s="167" t="s">
        <v>98</v>
      </c>
      <c r="I117" s="167" t="s">
        <v>99</v>
      </c>
      <c r="J117" s="167" t="s">
        <v>100</v>
      </c>
      <c r="K117" s="10"/>
      <c r="L117" s="10"/>
      <c r="M117" s="10"/>
      <c r="N117" s="10"/>
      <c r="O117" s="10"/>
      <c r="P117" s="11"/>
      <c r="Q117" s="11"/>
      <c r="R117" s="11"/>
      <c r="S117" s="178">
        <v>275.86</v>
      </c>
      <c r="T117" s="168" t="s">
        <v>95</v>
      </c>
    </row>
    <row r="118" spans="1:20">
      <c r="A118" s="167" t="s">
        <v>44</v>
      </c>
      <c r="B118" s="167" t="s">
        <v>156</v>
      </c>
      <c r="C118" s="167" t="s">
        <v>157</v>
      </c>
      <c r="D118" s="10"/>
      <c r="E118" s="10"/>
      <c r="F118" s="10"/>
      <c r="G118" s="10"/>
      <c r="H118" s="167" t="s">
        <v>98</v>
      </c>
      <c r="I118" s="167" t="s">
        <v>99</v>
      </c>
      <c r="J118" s="167" t="s">
        <v>100</v>
      </c>
      <c r="K118" s="10"/>
      <c r="L118" s="10"/>
      <c r="M118" s="10"/>
      <c r="N118" s="10"/>
      <c r="O118" s="10"/>
      <c r="P118" s="11"/>
      <c r="Q118" s="11"/>
      <c r="R118" s="10"/>
      <c r="S118" s="178">
        <v>901.64</v>
      </c>
      <c r="T118" s="168" t="s">
        <v>95</v>
      </c>
    </row>
    <row r="119" spans="1:20">
      <c r="A119" s="167" t="s">
        <v>44</v>
      </c>
      <c r="B119" s="167" t="s">
        <v>127</v>
      </c>
      <c r="C119" s="167" t="s">
        <v>128</v>
      </c>
      <c r="D119" s="10"/>
      <c r="E119" s="10"/>
      <c r="F119" s="10"/>
      <c r="G119" s="10"/>
      <c r="H119" s="167" t="s">
        <v>129</v>
      </c>
      <c r="I119" s="167" t="s">
        <v>130</v>
      </c>
      <c r="J119" s="167" t="s">
        <v>131</v>
      </c>
      <c r="K119" s="10"/>
      <c r="L119" s="10"/>
      <c r="M119" s="10"/>
      <c r="N119" s="10"/>
      <c r="O119" s="10"/>
      <c r="P119" s="10"/>
      <c r="Q119" s="10"/>
      <c r="R119" s="10"/>
      <c r="S119" s="178">
        <v>5000</v>
      </c>
      <c r="T119" s="168" t="s">
        <v>95</v>
      </c>
    </row>
    <row r="120" spans="1:20">
      <c r="A120" s="167" t="s">
        <v>44</v>
      </c>
      <c r="B120" s="167" t="s">
        <v>127</v>
      </c>
      <c r="C120" s="167" t="s">
        <v>128</v>
      </c>
      <c r="D120" s="10"/>
      <c r="E120" s="10"/>
      <c r="F120" s="10"/>
      <c r="G120" s="10"/>
      <c r="H120" s="167" t="s">
        <v>183</v>
      </c>
      <c r="I120" s="167" t="s">
        <v>184</v>
      </c>
      <c r="J120" s="167" t="s">
        <v>131</v>
      </c>
      <c r="K120" s="10"/>
      <c r="L120" s="10"/>
      <c r="M120" s="10"/>
      <c r="N120" s="10"/>
      <c r="O120" s="10"/>
      <c r="P120" s="10"/>
      <c r="Q120" s="10"/>
      <c r="R120" s="10"/>
      <c r="S120" s="178">
        <v>6541.35</v>
      </c>
      <c r="T120" s="168" t="s">
        <v>95</v>
      </c>
    </row>
    <row r="121" spans="1:20">
      <c r="A121" s="167" t="s">
        <v>44</v>
      </c>
      <c r="B121" s="167" t="s">
        <v>162</v>
      </c>
      <c r="C121" s="167" t="s">
        <v>163</v>
      </c>
      <c r="D121" s="10"/>
      <c r="E121" s="10"/>
      <c r="F121" s="10"/>
      <c r="G121" s="10"/>
      <c r="H121" s="167" t="s">
        <v>98</v>
      </c>
      <c r="I121" s="167" t="s">
        <v>99</v>
      </c>
      <c r="J121" s="167" t="s">
        <v>100</v>
      </c>
      <c r="K121" s="10"/>
      <c r="L121" s="10"/>
      <c r="M121" s="10"/>
      <c r="N121" s="10"/>
      <c r="O121" s="10"/>
      <c r="P121" s="10"/>
      <c r="Q121" s="10"/>
      <c r="R121" s="10"/>
      <c r="S121" s="178">
        <v>37.049999999999997</v>
      </c>
      <c r="T121" s="168" t="s">
        <v>95</v>
      </c>
    </row>
    <row r="122" spans="1:20">
      <c r="A122" s="167" t="s">
        <v>44</v>
      </c>
      <c r="B122" s="167" t="s">
        <v>134</v>
      </c>
      <c r="C122" s="167" t="s">
        <v>135</v>
      </c>
      <c r="D122" s="10"/>
      <c r="E122" s="10"/>
      <c r="F122" s="10"/>
      <c r="G122" s="10"/>
      <c r="H122" s="167" t="s">
        <v>111</v>
      </c>
      <c r="I122" s="167" t="s">
        <v>112</v>
      </c>
      <c r="J122" s="167" t="s">
        <v>26</v>
      </c>
      <c r="K122" s="10"/>
      <c r="L122" s="10"/>
      <c r="M122" s="10"/>
      <c r="N122" s="10"/>
      <c r="O122" s="10"/>
      <c r="P122" s="10"/>
      <c r="Q122" s="10"/>
      <c r="R122" s="10"/>
      <c r="S122" s="178">
        <v>4431</v>
      </c>
      <c r="T122" s="168" t="s">
        <v>95</v>
      </c>
    </row>
    <row r="123" spans="1:20">
      <c r="A123" s="167" t="s">
        <v>44</v>
      </c>
      <c r="B123" s="167" t="s">
        <v>134</v>
      </c>
      <c r="C123" s="167" t="s">
        <v>135</v>
      </c>
      <c r="D123" s="10"/>
      <c r="E123" s="10"/>
      <c r="F123" s="10"/>
      <c r="G123" s="10"/>
      <c r="H123" s="167" t="s">
        <v>111</v>
      </c>
      <c r="I123" s="167" t="s">
        <v>112</v>
      </c>
      <c r="J123" s="167" t="s">
        <v>26</v>
      </c>
      <c r="K123" s="10"/>
      <c r="L123" s="10"/>
      <c r="M123" s="10"/>
      <c r="N123" s="10"/>
      <c r="O123" s="10"/>
      <c r="P123" s="10"/>
      <c r="Q123" s="10"/>
      <c r="R123" s="10"/>
      <c r="S123" s="178">
        <v>1113</v>
      </c>
      <c r="T123" s="168" t="s">
        <v>95</v>
      </c>
    </row>
    <row r="124" spans="1:20">
      <c r="A124" s="167" t="s">
        <v>44</v>
      </c>
      <c r="B124" s="167" t="s">
        <v>140</v>
      </c>
      <c r="C124" s="167" t="s">
        <v>141</v>
      </c>
      <c r="D124" s="10"/>
      <c r="E124" s="10"/>
      <c r="F124" s="10"/>
      <c r="G124" s="10"/>
      <c r="H124" s="167" t="s">
        <v>87</v>
      </c>
      <c r="I124" s="167" t="s">
        <v>88</v>
      </c>
      <c r="J124" s="167" t="s">
        <v>26</v>
      </c>
      <c r="K124" s="10"/>
      <c r="L124" s="10"/>
      <c r="M124" s="10"/>
      <c r="N124" s="10"/>
      <c r="O124" s="10"/>
      <c r="P124" s="10"/>
      <c r="Q124" s="10"/>
      <c r="R124" s="10"/>
      <c r="S124" s="179"/>
      <c r="T124" s="168" t="s">
        <v>95</v>
      </c>
    </row>
    <row r="125" spans="1:20">
      <c r="A125" s="167" t="s">
        <v>46</v>
      </c>
      <c r="B125" s="167" t="s">
        <v>93</v>
      </c>
      <c r="C125" s="167" t="s">
        <v>94</v>
      </c>
      <c r="D125" s="10"/>
      <c r="E125" s="10"/>
      <c r="F125" s="10"/>
      <c r="G125" s="10"/>
      <c r="H125" s="167" t="s">
        <v>87</v>
      </c>
      <c r="I125" s="167" t="s">
        <v>88</v>
      </c>
      <c r="J125" s="167" t="s">
        <v>26</v>
      </c>
      <c r="K125" s="10"/>
      <c r="L125" s="10"/>
      <c r="M125" s="10"/>
      <c r="N125" s="10"/>
      <c r="O125" s="10"/>
      <c r="P125" s="10"/>
      <c r="Q125" s="10"/>
      <c r="R125" s="10"/>
      <c r="S125" s="178">
        <v>-23179.81</v>
      </c>
      <c r="T125" s="168" t="s">
        <v>95</v>
      </c>
    </row>
    <row r="126" spans="1:20">
      <c r="A126" s="167" t="s">
        <v>46</v>
      </c>
      <c r="B126" s="167" t="s">
        <v>96</v>
      </c>
      <c r="C126" s="167" t="s">
        <v>97</v>
      </c>
      <c r="D126" s="10"/>
      <c r="E126" s="10"/>
      <c r="F126" s="10"/>
      <c r="G126" s="10"/>
      <c r="H126" s="167" t="s">
        <v>98</v>
      </c>
      <c r="I126" s="167" t="s">
        <v>99</v>
      </c>
      <c r="J126" s="167" t="s">
        <v>100</v>
      </c>
      <c r="K126" s="10"/>
      <c r="L126" s="10"/>
      <c r="M126" s="10"/>
      <c r="N126" s="10"/>
      <c r="O126" s="10"/>
      <c r="P126" s="10"/>
      <c r="Q126" s="10"/>
      <c r="R126" s="10"/>
      <c r="S126" s="178">
        <v>409.1</v>
      </c>
      <c r="T126" s="168" t="s">
        <v>95</v>
      </c>
    </row>
    <row r="127" spans="1:20">
      <c r="A127" s="167" t="s">
        <v>46</v>
      </c>
      <c r="B127" s="167" t="s">
        <v>96</v>
      </c>
      <c r="C127" s="167" t="s">
        <v>97</v>
      </c>
      <c r="D127" s="10"/>
      <c r="E127" s="10"/>
      <c r="F127" s="10"/>
      <c r="G127" s="10"/>
      <c r="H127" s="167" t="s">
        <v>98</v>
      </c>
      <c r="I127" s="167" t="s">
        <v>99</v>
      </c>
      <c r="J127" s="167" t="s">
        <v>100</v>
      </c>
      <c r="K127" s="10"/>
      <c r="L127" s="10"/>
      <c r="M127" s="10"/>
      <c r="N127" s="10"/>
      <c r="O127" s="10"/>
      <c r="P127" s="11"/>
      <c r="Q127" s="11"/>
      <c r="R127" s="10"/>
      <c r="S127" s="178">
        <v>232.2</v>
      </c>
      <c r="T127" s="168" t="s">
        <v>95</v>
      </c>
    </row>
    <row r="128" spans="1:20">
      <c r="A128" s="167" t="s">
        <v>46</v>
      </c>
      <c r="B128" s="167" t="s">
        <v>96</v>
      </c>
      <c r="C128" s="167" t="s">
        <v>97</v>
      </c>
      <c r="D128" s="10"/>
      <c r="E128" s="10"/>
      <c r="F128" s="10"/>
      <c r="G128" s="10"/>
      <c r="H128" s="167" t="s">
        <v>98</v>
      </c>
      <c r="I128" s="167" t="s">
        <v>99</v>
      </c>
      <c r="J128" s="167" t="s">
        <v>100</v>
      </c>
      <c r="K128" s="10"/>
      <c r="L128" s="10"/>
      <c r="M128" s="10"/>
      <c r="N128" s="10"/>
      <c r="O128" s="10"/>
      <c r="P128" s="10"/>
      <c r="Q128" s="10"/>
      <c r="R128" s="10"/>
      <c r="S128" s="178">
        <v>55.82</v>
      </c>
      <c r="T128" s="168" t="s">
        <v>95</v>
      </c>
    </row>
    <row r="129" spans="1:20">
      <c r="A129" s="167" t="s">
        <v>46</v>
      </c>
      <c r="B129" s="167" t="s">
        <v>96</v>
      </c>
      <c r="C129" s="167" t="s">
        <v>97</v>
      </c>
      <c r="D129" s="10"/>
      <c r="E129" s="10"/>
      <c r="F129" s="10"/>
      <c r="G129" s="10"/>
      <c r="H129" s="167" t="s">
        <v>98</v>
      </c>
      <c r="I129" s="167" t="s">
        <v>99</v>
      </c>
      <c r="J129" s="167" t="s">
        <v>100</v>
      </c>
      <c r="K129" s="10"/>
      <c r="L129" s="10"/>
      <c r="M129" s="10"/>
      <c r="N129" s="10"/>
      <c r="O129" s="10"/>
      <c r="P129" s="10"/>
      <c r="Q129" s="10"/>
      <c r="R129" s="10"/>
      <c r="S129" s="178">
        <v>1847.11</v>
      </c>
      <c r="T129" s="168" t="s">
        <v>95</v>
      </c>
    </row>
    <row r="130" spans="1:20">
      <c r="A130" s="167" t="s">
        <v>46</v>
      </c>
      <c r="B130" s="167" t="s">
        <v>96</v>
      </c>
      <c r="C130" s="167" t="s">
        <v>97</v>
      </c>
      <c r="D130" s="10"/>
      <c r="E130" s="10"/>
      <c r="F130" s="10"/>
      <c r="G130" s="10"/>
      <c r="H130" s="167" t="s">
        <v>98</v>
      </c>
      <c r="I130" s="167" t="s">
        <v>99</v>
      </c>
      <c r="J130" s="167" t="s">
        <v>100</v>
      </c>
      <c r="K130" s="11"/>
      <c r="L130" s="10"/>
      <c r="M130" s="10"/>
      <c r="N130" s="10"/>
      <c r="O130" s="10"/>
      <c r="P130" s="11"/>
      <c r="Q130" s="11"/>
      <c r="R130" s="10"/>
      <c r="S130" s="178">
        <v>-205.25</v>
      </c>
      <c r="T130" s="168" t="s">
        <v>95</v>
      </c>
    </row>
    <row r="131" spans="1:20">
      <c r="A131" s="167" t="s">
        <v>46</v>
      </c>
      <c r="B131" s="167" t="s">
        <v>116</v>
      </c>
      <c r="C131" s="167" t="s">
        <v>117</v>
      </c>
      <c r="D131" s="10"/>
      <c r="E131" s="10"/>
      <c r="F131" s="10"/>
      <c r="G131" s="10"/>
      <c r="H131" s="167" t="s">
        <v>118</v>
      </c>
      <c r="I131" s="167" t="s">
        <v>119</v>
      </c>
      <c r="J131" s="167" t="s">
        <v>100</v>
      </c>
      <c r="K131" s="10"/>
      <c r="L131" s="10"/>
      <c r="M131" s="10"/>
      <c r="N131" s="10"/>
      <c r="O131" s="10"/>
      <c r="P131" s="11"/>
      <c r="Q131" s="11"/>
      <c r="R131" s="10"/>
      <c r="S131" s="178">
        <v>2.34</v>
      </c>
      <c r="T131" s="168" t="s">
        <v>95</v>
      </c>
    </row>
    <row r="132" spans="1:20">
      <c r="A132" s="167" t="s">
        <v>46</v>
      </c>
      <c r="B132" s="167" t="s">
        <v>116</v>
      </c>
      <c r="C132" s="167" t="s">
        <v>117</v>
      </c>
      <c r="D132" s="10"/>
      <c r="E132" s="10"/>
      <c r="F132" s="10"/>
      <c r="G132" s="10"/>
      <c r="H132" s="167" t="s">
        <v>118</v>
      </c>
      <c r="I132" s="167" t="s">
        <v>119</v>
      </c>
      <c r="J132" s="167" t="s">
        <v>100</v>
      </c>
      <c r="K132" s="10"/>
      <c r="L132" s="10"/>
      <c r="M132" s="10"/>
      <c r="N132" s="10"/>
      <c r="O132" s="10"/>
      <c r="P132" s="10"/>
      <c r="Q132" s="10"/>
      <c r="R132" s="10"/>
      <c r="S132" s="178">
        <v>19.03</v>
      </c>
      <c r="T132" s="168" t="s">
        <v>95</v>
      </c>
    </row>
    <row r="133" spans="1:20">
      <c r="A133" s="167" t="s">
        <v>46</v>
      </c>
      <c r="B133" s="167" t="s">
        <v>116</v>
      </c>
      <c r="C133" s="167" t="s">
        <v>117</v>
      </c>
      <c r="D133" s="10"/>
      <c r="E133" s="10"/>
      <c r="F133" s="10"/>
      <c r="G133" s="10"/>
      <c r="H133" s="167" t="s">
        <v>118</v>
      </c>
      <c r="I133" s="167" t="s">
        <v>119</v>
      </c>
      <c r="J133" s="167" t="s">
        <v>100</v>
      </c>
      <c r="K133" s="10"/>
      <c r="L133" s="10"/>
      <c r="M133" s="10"/>
      <c r="N133" s="10"/>
      <c r="O133" s="10"/>
      <c r="P133" s="10"/>
      <c r="Q133" s="10"/>
      <c r="R133" s="10"/>
      <c r="S133" s="178">
        <v>-2.0699999999999998</v>
      </c>
      <c r="T133" s="168" t="s">
        <v>95</v>
      </c>
    </row>
    <row r="134" spans="1:20">
      <c r="A134" s="167" t="s">
        <v>46</v>
      </c>
      <c r="B134" s="167" t="s">
        <v>122</v>
      </c>
      <c r="C134" s="167" t="s">
        <v>123</v>
      </c>
      <c r="D134" s="10"/>
      <c r="E134" s="10"/>
      <c r="F134" s="10"/>
      <c r="G134" s="10"/>
      <c r="H134" s="167" t="s">
        <v>124</v>
      </c>
      <c r="I134" s="167" t="s">
        <v>125</v>
      </c>
      <c r="J134" s="167" t="s">
        <v>100</v>
      </c>
      <c r="K134" s="10"/>
      <c r="L134" s="10"/>
      <c r="M134" s="10"/>
      <c r="N134" s="10"/>
      <c r="O134" s="10"/>
      <c r="P134" s="10"/>
      <c r="Q134" s="10"/>
      <c r="R134" s="10"/>
      <c r="S134" s="178">
        <v>352.45</v>
      </c>
      <c r="T134" s="168" t="s">
        <v>95</v>
      </c>
    </row>
    <row r="135" spans="1:20">
      <c r="A135" s="167" t="s">
        <v>46</v>
      </c>
      <c r="B135" s="167" t="s">
        <v>127</v>
      </c>
      <c r="C135" s="167" t="s">
        <v>128</v>
      </c>
      <c r="D135" s="10"/>
      <c r="E135" s="10"/>
      <c r="F135" s="10"/>
      <c r="G135" s="10"/>
      <c r="H135" s="167" t="s">
        <v>129</v>
      </c>
      <c r="I135" s="167" t="s">
        <v>130</v>
      </c>
      <c r="J135" s="167" t="s">
        <v>131</v>
      </c>
      <c r="K135" s="10"/>
      <c r="L135" s="10"/>
      <c r="M135" s="10"/>
      <c r="N135" s="10"/>
      <c r="O135" s="10"/>
      <c r="P135" s="10"/>
      <c r="Q135" s="10"/>
      <c r="R135" s="10"/>
      <c r="S135" s="178">
        <v>5000</v>
      </c>
      <c r="T135" s="168" t="s">
        <v>95</v>
      </c>
    </row>
    <row r="136" spans="1:20">
      <c r="A136" s="167" t="s">
        <v>46</v>
      </c>
      <c r="B136" s="167" t="s">
        <v>162</v>
      </c>
      <c r="C136" s="167" t="s">
        <v>163</v>
      </c>
      <c r="D136" s="10"/>
      <c r="E136" s="10"/>
      <c r="F136" s="10"/>
      <c r="G136" s="10"/>
      <c r="H136" s="167" t="s">
        <v>98</v>
      </c>
      <c r="I136" s="167" t="s">
        <v>99</v>
      </c>
      <c r="J136" s="167" t="s">
        <v>100</v>
      </c>
      <c r="K136" s="10"/>
      <c r="L136" s="10"/>
      <c r="M136" s="10"/>
      <c r="N136" s="10"/>
      <c r="O136" s="10"/>
      <c r="P136" s="10"/>
      <c r="Q136" s="10"/>
      <c r="R136" s="10"/>
      <c r="S136" s="178">
        <v>318.18</v>
      </c>
      <c r="T136" s="168" t="s">
        <v>95</v>
      </c>
    </row>
    <row r="137" spans="1:20">
      <c r="A137" s="167" t="s">
        <v>46</v>
      </c>
      <c r="B137" s="167" t="s">
        <v>134</v>
      </c>
      <c r="C137" s="167" t="s">
        <v>135</v>
      </c>
      <c r="D137" s="10"/>
      <c r="E137" s="10"/>
      <c r="F137" s="10"/>
      <c r="G137" s="10"/>
      <c r="H137" s="167" t="s">
        <v>111</v>
      </c>
      <c r="I137" s="167" t="s">
        <v>112</v>
      </c>
      <c r="J137" s="167" t="s">
        <v>26</v>
      </c>
      <c r="K137" s="10"/>
      <c r="L137" s="10"/>
      <c r="M137" s="10"/>
      <c r="N137" s="10"/>
      <c r="O137" s="10"/>
      <c r="P137" s="10"/>
      <c r="Q137" s="10"/>
      <c r="R137" s="10"/>
      <c r="S137" s="178">
        <v>4431</v>
      </c>
      <c r="T137" s="168" t="s">
        <v>95</v>
      </c>
    </row>
    <row r="138" spans="1:20">
      <c r="A138" s="167" t="s">
        <v>46</v>
      </c>
      <c r="B138" s="167" t="s">
        <v>134</v>
      </c>
      <c r="C138" s="167" t="s">
        <v>135</v>
      </c>
      <c r="D138" s="10"/>
      <c r="E138" s="10"/>
      <c r="F138" s="10"/>
      <c r="G138" s="10"/>
      <c r="H138" s="167" t="s">
        <v>111</v>
      </c>
      <c r="I138" s="167" t="s">
        <v>112</v>
      </c>
      <c r="J138" s="167" t="s">
        <v>26</v>
      </c>
      <c r="K138" s="10"/>
      <c r="L138" s="10"/>
      <c r="M138" s="10"/>
      <c r="N138" s="10"/>
      <c r="O138" s="10"/>
      <c r="P138" s="10"/>
      <c r="Q138" s="10"/>
      <c r="R138" s="10"/>
      <c r="S138" s="178">
        <v>1113</v>
      </c>
      <c r="T138" s="168" t="s">
        <v>95</v>
      </c>
    </row>
    <row r="139" spans="1:20">
      <c r="A139" s="167" t="s">
        <v>46</v>
      </c>
      <c r="B139" s="167" t="s">
        <v>179</v>
      </c>
      <c r="C139" s="167" t="s">
        <v>180</v>
      </c>
      <c r="D139" s="10"/>
      <c r="E139" s="10"/>
      <c r="F139" s="10"/>
      <c r="G139" s="10"/>
      <c r="H139" s="167" t="s">
        <v>98</v>
      </c>
      <c r="I139" s="167" t="s">
        <v>99</v>
      </c>
      <c r="J139" s="167" t="s">
        <v>100</v>
      </c>
      <c r="K139" s="10"/>
      <c r="L139" s="10"/>
      <c r="M139" s="10"/>
      <c r="N139" s="10"/>
      <c r="O139" s="10"/>
      <c r="P139" s="10"/>
      <c r="Q139" s="10"/>
      <c r="R139" s="10"/>
      <c r="S139" s="178">
        <v>43.27</v>
      </c>
      <c r="T139" s="168" t="s">
        <v>95</v>
      </c>
    </row>
    <row r="140" spans="1:20">
      <c r="A140" s="167" t="s">
        <v>46</v>
      </c>
      <c r="B140" s="167" t="s">
        <v>179</v>
      </c>
      <c r="C140" s="167" t="s">
        <v>180</v>
      </c>
      <c r="D140" s="10"/>
      <c r="E140" s="10"/>
      <c r="F140" s="10"/>
      <c r="G140" s="10"/>
      <c r="H140" s="167" t="s">
        <v>98</v>
      </c>
      <c r="I140" s="167" t="s">
        <v>99</v>
      </c>
      <c r="J140" s="167" t="s">
        <v>100</v>
      </c>
      <c r="K140" s="10"/>
      <c r="L140" s="10"/>
      <c r="M140" s="10"/>
      <c r="N140" s="10"/>
      <c r="O140" s="10"/>
      <c r="P140" s="10"/>
      <c r="Q140" s="10"/>
      <c r="R140" s="10"/>
      <c r="S140" s="178">
        <v>26.71</v>
      </c>
      <c r="T140" s="168" t="s">
        <v>95</v>
      </c>
    </row>
    <row r="141" spans="1:20">
      <c r="A141" s="167" t="s">
        <v>46</v>
      </c>
      <c r="B141" s="167" t="s">
        <v>140</v>
      </c>
      <c r="C141" s="167" t="s">
        <v>141</v>
      </c>
      <c r="D141" s="10"/>
      <c r="E141" s="10"/>
      <c r="F141" s="10"/>
      <c r="G141" s="10"/>
      <c r="H141" s="167" t="s">
        <v>87</v>
      </c>
      <c r="I141" s="167" t="s">
        <v>88</v>
      </c>
      <c r="J141" s="167" t="s">
        <v>26</v>
      </c>
      <c r="K141" s="10"/>
      <c r="L141" s="10"/>
      <c r="M141" s="10"/>
      <c r="N141" s="10"/>
      <c r="O141" s="10"/>
      <c r="P141" s="10"/>
      <c r="Q141" s="10"/>
      <c r="R141" s="10"/>
      <c r="S141" s="179"/>
      <c r="T141" s="168" t="s">
        <v>95</v>
      </c>
    </row>
    <row r="142" spans="1:20">
      <c r="A142" s="167" t="s">
        <v>48</v>
      </c>
      <c r="B142" s="167" t="s">
        <v>93</v>
      </c>
      <c r="C142" s="167" t="s">
        <v>94</v>
      </c>
      <c r="D142" s="10"/>
      <c r="E142" s="10"/>
      <c r="F142" s="10"/>
      <c r="G142" s="10"/>
      <c r="H142" s="167" t="s">
        <v>87</v>
      </c>
      <c r="I142" s="167" t="s">
        <v>88</v>
      </c>
      <c r="J142" s="167" t="s">
        <v>26</v>
      </c>
      <c r="K142" s="10"/>
      <c r="L142" s="10"/>
      <c r="M142" s="10"/>
      <c r="N142" s="10"/>
      <c r="O142" s="10"/>
      <c r="P142" s="10"/>
      <c r="Q142" s="10"/>
      <c r="R142" s="10"/>
      <c r="S142" s="178">
        <v>-18972.900000000001</v>
      </c>
      <c r="T142" s="168" t="s">
        <v>95</v>
      </c>
    </row>
    <row r="143" spans="1:20">
      <c r="A143" s="167" t="s">
        <v>48</v>
      </c>
      <c r="B143" s="167" t="s">
        <v>96</v>
      </c>
      <c r="C143" s="167" t="s">
        <v>97</v>
      </c>
      <c r="D143" s="10"/>
      <c r="E143" s="10"/>
      <c r="F143" s="10"/>
      <c r="G143" s="10"/>
      <c r="H143" s="167" t="s">
        <v>98</v>
      </c>
      <c r="I143" s="167" t="s">
        <v>99</v>
      </c>
      <c r="J143" s="167" t="s">
        <v>100</v>
      </c>
      <c r="K143" s="10"/>
      <c r="L143" s="10"/>
      <c r="M143" s="10"/>
      <c r="N143" s="10"/>
      <c r="O143" s="10"/>
      <c r="P143" s="10"/>
      <c r="Q143" s="10"/>
      <c r="R143" s="10"/>
      <c r="S143" s="178">
        <v>237.05</v>
      </c>
      <c r="T143" s="168" t="s">
        <v>95</v>
      </c>
    </row>
    <row r="144" spans="1:20">
      <c r="A144" s="167" t="s">
        <v>48</v>
      </c>
      <c r="B144" s="167" t="s">
        <v>96</v>
      </c>
      <c r="C144" s="167" t="s">
        <v>97</v>
      </c>
      <c r="D144" s="10"/>
      <c r="E144" s="10"/>
      <c r="F144" s="10"/>
      <c r="G144" s="10"/>
      <c r="H144" s="167" t="s">
        <v>98</v>
      </c>
      <c r="I144" s="167" t="s">
        <v>99</v>
      </c>
      <c r="J144" s="167" t="s">
        <v>100</v>
      </c>
      <c r="K144" s="10"/>
      <c r="L144" s="10"/>
      <c r="M144" s="10"/>
      <c r="N144" s="10"/>
      <c r="O144" s="10"/>
      <c r="P144" s="10"/>
      <c r="Q144" s="10"/>
      <c r="R144" s="10"/>
      <c r="S144" s="178">
        <v>505.57</v>
      </c>
      <c r="T144" s="168" t="s">
        <v>95</v>
      </c>
    </row>
    <row r="145" spans="1:20">
      <c r="A145" s="167" t="s">
        <v>48</v>
      </c>
      <c r="B145" s="167" t="s">
        <v>96</v>
      </c>
      <c r="C145" s="167" t="s">
        <v>97</v>
      </c>
      <c r="D145" s="10"/>
      <c r="E145" s="10"/>
      <c r="F145" s="10"/>
      <c r="G145" s="10"/>
      <c r="H145" s="167" t="s">
        <v>98</v>
      </c>
      <c r="I145" s="167" t="s">
        <v>99</v>
      </c>
      <c r="J145" s="167" t="s">
        <v>100</v>
      </c>
      <c r="K145" s="10"/>
      <c r="L145" s="10"/>
      <c r="M145" s="10"/>
      <c r="N145" s="10"/>
      <c r="O145" s="10"/>
      <c r="P145" s="11"/>
      <c r="Q145" s="11"/>
      <c r="R145" s="10"/>
      <c r="S145" s="178">
        <v>812.52</v>
      </c>
      <c r="T145" s="168" t="s">
        <v>95</v>
      </c>
    </row>
    <row r="146" spans="1:20">
      <c r="A146" s="167" t="s">
        <v>48</v>
      </c>
      <c r="B146" s="167" t="s">
        <v>96</v>
      </c>
      <c r="C146" s="167" t="s">
        <v>97</v>
      </c>
      <c r="D146" s="10"/>
      <c r="E146" s="10"/>
      <c r="F146" s="10"/>
      <c r="G146" s="10"/>
      <c r="H146" s="167" t="s">
        <v>98</v>
      </c>
      <c r="I146" s="167" t="s">
        <v>99</v>
      </c>
      <c r="J146" s="167" t="s">
        <v>100</v>
      </c>
      <c r="K146" s="11"/>
      <c r="L146" s="10"/>
      <c r="M146" s="10"/>
      <c r="N146" s="10"/>
      <c r="O146" s="10"/>
      <c r="P146" s="11"/>
      <c r="Q146" s="11"/>
      <c r="R146" s="10"/>
      <c r="S146" s="178">
        <v>-232.2</v>
      </c>
      <c r="T146" s="168" t="s">
        <v>95</v>
      </c>
    </row>
    <row r="147" spans="1:20">
      <c r="A147" s="167" t="s">
        <v>48</v>
      </c>
      <c r="B147" s="167" t="s">
        <v>116</v>
      </c>
      <c r="C147" s="167" t="s">
        <v>117</v>
      </c>
      <c r="D147" s="10"/>
      <c r="E147" s="10"/>
      <c r="F147" s="10"/>
      <c r="G147" s="10"/>
      <c r="H147" s="167" t="s">
        <v>118</v>
      </c>
      <c r="I147" s="167" t="s">
        <v>119</v>
      </c>
      <c r="J147" s="167" t="s">
        <v>100</v>
      </c>
      <c r="K147" s="10"/>
      <c r="L147" s="10"/>
      <c r="M147" s="10"/>
      <c r="N147" s="10"/>
      <c r="O147" s="10"/>
      <c r="P147" s="11"/>
      <c r="Q147" s="11"/>
      <c r="R147" s="11"/>
      <c r="S147" s="178">
        <v>0.86</v>
      </c>
      <c r="T147" s="168" t="s">
        <v>95</v>
      </c>
    </row>
    <row r="148" spans="1:20">
      <c r="A148" s="167" t="s">
        <v>48</v>
      </c>
      <c r="B148" s="167" t="s">
        <v>116</v>
      </c>
      <c r="C148" s="167" t="s">
        <v>117</v>
      </c>
      <c r="D148" s="10"/>
      <c r="E148" s="10"/>
      <c r="F148" s="10"/>
      <c r="G148" s="10"/>
      <c r="H148" s="167" t="s">
        <v>118</v>
      </c>
      <c r="I148" s="167" t="s">
        <v>119</v>
      </c>
      <c r="J148" s="167" t="s">
        <v>100</v>
      </c>
      <c r="K148" s="10"/>
      <c r="L148" s="10"/>
      <c r="M148" s="10"/>
      <c r="N148" s="10"/>
      <c r="O148" s="10"/>
      <c r="P148" s="11"/>
      <c r="Q148" s="11"/>
      <c r="R148" s="10"/>
      <c r="S148" s="178">
        <v>1.37</v>
      </c>
      <c r="T148" s="168" t="s">
        <v>95</v>
      </c>
    </row>
    <row r="149" spans="1:20">
      <c r="A149" s="167" t="s">
        <v>48</v>
      </c>
      <c r="B149" s="167" t="s">
        <v>116</v>
      </c>
      <c r="C149" s="167" t="s">
        <v>117</v>
      </c>
      <c r="D149" s="10"/>
      <c r="E149" s="10"/>
      <c r="F149" s="10"/>
      <c r="G149" s="10"/>
      <c r="H149" s="167" t="s">
        <v>118</v>
      </c>
      <c r="I149" s="167" t="s">
        <v>119</v>
      </c>
      <c r="J149" s="167" t="s">
        <v>100</v>
      </c>
      <c r="K149" s="10"/>
      <c r="L149" s="10"/>
      <c r="M149" s="10"/>
      <c r="N149" s="10"/>
      <c r="O149" s="10"/>
      <c r="P149" s="10"/>
      <c r="Q149" s="10"/>
      <c r="R149" s="10"/>
      <c r="S149" s="178">
        <v>-2.34</v>
      </c>
      <c r="T149" s="168" t="s">
        <v>95</v>
      </c>
    </row>
    <row r="150" spans="1:20">
      <c r="A150" s="167" t="s">
        <v>48</v>
      </c>
      <c r="B150" s="167" t="s">
        <v>122</v>
      </c>
      <c r="C150" s="167" t="s">
        <v>123</v>
      </c>
      <c r="D150" s="10"/>
      <c r="E150" s="10"/>
      <c r="F150" s="10"/>
      <c r="G150" s="10"/>
      <c r="H150" s="167" t="s">
        <v>124</v>
      </c>
      <c r="I150" s="167" t="s">
        <v>125</v>
      </c>
      <c r="J150" s="167" t="s">
        <v>100</v>
      </c>
      <c r="K150" s="10"/>
      <c r="L150" s="10"/>
      <c r="M150" s="10"/>
      <c r="N150" s="10"/>
      <c r="O150" s="10"/>
      <c r="P150" s="10"/>
      <c r="Q150" s="10"/>
      <c r="R150" s="10"/>
      <c r="S150" s="178">
        <v>204.22</v>
      </c>
      <c r="T150" s="168" t="s">
        <v>95</v>
      </c>
    </row>
    <row r="151" spans="1:20">
      <c r="A151" s="167" t="s">
        <v>48</v>
      </c>
      <c r="B151" s="167" t="s">
        <v>127</v>
      </c>
      <c r="C151" s="167" t="s">
        <v>128</v>
      </c>
      <c r="D151" s="10"/>
      <c r="E151" s="10"/>
      <c r="F151" s="10"/>
      <c r="G151" s="10"/>
      <c r="H151" s="167" t="s">
        <v>129</v>
      </c>
      <c r="I151" s="167" t="s">
        <v>130</v>
      </c>
      <c r="J151" s="167" t="s">
        <v>131</v>
      </c>
      <c r="K151" s="10"/>
      <c r="L151" s="10"/>
      <c r="M151" s="10"/>
      <c r="N151" s="10"/>
      <c r="O151" s="10"/>
      <c r="P151" s="10"/>
      <c r="Q151" s="10"/>
      <c r="R151" s="10"/>
      <c r="S151" s="178">
        <v>5000</v>
      </c>
      <c r="T151" s="168" t="s">
        <v>95</v>
      </c>
    </row>
    <row r="152" spans="1:20">
      <c r="A152" s="167" t="s">
        <v>48</v>
      </c>
      <c r="B152" s="167" t="s">
        <v>162</v>
      </c>
      <c r="C152" s="167" t="s">
        <v>163</v>
      </c>
      <c r="D152" s="10"/>
      <c r="E152" s="10"/>
      <c r="F152" s="10"/>
      <c r="G152" s="10"/>
      <c r="H152" s="167" t="s">
        <v>98</v>
      </c>
      <c r="I152" s="167" t="s">
        <v>99</v>
      </c>
      <c r="J152" s="167" t="s">
        <v>100</v>
      </c>
      <c r="K152" s="10"/>
      <c r="L152" s="10"/>
      <c r="M152" s="10"/>
      <c r="N152" s="10"/>
      <c r="O152" s="10"/>
      <c r="P152" s="10"/>
      <c r="Q152" s="10"/>
      <c r="R152" s="10"/>
      <c r="S152" s="178">
        <v>144.49</v>
      </c>
      <c r="T152" s="168" t="s">
        <v>95</v>
      </c>
    </row>
    <row r="153" spans="1:20">
      <c r="A153" s="167" t="s">
        <v>48</v>
      </c>
      <c r="B153" s="167" t="s">
        <v>134</v>
      </c>
      <c r="C153" s="167" t="s">
        <v>135</v>
      </c>
      <c r="D153" s="10"/>
      <c r="E153" s="10"/>
      <c r="F153" s="10"/>
      <c r="G153" s="10"/>
      <c r="H153" s="167" t="s">
        <v>111</v>
      </c>
      <c r="I153" s="167" t="s">
        <v>112</v>
      </c>
      <c r="J153" s="167" t="s">
        <v>26</v>
      </c>
      <c r="K153" s="10"/>
      <c r="L153" s="10"/>
      <c r="M153" s="10"/>
      <c r="N153" s="10"/>
      <c r="O153" s="10"/>
      <c r="P153" s="10"/>
      <c r="Q153" s="10"/>
      <c r="R153" s="10"/>
      <c r="S153" s="178">
        <v>4431</v>
      </c>
      <c r="T153" s="168" t="s">
        <v>95</v>
      </c>
    </row>
    <row r="154" spans="1:20">
      <c r="A154" s="167" t="s">
        <v>48</v>
      </c>
      <c r="B154" s="167" t="s">
        <v>134</v>
      </c>
      <c r="C154" s="167" t="s">
        <v>135</v>
      </c>
      <c r="D154" s="10"/>
      <c r="E154" s="10"/>
      <c r="F154" s="10"/>
      <c r="G154" s="10"/>
      <c r="H154" s="167" t="s">
        <v>111</v>
      </c>
      <c r="I154" s="167" t="s">
        <v>112</v>
      </c>
      <c r="J154" s="167" t="s">
        <v>26</v>
      </c>
      <c r="K154" s="10"/>
      <c r="L154" s="10"/>
      <c r="M154" s="10"/>
      <c r="N154" s="10"/>
      <c r="O154" s="10"/>
      <c r="P154" s="10"/>
      <c r="Q154" s="10"/>
      <c r="R154" s="10"/>
      <c r="S154" s="178">
        <v>1113</v>
      </c>
      <c r="T154" s="168" t="s">
        <v>95</v>
      </c>
    </row>
    <row r="155" spans="1:20">
      <c r="A155" s="167" t="s">
        <v>48</v>
      </c>
      <c r="B155" s="167" t="s">
        <v>140</v>
      </c>
      <c r="C155" s="167" t="s">
        <v>141</v>
      </c>
      <c r="D155" s="10"/>
      <c r="E155" s="10"/>
      <c r="F155" s="10"/>
      <c r="G155" s="10"/>
      <c r="H155" s="167" t="s">
        <v>87</v>
      </c>
      <c r="I155" s="167" t="s">
        <v>88</v>
      </c>
      <c r="J155" s="167" t="s">
        <v>26</v>
      </c>
      <c r="K155" s="10"/>
      <c r="L155" s="10"/>
      <c r="M155" s="10"/>
      <c r="N155" s="10"/>
      <c r="O155" s="10"/>
      <c r="P155" s="10"/>
      <c r="Q155" s="10"/>
      <c r="R155" s="10"/>
      <c r="S155" s="179"/>
      <c r="T155" s="168" t="s">
        <v>95</v>
      </c>
    </row>
    <row r="156" spans="1:20">
      <c r="A156" s="167" t="s">
        <v>50</v>
      </c>
      <c r="B156" s="167" t="s">
        <v>93</v>
      </c>
      <c r="C156" s="167" t="s">
        <v>94</v>
      </c>
      <c r="D156" s="10"/>
      <c r="E156" s="10"/>
      <c r="F156" s="10"/>
      <c r="G156" s="10"/>
      <c r="H156" s="167" t="s">
        <v>87</v>
      </c>
      <c r="I156" s="167" t="s">
        <v>88</v>
      </c>
      <c r="J156" s="167" t="s">
        <v>26</v>
      </c>
      <c r="K156" s="10"/>
      <c r="L156" s="10"/>
      <c r="M156" s="10"/>
      <c r="N156" s="10"/>
      <c r="O156" s="10"/>
      <c r="P156" s="10"/>
      <c r="Q156" s="10"/>
      <c r="R156" s="10"/>
      <c r="S156" s="178">
        <v>-21081</v>
      </c>
      <c r="T156" s="168" t="s">
        <v>95</v>
      </c>
    </row>
    <row r="157" spans="1:20">
      <c r="A157" s="167" t="s">
        <v>50</v>
      </c>
      <c r="B157" s="167" t="s">
        <v>96</v>
      </c>
      <c r="C157" s="167" t="s">
        <v>97</v>
      </c>
      <c r="D157" s="10"/>
      <c r="E157" s="10"/>
      <c r="F157" s="10"/>
      <c r="G157" s="10"/>
      <c r="H157" s="167" t="s">
        <v>183</v>
      </c>
      <c r="I157" s="167" t="s">
        <v>184</v>
      </c>
      <c r="J157" s="167" t="s">
        <v>100</v>
      </c>
      <c r="K157" s="10"/>
      <c r="L157" s="10"/>
      <c r="M157" s="10"/>
      <c r="N157" s="10"/>
      <c r="O157" s="10"/>
      <c r="P157" s="10"/>
      <c r="Q157" s="10"/>
      <c r="R157" s="10"/>
      <c r="S157" s="178">
        <v>206.94</v>
      </c>
      <c r="T157" s="168" t="s">
        <v>95</v>
      </c>
    </row>
    <row r="158" spans="1:20">
      <c r="A158" s="167" t="s">
        <v>50</v>
      </c>
      <c r="B158" s="167" t="s">
        <v>96</v>
      </c>
      <c r="C158" s="167" t="s">
        <v>97</v>
      </c>
      <c r="D158" s="10"/>
      <c r="E158" s="10"/>
      <c r="F158" s="10"/>
      <c r="G158" s="10"/>
      <c r="H158" s="167" t="s">
        <v>183</v>
      </c>
      <c r="I158" s="167" t="s">
        <v>184</v>
      </c>
      <c r="J158" s="167" t="s">
        <v>100</v>
      </c>
      <c r="K158" s="10"/>
      <c r="L158" s="10"/>
      <c r="M158" s="10"/>
      <c r="N158" s="10"/>
      <c r="O158" s="10"/>
      <c r="P158" s="10"/>
      <c r="Q158" s="10"/>
      <c r="R158" s="10"/>
      <c r="S158" s="178">
        <v>315.98</v>
      </c>
      <c r="T158" s="168" t="s">
        <v>95</v>
      </c>
    </row>
    <row r="159" spans="1:20">
      <c r="A159" s="167" t="s">
        <v>50</v>
      </c>
      <c r="B159" s="167" t="s">
        <v>96</v>
      </c>
      <c r="C159" s="167" t="s">
        <v>97</v>
      </c>
      <c r="D159" s="10"/>
      <c r="E159" s="10"/>
      <c r="F159" s="10"/>
      <c r="G159" s="10"/>
      <c r="H159" s="167" t="s">
        <v>183</v>
      </c>
      <c r="I159" s="167" t="s">
        <v>184</v>
      </c>
      <c r="J159" s="167" t="s">
        <v>100</v>
      </c>
      <c r="K159" s="10"/>
      <c r="L159" s="10"/>
      <c r="M159" s="10"/>
      <c r="N159" s="10"/>
      <c r="O159" s="10"/>
      <c r="P159" s="10"/>
      <c r="Q159" s="10"/>
      <c r="R159" s="10"/>
      <c r="S159" s="178">
        <v>631.96</v>
      </c>
      <c r="T159" s="168" t="s">
        <v>95</v>
      </c>
    </row>
    <row r="160" spans="1:20">
      <c r="A160" s="167" t="s">
        <v>50</v>
      </c>
      <c r="B160" s="167" t="s">
        <v>96</v>
      </c>
      <c r="C160" s="167" t="s">
        <v>97</v>
      </c>
      <c r="D160" s="10"/>
      <c r="E160" s="10"/>
      <c r="F160" s="10"/>
      <c r="G160" s="10"/>
      <c r="H160" s="167" t="s">
        <v>98</v>
      </c>
      <c r="I160" s="167" t="s">
        <v>99</v>
      </c>
      <c r="J160" s="167" t="s">
        <v>100</v>
      </c>
      <c r="K160" s="10"/>
      <c r="L160" s="10"/>
      <c r="M160" s="10"/>
      <c r="N160" s="10"/>
      <c r="O160" s="10"/>
      <c r="P160" s="10"/>
      <c r="Q160" s="10"/>
      <c r="R160" s="10"/>
      <c r="S160" s="178">
        <v>419.67</v>
      </c>
      <c r="T160" s="168" t="s">
        <v>95</v>
      </c>
    </row>
    <row r="161" spans="1:20">
      <c r="A161" s="167" t="s">
        <v>50</v>
      </c>
      <c r="B161" s="167" t="s">
        <v>96</v>
      </c>
      <c r="C161" s="167" t="s">
        <v>97</v>
      </c>
      <c r="D161" s="10"/>
      <c r="E161" s="10"/>
      <c r="F161" s="10"/>
      <c r="G161" s="10"/>
      <c r="H161" s="167" t="s">
        <v>98</v>
      </c>
      <c r="I161" s="167" t="s">
        <v>99</v>
      </c>
      <c r="J161" s="167" t="s">
        <v>100</v>
      </c>
      <c r="K161" s="10"/>
      <c r="L161" s="10"/>
      <c r="M161" s="10"/>
      <c r="N161" s="10"/>
      <c r="O161" s="10"/>
      <c r="P161" s="11"/>
      <c r="Q161" s="11"/>
      <c r="R161" s="10"/>
      <c r="S161" s="178">
        <v>532.04999999999995</v>
      </c>
      <c r="T161" s="168" t="s">
        <v>95</v>
      </c>
    </row>
    <row r="162" spans="1:20">
      <c r="A162" s="167" t="s">
        <v>50</v>
      </c>
      <c r="B162" s="167" t="s">
        <v>96</v>
      </c>
      <c r="C162" s="167" t="s">
        <v>97</v>
      </c>
      <c r="D162" s="10"/>
      <c r="E162" s="10"/>
      <c r="F162" s="10"/>
      <c r="G162" s="10"/>
      <c r="H162" s="167" t="s">
        <v>98</v>
      </c>
      <c r="I162" s="167" t="s">
        <v>99</v>
      </c>
      <c r="J162" s="167" t="s">
        <v>100</v>
      </c>
      <c r="K162" s="11"/>
      <c r="L162" s="10"/>
      <c r="M162" s="10"/>
      <c r="N162" s="10"/>
      <c r="O162" s="10"/>
      <c r="P162" s="11"/>
      <c r="Q162" s="11"/>
      <c r="R162" s="10"/>
      <c r="S162" s="178">
        <v>1896</v>
      </c>
      <c r="T162" s="168" t="s">
        <v>95</v>
      </c>
    </row>
    <row r="163" spans="1:20">
      <c r="A163" s="167" t="s">
        <v>50</v>
      </c>
      <c r="B163" s="167" t="s">
        <v>96</v>
      </c>
      <c r="C163" s="167" t="s">
        <v>97</v>
      </c>
      <c r="D163" s="10"/>
      <c r="E163" s="10"/>
      <c r="F163" s="10"/>
      <c r="G163" s="10"/>
      <c r="H163" s="167" t="s">
        <v>98</v>
      </c>
      <c r="I163" s="167" t="s">
        <v>99</v>
      </c>
      <c r="J163" s="167" t="s">
        <v>100</v>
      </c>
      <c r="K163" s="10"/>
      <c r="L163" s="10"/>
      <c r="M163" s="10"/>
      <c r="N163" s="10"/>
      <c r="O163" s="10"/>
      <c r="P163" s="10"/>
      <c r="Q163" s="10"/>
      <c r="R163" s="10"/>
      <c r="S163" s="178">
        <v>-505.57</v>
      </c>
      <c r="T163" s="168" t="s">
        <v>95</v>
      </c>
    </row>
    <row r="164" spans="1:20">
      <c r="A164" s="167" t="s">
        <v>50</v>
      </c>
      <c r="B164" s="167" t="s">
        <v>116</v>
      </c>
      <c r="C164" s="167" t="s">
        <v>117</v>
      </c>
      <c r="D164" s="10"/>
      <c r="E164" s="10"/>
      <c r="F164" s="10"/>
      <c r="G164" s="10"/>
      <c r="H164" s="167" t="s">
        <v>118</v>
      </c>
      <c r="I164" s="167" t="s">
        <v>119</v>
      </c>
      <c r="J164" s="167" t="s">
        <v>100</v>
      </c>
      <c r="K164" s="10"/>
      <c r="L164" s="10"/>
      <c r="M164" s="10"/>
      <c r="N164" s="10"/>
      <c r="O164" s="10"/>
      <c r="P164" s="10"/>
      <c r="Q164" s="10"/>
      <c r="R164" s="10"/>
      <c r="S164" s="178">
        <v>0.54</v>
      </c>
      <c r="T164" s="168" t="s">
        <v>95</v>
      </c>
    </row>
    <row r="165" spans="1:20">
      <c r="A165" s="167" t="s">
        <v>50</v>
      </c>
      <c r="B165" s="167" t="s">
        <v>116</v>
      </c>
      <c r="C165" s="167" t="s">
        <v>117</v>
      </c>
      <c r="D165" s="10"/>
      <c r="E165" s="10"/>
      <c r="F165" s="10"/>
      <c r="G165" s="10"/>
      <c r="H165" s="167" t="s">
        <v>118</v>
      </c>
      <c r="I165" s="167" t="s">
        <v>119</v>
      </c>
      <c r="J165" s="167" t="s">
        <v>100</v>
      </c>
      <c r="K165" s="10"/>
      <c r="L165" s="10"/>
      <c r="M165" s="10"/>
      <c r="N165" s="10"/>
      <c r="O165" s="10"/>
      <c r="P165" s="10"/>
      <c r="Q165" s="10"/>
      <c r="R165" s="10"/>
      <c r="S165" s="178">
        <v>1.07</v>
      </c>
      <c r="T165" s="168" t="s">
        <v>95</v>
      </c>
    </row>
    <row r="166" spans="1:20">
      <c r="A166" s="167" t="s">
        <v>50</v>
      </c>
      <c r="B166" s="167" t="s">
        <v>116</v>
      </c>
      <c r="C166" s="167" t="s">
        <v>117</v>
      </c>
      <c r="D166" s="10"/>
      <c r="E166" s="10"/>
      <c r="F166" s="10"/>
      <c r="G166" s="10"/>
      <c r="H166" s="167" t="s">
        <v>118</v>
      </c>
      <c r="I166" s="167" t="s">
        <v>119</v>
      </c>
      <c r="J166" s="167" t="s">
        <v>100</v>
      </c>
      <c r="K166" s="10"/>
      <c r="L166" s="10"/>
      <c r="M166" s="10"/>
      <c r="N166" s="10"/>
      <c r="O166" s="10"/>
      <c r="P166" s="10"/>
      <c r="Q166" s="10"/>
      <c r="R166" s="10"/>
      <c r="S166" s="178">
        <v>0.9</v>
      </c>
      <c r="T166" s="168" t="s">
        <v>95</v>
      </c>
    </row>
    <row r="167" spans="1:20">
      <c r="A167" s="167" t="s">
        <v>50</v>
      </c>
      <c r="B167" s="167" t="s">
        <v>116</v>
      </c>
      <c r="C167" s="167" t="s">
        <v>117</v>
      </c>
      <c r="D167" s="10"/>
      <c r="E167" s="10"/>
      <c r="F167" s="10"/>
      <c r="G167" s="10"/>
      <c r="H167" s="167" t="s">
        <v>118</v>
      </c>
      <c r="I167" s="167" t="s">
        <v>119</v>
      </c>
      <c r="J167" s="167" t="s">
        <v>100</v>
      </c>
      <c r="K167" s="10"/>
      <c r="L167" s="10"/>
      <c r="M167" s="10"/>
      <c r="N167" s="10"/>
      <c r="O167" s="10"/>
      <c r="P167" s="10"/>
      <c r="Q167" s="10"/>
      <c r="R167" s="10"/>
      <c r="S167" s="178">
        <v>3.21</v>
      </c>
      <c r="T167" s="168" t="s">
        <v>95</v>
      </c>
    </row>
    <row r="168" spans="1:20">
      <c r="A168" s="167" t="s">
        <v>50</v>
      </c>
      <c r="B168" s="167" t="s">
        <v>116</v>
      </c>
      <c r="C168" s="167" t="s">
        <v>117</v>
      </c>
      <c r="D168" s="10"/>
      <c r="E168" s="10"/>
      <c r="F168" s="10"/>
      <c r="G168" s="10"/>
      <c r="H168" s="167" t="s">
        <v>118</v>
      </c>
      <c r="I168" s="167" t="s">
        <v>119</v>
      </c>
      <c r="J168" s="167" t="s">
        <v>100</v>
      </c>
      <c r="K168" s="10"/>
      <c r="L168" s="10"/>
      <c r="M168" s="10"/>
      <c r="N168" s="10"/>
      <c r="O168" s="10"/>
      <c r="P168" s="10"/>
      <c r="Q168" s="10"/>
      <c r="R168" s="10"/>
      <c r="S168" s="178">
        <v>-0.86</v>
      </c>
      <c r="T168" s="168" t="s">
        <v>95</v>
      </c>
    </row>
    <row r="169" spans="1:20">
      <c r="A169" s="167" t="s">
        <v>50</v>
      </c>
      <c r="B169" s="167" t="s">
        <v>122</v>
      </c>
      <c r="C169" s="167" t="s">
        <v>123</v>
      </c>
      <c r="D169" s="10"/>
      <c r="E169" s="10"/>
      <c r="F169" s="10"/>
      <c r="G169" s="10"/>
      <c r="H169" s="167" t="s">
        <v>124</v>
      </c>
      <c r="I169" s="167" t="s">
        <v>125</v>
      </c>
      <c r="J169" s="167" t="s">
        <v>100</v>
      </c>
      <c r="K169" s="10"/>
      <c r="L169" s="10"/>
      <c r="M169" s="10"/>
      <c r="N169" s="10"/>
      <c r="O169" s="10"/>
      <c r="P169" s="10"/>
      <c r="Q169" s="10"/>
      <c r="R169" s="10"/>
      <c r="S169" s="178">
        <v>178.28</v>
      </c>
      <c r="T169" s="168" t="s">
        <v>95</v>
      </c>
    </row>
    <row r="170" spans="1:20">
      <c r="A170" s="167" t="s">
        <v>50</v>
      </c>
      <c r="B170" s="167" t="s">
        <v>122</v>
      </c>
      <c r="C170" s="167" t="s">
        <v>123</v>
      </c>
      <c r="D170" s="10"/>
      <c r="E170" s="10"/>
      <c r="F170" s="10"/>
      <c r="G170" s="10"/>
      <c r="H170" s="167" t="s">
        <v>124</v>
      </c>
      <c r="I170" s="167" t="s">
        <v>125</v>
      </c>
      <c r="J170" s="167" t="s">
        <v>100</v>
      </c>
      <c r="K170" s="10"/>
      <c r="L170" s="10"/>
      <c r="M170" s="10"/>
      <c r="N170" s="10"/>
      <c r="O170" s="10"/>
      <c r="P170" s="10"/>
      <c r="Q170" s="10"/>
      <c r="R170" s="10"/>
      <c r="S170" s="178">
        <v>361.56</v>
      </c>
      <c r="T170" s="168" t="s">
        <v>95</v>
      </c>
    </row>
    <row r="171" spans="1:20">
      <c r="A171" s="167" t="s">
        <v>50</v>
      </c>
      <c r="B171" s="167" t="s">
        <v>156</v>
      </c>
      <c r="C171" s="167" t="s">
        <v>157</v>
      </c>
      <c r="D171" s="10"/>
      <c r="E171" s="10"/>
      <c r="F171" s="10"/>
      <c r="G171" s="10"/>
      <c r="H171" s="167" t="s">
        <v>98</v>
      </c>
      <c r="I171" s="167" t="s">
        <v>99</v>
      </c>
      <c r="J171" s="167" t="s">
        <v>100</v>
      </c>
      <c r="K171" s="10"/>
      <c r="L171" s="10"/>
      <c r="M171" s="10"/>
      <c r="N171" s="10"/>
      <c r="O171" s="10"/>
      <c r="P171" s="10"/>
      <c r="Q171" s="10"/>
      <c r="R171" s="10"/>
      <c r="S171" s="178">
        <v>694.5</v>
      </c>
      <c r="T171" s="168" t="s">
        <v>95</v>
      </c>
    </row>
    <row r="172" spans="1:20">
      <c r="A172" s="167" t="s">
        <v>50</v>
      </c>
      <c r="B172" s="167" t="s">
        <v>127</v>
      </c>
      <c r="C172" s="167" t="s">
        <v>128</v>
      </c>
      <c r="D172" s="10"/>
      <c r="E172" s="10"/>
      <c r="F172" s="10"/>
      <c r="G172" s="10"/>
      <c r="H172" s="167" t="s">
        <v>129</v>
      </c>
      <c r="I172" s="167" t="s">
        <v>130</v>
      </c>
      <c r="J172" s="167" t="s">
        <v>131</v>
      </c>
      <c r="K172" s="10"/>
      <c r="L172" s="10"/>
      <c r="M172" s="10"/>
      <c r="N172" s="10"/>
      <c r="O172" s="10"/>
      <c r="P172" s="10"/>
      <c r="Q172" s="10"/>
      <c r="R172" s="10"/>
      <c r="S172" s="178">
        <v>13373.8</v>
      </c>
      <c r="T172" s="168" t="s">
        <v>95</v>
      </c>
    </row>
    <row r="173" spans="1:20">
      <c r="A173" s="167" t="s">
        <v>50</v>
      </c>
      <c r="B173" s="167" t="s">
        <v>162</v>
      </c>
      <c r="C173" s="167" t="s">
        <v>163</v>
      </c>
      <c r="D173" s="10"/>
      <c r="E173" s="10"/>
      <c r="F173" s="10"/>
      <c r="G173" s="10"/>
      <c r="H173" s="167" t="s">
        <v>183</v>
      </c>
      <c r="I173" s="167" t="s">
        <v>184</v>
      </c>
      <c r="J173" s="167" t="s">
        <v>100</v>
      </c>
      <c r="K173" s="10"/>
      <c r="L173" s="10"/>
      <c r="M173" s="10"/>
      <c r="N173" s="10"/>
      <c r="O173" s="10"/>
      <c r="P173" s="10"/>
      <c r="Q173" s="10"/>
      <c r="R173" s="10"/>
      <c r="S173" s="178">
        <v>67.319999999999993</v>
      </c>
      <c r="T173" s="168" t="s">
        <v>95</v>
      </c>
    </row>
    <row r="174" spans="1:20">
      <c r="A174" s="167" t="s">
        <v>50</v>
      </c>
      <c r="B174" s="167" t="s">
        <v>162</v>
      </c>
      <c r="C174" s="167" t="s">
        <v>163</v>
      </c>
      <c r="D174" s="10"/>
      <c r="E174" s="10"/>
      <c r="F174" s="10"/>
      <c r="G174" s="10"/>
      <c r="H174" s="167" t="s">
        <v>98</v>
      </c>
      <c r="I174" s="167" t="s">
        <v>99</v>
      </c>
      <c r="J174" s="167" t="s">
        <v>100</v>
      </c>
      <c r="K174" s="10"/>
      <c r="L174" s="10"/>
      <c r="M174" s="10"/>
      <c r="N174" s="10"/>
      <c r="O174" s="10"/>
      <c r="P174" s="10"/>
      <c r="Q174" s="10"/>
      <c r="R174" s="10"/>
      <c r="S174" s="178">
        <v>201.98</v>
      </c>
      <c r="T174" s="168" t="s">
        <v>95</v>
      </c>
    </row>
    <row r="175" spans="1:20">
      <c r="A175" s="167" t="s">
        <v>50</v>
      </c>
      <c r="B175" s="167" t="s">
        <v>134</v>
      </c>
      <c r="C175" s="167" t="s">
        <v>135</v>
      </c>
      <c r="D175" s="10"/>
      <c r="E175" s="10"/>
      <c r="F175" s="10"/>
      <c r="G175" s="10"/>
      <c r="H175" s="167" t="s">
        <v>111</v>
      </c>
      <c r="I175" s="167" t="s">
        <v>112</v>
      </c>
      <c r="J175" s="167" t="s">
        <v>26</v>
      </c>
      <c r="K175" s="10"/>
      <c r="L175" s="10"/>
      <c r="M175" s="10"/>
      <c r="N175" s="10"/>
      <c r="O175" s="10"/>
      <c r="P175" s="10"/>
      <c r="Q175" s="10"/>
      <c r="R175" s="10"/>
      <c r="S175" s="178">
        <v>4431</v>
      </c>
      <c r="T175" s="168" t="s">
        <v>95</v>
      </c>
    </row>
    <row r="176" spans="1:20">
      <c r="A176" s="167" t="s">
        <v>50</v>
      </c>
      <c r="B176" s="167" t="s">
        <v>134</v>
      </c>
      <c r="C176" s="167" t="s">
        <v>135</v>
      </c>
      <c r="D176" s="10"/>
      <c r="E176" s="10"/>
      <c r="F176" s="10"/>
      <c r="G176" s="10"/>
      <c r="H176" s="167" t="s">
        <v>111</v>
      </c>
      <c r="I176" s="167" t="s">
        <v>112</v>
      </c>
      <c r="J176" s="167" t="s">
        <v>26</v>
      </c>
      <c r="K176" s="10"/>
      <c r="L176" s="10"/>
      <c r="M176" s="10"/>
      <c r="N176" s="10"/>
      <c r="O176" s="10"/>
      <c r="P176" s="10"/>
      <c r="Q176" s="10"/>
      <c r="R176" s="10"/>
      <c r="S176" s="178">
        <v>1113</v>
      </c>
      <c r="T176" s="168" t="s">
        <v>95</v>
      </c>
    </row>
    <row r="177" spans="1:20">
      <c r="A177" s="167" t="s">
        <v>50</v>
      </c>
      <c r="B177" s="167" t="s">
        <v>179</v>
      </c>
      <c r="C177" s="167" t="s">
        <v>180</v>
      </c>
      <c r="D177" s="10"/>
      <c r="E177" s="10"/>
      <c r="F177" s="10"/>
      <c r="G177" s="10"/>
      <c r="H177" s="167" t="s">
        <v>98</v>
      </c>
      <c r="I177" s="167" t="s">
        <v>99</v>
      </c>
      <c r="J177" s="167" t="s">
        <v>100</v>
      </c>
      <c r="K177" s="10"/>
      <c r="L177" s="10"/>
      <c r="M177" s="10"/>
      <c r="N177" s="10"/>
      <c r="O177" s="10"/>
      <c r="P177" s="10"/>
      <c r="Q177" s="10"/>
      <c r="R177" s="10"/>
      <c r="S177" s="178">
        <v>24.43</v>
      </c>
      <c r="T177" s="168" t="s">
        <v>95</v>
      </c>
    </row>
    <row r="178" spans="1:20">
      <c r="A178" s="167" t="s">
        <v>50</v>
      </c>
      <c r="B178" s="167" t="s">
        <v>179</v>
      </c>
      <c r="C178" s="167" t="s">
        <v>180</v>
      </c>
      <c r="D178" s="10"/>
      <c r="E178" s="10"/>
      <c r="F178" s="10"/>
      <c r="G178" s="10"/>
      <c r="H178" s="167" t="s">
        <v>98</v>
      </c>
      <c r="I178" s="167" t="s">
        <v>99</v>
      </c>
      <c r="J178" s="167" t="s">
        <v>100</v>
      </c>
      <c r="K178" s="10"/>
      <c r="L178" s="10"/>
      <c r="M178" s="10"/>
      <c r="N178" s="10"/>
      <c r="O178" s="10"/>
      <c r="P178" s="10"/>
      <c r="Q178" s="10"/>
      <c r="R178" s="10"/>
      <c r="S178" s="178">
        <v>28.07</v>
      </c>
      <c r="T178" s="168" t="s">
        <v>95</v>
      </c>
    </row>
    <row r="179" spans="1:20">
      <c r="A179" s="167" t="s">
        <v>50</v>
      </c>
      <c r="B179" s="167" t="s">
        <v>179</v>
      </c>
      <c r="C179" s="167" t="s">
        <v>180</v>
      </c>
      <c r="D179" s="10"/>
      <c r="E179" s="10"/>
      <c r="F179" s="10"/>
      <c r="G179" s="10"/>
      <c r="H179" s="167" t="s">
        <v>98</v>
      </c>
      <c r="I179" s="167" t="s">
        <v>99</v>
      </c>
      <c r="J179" s="167" t="s">
        <v>100</v>
      </c>
      <c r="K179" s="10"/>
      <c r="L179" s="10"/>
      <c r="M179" s="10"/>
      <c r="N179" s="10"/>
      <c r="O179" s="10"/>
      <c r="P179" s="10"/>
      <c r="Q179" s="10"/>
      <c r="R179" s="10"/>
      <c r="S179" s="178">
        <v>18.309999999999999</v>
      </c>
      <c r="T179" s="168" t="s">
        <v>95</v>
      </c>
    </row>
    <row r="180" spans="1:20">
      <c r="A180" s="167" t="s">
        <v>50</v>
      </c>
      <c r="B180" s="167" t="s">
        <v>179</v>
      </c>
      <c r="C180" s="167" t="s">
        <v>180</v>
      </c>
      <c r="D180" s="10"/>
      <c r="E180" s="10"/>
      <c r="F180" s="10"/>
      <c r="G180" s="10"/>
      <c r="H180" s="167" t="s">
        <v>98</v>
      </c>
      <c r="I180" s="167" t="s">
        <v>99</v>
      </c>
      <c r="J180" s="167" t="s">
        <v>100</v>
      </c>
      <c r="K180" s="10"/>
      <c r="L180" s="10"/>
      <c r="M180" s="10"/>
      <c r="N180" s="10"/>
      <c r="O180" s="10"/>
      <c r="P180" s="11"/>
      <c r="Q180" s="11"/>
      <c r="R180" s="10"/>
      <c r="S180" s="178">
        <v>23.02</v>
      </c>
      <c r="T180" s="168" t="s">
        <v>95</v>
      </c>
    </row>
    <row r="181" spans="1:20">
      <c r="A181" s="167" t="s">
        <v>50</v>
      </c>
      <c r="B181" s="167" t="s">
        <v>179</v>
      </c>
      <c r="C181" s="167" t="s">
        <v>180</v>
      </c>
      <c r="D181" s="10"/>
      <c r="E181" s="10"/>
      <c r="F181" s="10"/>
      <c r="G181" s="10"/>
      <c r="H181" s="167" t="s">
        <v>98</v>
      </c>
      <c r="I181" s="167" t="s">
        <v>99</v>
      </c>
      <c r="J181" s="167" t="s">
        <v>100</v>
      </c>
      <c r="K181" s="10"/>
      <c r="L181" s="10"/>
      <c r="M181" s="10"/>
      <c r="N181" s="10"/>
      <c r="O181" s="10"/>
      <c r="P181" s="11"/>
      <c r="Q181" s="11"/>
      <c r="R181" s="10"/>
      <c r="S181" s="178">
        <v>114.25</v>
      </c>
      <c r="T181" s="168" t="s">
        <v>95</v>
      </c>
    </row>
    <row r="182" spans="1:20">
      <c r="A182" s="167" t="s">
        <v>50</v>
      </c>
      <c r="B182" s="167" t="s">
        <v>140</v>
      </c>
      <c r="C182" s="167" t="s">
        <v>141</v>
      </c>
      <c r="D182" s="10"/>
      <c r="E182" s="10"/>
      <c r="F182" s="10"/>
      <c r="G182" s="10"/>
      <c r="H182" s="167" t="s">
        <v>87</v>
      </c>
      <c r="I182" s="167" t="s">
        <v>88</v>
      </c>
      <c r="J182" s="167" t="s">
        <v>26</v>
      </c>
      <c r="K182" s="10"/>
      <c r="L182" s="10"/>
      <c r="M182" s="10"/>
      <c r="N182" s="10"/>
      <c r="O182" s="10"/>
      <c r="P182" s="10"/>
      <c r="Q182" s="10"/>
      <c r="R182" s="10"/>
      <c r="S182" s="179"/>
      <c r="T182" s="168" t="s">
        <v>95</v>
      </c>
    </row>
    <row r="183" spans="1:20">
      <c r="A183" s="167" t="s">
        <v>921</v>
      </c>
      <c r="B183" s="167" t="s">
        <v>93</v>
      </c>
      <c r="C183" s="167" t="s">
        <v>94</v>
      </c>
      <c r="D183" s="10"/>
      <c r="E183" s="10"/>
      <c r="F183" s="10"/>
      <c r="G183" s="10"/>
      <c r="H183" s="167" t="s">
        <v>87</v>
      </c>
      <c r="I183" s="167" t="s">
        <v>88</v>
      </c>
      <c r="J183" s="167" t="s">
        <v>26</v>
      </c>
      <c r="K183" s="11"/>
      <c r="L183" s="10"/>
      <c r="M183" s="10"/>
      <c r="N183" s="10"/>
      <c r="O183" s="10"/>
      <c r="P183" s="11"/>
      <c r="Q183" s="11"/>
      <c r="R183" s="10"/>
      <c r="S183" s="178">
        <v>-21081</v>
      </c>
      <c r="T183" s="168" t="s">
        <v>95</v>
      </c>
    </row>
    <row r="184" spans="1:20">
      <c r="A184" s="167" t="s">
        <v>921</v>
      </c>
      <c r="B184" s="167" t="s">
        <v>96</v>
      </c>
      <c r="C184" s="167" t="s">
        <v>97</v>
      </c>
      <c r="D184" s="10"/>
      <c r="E184" s="10"/>
      <c r="F184" s="10"/>
      <c r="G184" s="10"/>
      <c r="H184" s="167" t="s">
        <v>183</v>
      </c>
      <c r="I184" s="167" t="s">
        <v>184</v>
      </c>
      <c r="J184" s="167" t="s">
        <v>100</v>
      </c>
      <c r="K184" s="10"/>
      <c r="L184" s="10"/>
      <c r="M184" s="10"/>
      <c r="N184" s="10"/>
      <c r="O184" s="10"/>
      <c r="P184" s="10"/>
      <c r="Q184" s="10"/>
      <c r="R184" s="10"/>
      <c r="S184" s="178">
        <v>-68.98</v>
      </c>
      <c r="T184" s="168" t="s">
        <v>95</v>
      </c>
    </row>
    <row r="185" spans="1:20">
      <c r="A185" s="167" t="s">
        <v>921</v>
      </c>
      <c r="B185" s="167" t="s">
        <v>96</v>
      </c>
      <c r="C185" s="167" t="s">
        <v>97</v>
      </c>
      <c r="D185" s="10"/>
      <c r="E185" s="10"/>
      <c r="F185" s="10"/>
      <c r="G185" s="10"/>
      <c r="H185" s="167" t="s">
        <v>183</v>
      </c>
      <c r="I185" s="167" t="s">
        <v>184</v>
      </c>
      <c r="J185" s="167" t="s">
        <v>100</v>
      </c>
      <c r="K185" s="10"/>
      <c r="L185" s="10"/>
      <c r="M185" s="10"/>
      <c r="N185" s="10"/>
      <c r="O185" s="10"/>
      <c r="P185" s="10"/>
      <c r="Q185" s="10"/>
      <c r="R185" s="10"/>
      <c r="S185" s="178">
        <v>-315.98</v>
      </c>
      <c r="T185" s="168" t="s">
        <v>95</v>
      </c>
    </row>
    <row r="186" spans="1:20">
      <c r="A186" s="167" t="s">
        <v>921</v>
      </c>
      <c r="B186" s="167" t="s">
        <v>96</v>
      </c>
      <c r="C186" s="167" t="s">
        <v>97</v>
      </c>
      <c r="D186" s="10"/>
      <c r="E186" s="10"/>
      <c r="F186" s="10"/>
      <c r="G186" s="10"/>
      <c r="H186" s="167" t="s">
        <v>98</v>
      </c>
      <c r="I186" s="167" t="s">
        <v>99</v>
      </c>
      <c r="J186" s="167" t="s">
        <v>100</v>
      </c>
      <c r="K186" s="10"/>
      <c r="L186" s="10"/>
      <c r="M186" s="10"/>
      <c r="N186" s="10"/>
      <c r="O186" s="10"/>
      <c r="P186" s="11"/>
      <c r="Q186" s="11"/>
      <c r="R186" s="11"/>
      <c r="S186" s="178">
        <v>-82.36</v>
      </c>
      <c r="T186" s="168" t="s">
        <v>95</v>
      </c>
    </row>
    <row r="187" spans="1:20">
      <c r="A187" s="167" t="s">
        <v>921</v>
      </c>
      <c r="B187" s="167" t="s">
        <v>96</v>
      </c>
      <c r="C187" s="167" t="s">
        <v>97</v>
      </c>
      <c r="D187" s="10"/>
      <c r="E187" s="10"/>
      <c r="F187" s="10"/>
      <c r="G187" s="10"/>
      <c r="H187" s="167" t="s">
        <v>98</v>
      </c>
      <c r="I187" s="167" t="s">
        <v>99</v>
      </c>
      <c r="J187" s="167" t="s">
        <v>100</v>
      </c>
      <c r="K187" s="10"/>
      <c r="L187" s="10"/>
      <c r="M187" s="10"/>
      <c r="N187" s="10"/>
      <c r="O187" s="10"/>
      <c r="P187" s="11"/>
      <c r="Q187" s="11"/>
      <c r="R187" s="11"/>
      <c r="S187" s="178">
        <v>154.80000000000001</v>
      </c>
      <c r="T187" s="168" t="s">
        <v>95</v>
      </c>
    </row>
    <row r="188" spans="1:20">
      <c r="A188" s="167" t="s">
        <v>921</v>
      </c>
      <c r="B188" s="167" t="s">
        <v>96</v>
      </c>
      <c r="C188" s="167" t="s">
        <v>97</v>
      </c>
      <c r="D188" s="10"/>
      <c r="E188" s="10"/>
      <c r="F188" s="10"/>
      <c r="G188" s="10"/>
      <c r="H188" s="167" t="s">
        <v>98</v>
      </c>
      <c r="I188" s="167" t="s">
        <v>99</v>
      </c>
      <c r="J188" s="167" t="s">
        <v>100</v>
      </c>
      <c r="K188" s="10"/>
      <c r="L188" s="10"/>
      <c r="M188" s="10"/>
      <c r="N188" s="10"/>
      <c r="O188" s="10"/>
      <c r="P188" s="10"/>
      <c r="Q188" s="10"/>
      <c r="R188" s="10"/>
      <c r="S188" s="178">
        <v>-532.04999999999995</v>
      </c>
      <c r="T188" s="168" t="s">
        <v>95</v>
      </c>
    </row>
    <row r="189" spans="1:20">
      <c r="A189" s="167" t="s">
        <v>921</v>
      </c>
      <c r="B189" s="167" t="s">
        <v>116</v>
      </c>
      <c r="C189" s="167" t="s">
        <v>117</v>
      </c>
      <c r="H189" s="167" t="s">
        <v>118</v>
      </c>
      <c r="I189" s="167" t="s">
        <v>119</v>
      </c>
      <c r="J189" s="167" t="s">
        <v>100</v>
      </c>
      <c r="S189" s="178">
        <v>-0.54</v>
      </c>
      <c r="T189" s="168" t="s">
        <v>95</v>
      </c>
    </row>
    <row r="190" spans="1:20">
      <c r="A190" s="167" t="s">
        <v>921</v>
      </c>
      <c r="B190" s="167" t="s">
        <v>116</v>
      </c>
      <c r="C190" s="167" t="s">
        <v>117</v>
      </c>
      <c r="H190" s="167" t="s">
        <v>118</v>
      </c>
      <c r="I190" s="167" t="s">
        <v>119</v>
      </c>
      <c r="J190" s="167" t="s">
        <v>100</v>
      </c>
      <c r="S190" s="178">
        <v>0.26</v>
      </c>
      <c r="T190" s="168" t="s">
        <v>95</v>
      </c>
    </row>
    <row r="191" spans="1:20">
      <c r="A191" s="167" t="s">
        <v>921</v>
      </c>
      <c r="B191" s="167" t="s">
        <v>116</v>
      </c>
      <c r="C191" s="167" t="s">
        <v>117</v>
      </c>
      <c r="H191" s="167" t="s">
        <v>118</v>
      </c>
      <c r="I191" s="167" t="s">
        <v>119</v>
      </c>
      <c r="J191" s="167" t="s">
        <v>100</v>
      </c>
      <c r="S191" s="178">
        <v>-0.9</v>
      </c>
      <c r="T191" s="168" t="s">
        <v>95</v>
      </c>
    </row>
    <row r="192" spans="1:20">
      <c r="A192" s="167" t="s">
        <v>921</v>
      </c>
      <c r="B192" s="167" t="s">
        <v>122</v>
      </c>
      <c r="C192" s="167" t="s">
        <v>123</v>
      </c>
      <c r="H192" s="167" t="s">
        <v>124</v>
      </c>
      <c r="I192" s="167" t="s">
        <v>125</v>
      </c>
      <c r="J192" s="167" t="s">
        <v>100</v>
      </c>
      <c r="S192" s="178">
        <v>-59.43</v>
      </c>
      <c r="T192" s="168" t="s">
        <v>95</v>
      </c>
    </row>
    <row r="193" spans="1:20">
      <c r="A193" s="167" t="s">
        <v>921</v>
      </c>
      <c r="B193" s="167" t="s">
        <v>122</v>
      </c>
      <c r="C193" s="167" t="s">
        <v>123</v>
      </c>
      <c r="H193" s="167" t="s">
        <v>124</v>
      </c>
      <c r="I193" s="167" t="s">
        <v>125</v>
      </c>
      <c r="J193" s="167" t="s">
        <v>100</v>
      </c>
      <c r="S193" s="178">
        <v>-70.95</v>
      </c>
      <c r="T193" s="168" t="s">
        <v>95</v>
      </c>
    </row>
    <row r="194" spans="1:20">
      <c r="A194" s="167" t="s">
        <v>921</v>
      </c>
      <c r="B194" s="167" t="s">
        <v>127</v>
      </c>
      <c r="C194" s="167" t="s">
        <v>128</v>
      </c>
      <c r="H194" s="167" t="s">
        <v>129</v>
      </c>
      <c r="I194" s="167" t="s">
        <v>130</v>
      </c>
      <c r="J194" s="167" t="s">
        <v>131</v>
      </c>
      <c r="S194" s="178">
        <v>5000</v>
      </c>
      <c r="T194" s="168" t="s">
        <v>95</v>
      </c>
    </row>
    <row r="195" spans="1:20">
      <c r="A195" s="167" t="s">
        <v>921</v>
      </c>
      <c r="B195" s="167" t="s">
        <v>162</v>
      </c>
      <c r="C195" s="167" t="s">
        <v>163</v>
      </c>
      <c r="H195" s="167" t="s">
        <v>98</v>
      </c>
      <c r="I195" s="167" t="s">
        <v>99</v>
      </c>
      <c r="J195" s="167" t="s">
        <v>100</v>
      </c>
      <c r="S195" s="178">
        <v>30.44</v>
      </c>
      <c r="T195" s="168" t="s">
        <v>95</v>
      </c>
    </row>
    <row r="196" spans="1:20">
      <c r="A196" s="167" t="s">
        <v>921</v>
      </c>
      <c r="B196" s="167" t="s">
        <v>134</v>
      </c>
      <c r="C196" s="167" t="s">
        <v>135</v>
      </c>
      <c r="H196" s="167" t="s">
        <v>111</v>
      </c>
      <c r="I196" s="167" t="s">
        <v>112</v>
      </c>
      <c r="J196" s="167" t="s">
        <v>26</v>
      </c>
      <c r="S196" s="178">
        <v>4431</v>
      </c>
      <c r="T196" s="168" t="s">
        <v>95</v>
      </c>
    </row>
    <row r="197" spans="1:20">
      <c r="A197" s="167" t="s">
        <v>921</v>
      </c>
      <c r="B197" s="167" t="s">
        <v>134</v>
      </c>
      <c r="C197" s="167" t="s">
        <v>135</v>
      </c>
      <c r="H197" s="167" t="s">
        <v>111</v>
      </c>
      <c r="I197" s="167" t="s">
        <v>112</v>
      </c>
      <c r="J197" s="167" t="s">
        <v>26</v>
      </c>
      <c r="S197" s="178">
        <v>1113</v>
      </c>
      <c r="T197" s="168" t="s">
        <v>95</v>
      </c>
    </row>
    <row r="198" spans="1:20">
      <c r="A198" s="167" t="s">
        <v>921</v>
      </c>
      <c r="B198" s="167" t="s">
        <v>179</v>
      </c>
      <c r="C198" s="167" t="s">
        <v>180</v>
      </c>
      <c r="H198" s="167" t="s">
        <v>98</v>
      </c>
      <c r="I198" s="167" t="s">
        <v>99</v>
      </c>
      <c r="J198" s="167" t="s">
        <v>100</v>
      </c>
      <c r="S198" s="178">
        <v>94.24</v>
      </c>
      <c r="T198" s="168" t="s">
        <v>95</v>
      </c>
    </row>
    <row r="199" spans="1:20">
      <c r="A199" s="167" t="s">
        <v>921</v>
      </c>
      <c r="B199" s="167" t="s">
        <v>140</v>
      </c>
      <c r="C199" s="167" t="s">
        <v>141</v>
      </c>
      <c r="H199" s="167" t="s">
        <v>87</v>
      </c>
      <c r="I199" s="167" t="s">
        <v>88</v>
      </c>
      <c r="J199" s="167" t="s">
        <v>26</v>
      </c>
      <c r="S199" s="179"/>
      <c r="T199" s="168" t="s">
        <v>95</v>
      </c>
    </row>
    <row r="200" spans="1:20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S200" s="180">
        <v>-85508.050000000105</v>
      </c>
      <c r="T200" s="170"/>
    </row>
  </sheetData>
  <autoFilter ref="A15:T200" xr:uid="{00000000-0001-0000-08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0FB9-268D-477B-9AC2-70BBEDA28921}">
  <sheetPr codeName="Sheet17">
    <tabColor theme="6" tint="-0.249977111117893"/>
  </sheetPr>
  <dimension ref="A1:I21"/>
  <sheetViews>
    <sheetView showGridLines="0" workbookViewId="0"/>
  </sheetViews>
  <sheetFormatPr defaultRowHeight="14.4"/>
  <cols>
    <col min="1" max="1" width="7.44140625" bestFit="1" customWidth="1"/>
    <col min="2" max="2" width="9.33203125" bestFit="1" customWidth="1"/>
    <col min="3" max="3" width="8.44140625" bestFit="1" customWidth="1"/>
    <col min="4" max="4" width="20.44140625" bestFit="1" customWidth="1"/>
    <col min="5" max="5" width="6.109375" bestFit="1" customWidth="1"/>
    <col min="6" max="6" width="17" bestFit="1" customWidth="1"/>
    <col min="7" max="7" width="9.88671875" bestFit="1" customWidth="1"/>
    <col min="8" max="8" width="22" bestFit="1" customWidth="1"/>
    <col min="9" max="9" width="8.33203125" bestFit="1" customWidth="1"/>
  </cols>
  <sheetData>
    <row r="1" spans="1:9" ht="12.75" customHeight="1">
      <c r="A1" s="15" t="s">
        <v>492</v>
      </c>
    </row>
    <row r="2" spans="1:9" ht="12.75" customHeight="1">
      <c r="A2" s="17" t="s">
        <v>493</v>
      </c>
    </row>
    <row r="3" spans="1:9" ht="12.75" customHeight="1">
      <c r="A3" s="17" t="s">
        <v>494</v>
      </c>
    </row>
    <row r="4" spans="1:9" ht="12.75" customHeight="1">
      <c r="A4" s="18" t="s">
        <v>504</v>
      </c>
    </row>
    <row r="6" spans="1:9">
      <c r="A6" s="28" t="s">
        <v>4</v>
      </c>
      <c r="B6" s="28" t="s">
        <v>298</v>
      </c>
      <c r="C6" s="28" t="s">
        <v>5</v>
      </c>
      <c r="D6" s="28" t="s">
        <v>6</v>
      </c>
      <c r="E6" s="28" t="s">
        <v>9</v>
      </c>
      <c r="F6" s="28" t="s">
        <v>10</v>
      </c>
      <c r="G6" s="28" t="s">
        <v>11</v>
      </c>
      <c r="H6" s="28" t="s">
        <v>13</v>
      </c>
      <c r="I6" s="29" t="s">
        <v>20</v>
      </c>
    </row>
    <row r="7" spans="1:9">
      <c r="A7" s="167" t="s">
        <v>30</v>
      </c>
      <c r="B7" s="167" t="s">
        <v>3</v>
      </c>
      <c r="C7" s="167" t="s">
        <v>299</v>
      </c>
      <c r="D7" s="167" t="s">
        <v>300</v>
      </c>
      <c r="E7" s="167" t="s">
        <v>280</v>
      </c>
      <c r="F7" s="167" t="s">
        <v>281</v>
      </c>
      <c r="G7" s="167" t="s">
        <v>131</v>
      </c>
      <c r="H7" s="167" t="s">
        <v>161</v>
      </c>
      <c r="I7" s="176">
        <v>1295</v>
      </c>
    </row>
    <row r="8" spans="1:9">
      <c r="A8" s="167" t="s">
        <v>32</v>
      </c>
      <c r="B8" s="167" t="s">
        <v>3</v>
      </c>
      <c r="C8" s="167" t="s">
        <v>299</v>
      </c>
      <c r="D8" s="167" t="s">
        <v>300</v>
      </c>
      <c r="E8" s="167" t="s">
        <v>280</v>
      </c>
      <c r="F8" s="167" t="s">
        <v>281</v>
      </c>
      <c r="G8" s="167" t="s">
        <v>131</v>
      </c>
      <c r="H8" s="167" t="s">
        <v>170</v>
      </c>
      <c r="I8" s="176">
        <v>405</v>
      </c>
    </row>
    <row r="9" spans="1:9">
      <c r="A9" s="167" t="s">
        <v>34</v>
      </c>
      <c r="B9" s="167" t="s">
        <v>3</v>
      </c>
      <c r="C9" s="167" t="s">
        <v>299</v>
      </c>
      <c r="D9" s="167" t="s">
        <v>300</v>
      </c>
      <c r="E9" s="167" t="s">
        <v>280</v>
      </c>
      <c r="F9" s="167" t="s">
        <v>281</v>
      </c>
      <c r="G9" s="167" t="s">
        <v>131</v>
      </c>
      <c r="H9" s="167" t="s">
        <v>175</v>
      </c>
      <c r="I9" s="176">
        <v>1335.76</v>
      </c>
    </row>
    <row r="10" spans="1:9">
      <c r="A10" s="167" t="s">
        <v>34</v>
      </c>
      <c r="B10" s="167" t="s">
        <v>3</v>
      </c>
      <c r="C10" s="167" t="s">
        <v>299</v>
      </c>
      <c r="D10" s="167" t="s">
        <v>300</v>
      </c>
      <c r="E10" s="167" t="s">
        <v>280</v>
      </c>
      <c r="F10" s="167" t="s">
        <v>281</v>
      </c>
      <c r="G10" s="167" t="s">
        <v>131</v>
      </c>
      <c r="H10" s="167" t="s">
        <v>175</v>
      </c>
      <c r="I10" s="176">
        <v>700</v>
      </c>
    </row>
    <row r="11" spans="1:9">
      <c r="A11" s="167" t="s">
        <v>36</v>
      </c>
      <c r="B11" s="167" t="s">
        <v>3</v>
      </c>
      <c r="C11" s="167" t="s">
        <v>299</v>
      </c>
      <c r="D11" s="167" t="s">
        <v>300</v>
      </c>
      <c r="E11" s="167" t="s">
        <v>280</v>
      </c>
      <c r="F11" s="167" t="s">
        <v>281</v>
      </c>
      <c r="G11" s="167" t="s">
        <v>131</v>
      </c>
      <c r="H11" s="167" t="s">
        <v>189</v>
      </c>
      <c r="I11" s="176">
        <v>1160</v>
      </c>
    </row>
    <row r="12" spans="1:9">
      <c r="A12" s="167" t="s">
        <v>38</v>
      </c>
      <c r="B12" s="167" t="s">
        <v>3</v>
      </c>
      <c r="C12" s="167" t="s">
        <v>299</v>
      </c>
      <c r="D12" s="167" t="s">
        <v>300</v>
      </c>
      <c r="E12" s="167" t="s">
        <v>280</v>
      </c>
      <c r="F12" s="167" t="s">
        <v>281</v>
      </c>
      <c r="G12" s="167" t="s">
        <v>131</v>
      </c>
      <c r="H12" s="167" t="s">
        <v>194</v>
      </c>
      <c r="I12" s="176">
        <v>1301.74</v>
      </c>
    </row>
    <row r="13" spans="1:9">
      <c r="A13" s="167" t="s">
        <v>40</v>
      </c>
      <c r="B13" s="167" t="s">
        <v>3</v>
      </c>
      <c r="C13" s="167" t="s">
        <v>299</v>
      </c>
      <c r="D13" s="167" t="s">
        <v>300</v>
      </c>
      <c r="E13" s="167" t="s">
        <v>280</v>
      </c>
      <c r="F13" s="167" t="s">
        <v>281</v>
      </c>
      <c r="G13" s="167" t="s">
        <v>131</v>
      </c>
      <c r="H13" s="167" t="s">
        <v>202</v>
      </c>
      <c r="I13" s="176">
        <v>266.31</v>
      </c>
    </row>
    <row r="14" spans="1:9">
      <c r="A14" s="167" t="s">
        <v>42</v>
      </c>
      <c r="B14" s="167" t="s">
        <v>3</v>
      </c>
      <c r="C14" s="167" t="s">
        <v>299</v>
      </c>
      <c r="D14" s="167" t="s">
        <v>300</v>
      </c>
      <c r="E14" s="167" t="s">
        <v>280</v>
      </c>
      <c r="F14" s="167" t="s">
        <v>281</v>
      </c>
      <c r="G14" s="167" t="s">
        <v>131</v>
      </c>
      <c r="H14" s="167" t="s">
        <v>214</v>
      </c>
      <c r="I14" s="176">
        <v>1160</v>
      </c>
    </row>
    <row r="15" spans="1:9">
      <c r="A15" s="167" t="s">
        <v>42</v>
      </c>
      <c r="B15" s="167" t="s">
        <v>3</v>
      </c>
      <c r="C15" s="167" t="s">
        <v>299</v>
      </c>
      <c r="D15" s="167" t="s">
        <v>300</v>
      </c>
      <c r="E15" s="167" t="s">
        <v>280</v>
      </c>
      <c r="F15" s="167" t="s">
        <v>281</v>
      </c>
      <c r="G15" s="167" t="s">
        <v>131</v>
      </c>
      <c r="H15" s="167" t="s">
        <v>214</v>
      </c>
      <c r="I15" s="176">
        <v>6000</v>
      </c>
    </row>
    <row r="16" spans="1:9">
      <c r="A16" s="167" t="s">
        <v>44</v>
      </c>
      <c r="B16" s="167" t="s">
        <v>3</v>
      </c>
      <c r="C16" s="167" t="s">
        <v>299</v>
      </c>
      <c r="D16" s="167" t="s">
        <v>300</v>
      </c>
      <c r="E16" s="167" t="s">
        <v>280</v>
      </c>
      <c r="F16" s="167" t="s">
        <v>281</v>
      </c>
      <c r="G16" s="167" t="s">
        <v>131</v>
      </c>
      <c r="H16" s="167" t="s">
        <v>220</v>
      </c>
      <c r="I16" s="176">
        <v>2320</v>
      </c>
    </row>
    <row r="17" spans="1:9">
      <c r="A17" s="167" t="s">
        <v>46</v>
      </c>
      <c r="B17" s="167" t="s">
        <v>3</v>
      </c>
      <c r="C17" s="167" t="s">
        <v>299</v>
      </c>
      <c r="D17" s="167" t="s">
        <v>300</v>
      </c>
      <c r="E17" s="167" t="s">
        <v>280</v>
      </c>
      <c r="F17" s="167" t="s">
        <v>281</v>
      </c>
      <c r="G17" s="167" t="s">
        <v>131</v>
      </c>
      <c r="H17" s="167" t="s">
        <v>226</v>
      </c>
      <c r="I17" s="176">
        <v>3096.76</v>
      </c>
    </row>
    <row r="18" spans="1:9">
      <c r="A18" s="167" t="s">
        <v>48</v>
      </c>
      <c r="B18" s="167" t="s">
        <v>3</v>
      </c>
      <c r="C18" s="167" t="s">
        <v>299</v>
      </c>
      <c r="D18" s="167" t="s">
        <v>300</v>
      </c>
      <c r="E18" s="167" t="s">
        <v>280</v>
      </c>
      <c r="F18" s="167" t="s">
        <v>281</v>
      </c>
      <c r="G18" s="167" t="s">
        <v>131</v>
      </c>
      <c r="H18" s="167" t="s">
        <v>234</v>
      </c>
      <c r="I18" s="176">
        <v>1160</v>
      </c>
    </row>
    <row r="19" spans="1:9">
      <c r="A19" s="167" t="s">
        <v>50</v>
      </c>
      <c r="B19" s="167" t="s">
        <v>3</v>
      </c>
      <c r="C19" s="167" t="s">
        <v>299</v>
      </c>
      <c r="D19" s="167" t="s">
        <v>300</v>
      </c>
      <c r="E19" s="167" t="s">
        <v>280</v>
      </c>
      <c r="F19" s="167" t="s">
        <v>281</v>
      </c>
      <c r="G19" s="167" t="s">
        <v>131</v>
      </c>
      <c r="H19" s="167" t="s">
        <v>241</v>
      </c>
      <c r="I19" s="176">
        <v>1160</v>
      </c>
    </row>
    <row r="20" spans="1:9">
      <c r="A20" s="167" t="s">
        <v>921</v>
      </c>
      <c r="B20" s="167" t="s">
        <v>3</v>
      </c>
      <c r="C20" s="167" t="s">
        <v>299</v>
      </c>
      <c r="D20" s="167" t="s">
        <v>300</v>
      </c>
      <c r="E20" s="167" t="s">
        <v>280</v>
      </c>
      <c r="F20" s="167" t="s">
        <v>281</v>
      </c>
      <c r="G20" s="167" t="s">
        <v>131</v>
      </c>
      <c r="H20" s="167" t="s">
        <v>936</v>
      </c>
      <c r="I20" s="176">
        <v>1897.9</v>
      </c>
    </row>
    <row r="21" spans="1:9">
      <c r="A21" s="13"/>
      <c r="B21" s="13"/>
      <c r="C21" s="13"/>
      <c r="D21" s="13"/>
      <c r="E21" s="13"/>
      <c r="F21" s="13"/>
      <c r="G21" s="13"/>
      <c r="H21" s="13"/>
      <c r="I21" s="36">
        <f>SUBTOTAL(9,I7:I20)</f>
        <v>23258.47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0D72-E15F-4125-B399-E75008D5B60F}">
  <sheetPr codeName="Sheet18">
    <tabColor theme="6" tint="-0.249977111117893"/>
  </sheetPr>
  <dimension ref="A1:M30"/>
  <sheetViews>
    <sheetView showGridLines="0" workbookViewId="0"/>
  </sheetViews>
  <sheetFormatPr defaultRowHeight="14.4"/>
  <cols>
    <col min="1" max="1" width="8.5546875" bestFit="1" customWidth="1"/>
    <col min="2" max="2" width="3.5546875" bestFit="1" customWidth="1"/>
    <col min="3" max="3" width="20.33203125" bestFit="1" customWidth="1"/>
    <col min="4" max="4" width="23.88671875" bestFit="1" customWidth="1"/>
    <col min="5" max="5" width="9.109375" bestFit="1" customWidth="1"/>
    <col min="6" max="6" width="6.6640625" bestFit="1" customWidth="1"/>
    <col min="7" max="7" width="23.109375" bestFit="1" customWidth="1"/>
    <col min="8" max="8" width="4.44140625" bestFit="1" customWidth="1"/>
    <col min="9" max="9" width="19.6640625" bestFit="1" customWidth="1"/>
    <col min="10" max="10" width="11.33203125" bestFit="1" customWidth="1"/>
    <col min="11" max="11" width="9.33203125" bestFit="1" customWidth="1"/>
    <col min="12" max="12" width="36.6640625" bestFit="1" customWidth="1"/>
  </cols>
  <sheetData>
    <row r="1" spans="1:13" ht="12.75" customHeight="1">
      <c r="A1" s="15" t="s">
        <v>492</v>
      </c>
    </row>
    <row r="2" spans="1:13" ht="12.75" customHeight="1">
      <c r="A2" s="17" t="s">
        <v>493</v>
      </c>
    </row>
    <row r="3" spans="1:13" ht="12.75" customHeight="1">
      <c r="A3" s="17" t="s">
        <v>494</v>
      </c>
    </row>
    <row r="4" spans="1:13" ht="12.75" customHeight="1">
      <c r="A4" s="18" t="s">
        <v>553</v>
      </c>
    </row>
    <row r="6" spans="1:13">
      <c r="A6" s="157" t="s">
        <v>4</v>
      </c>
      <c r="B6" s="157" t="s">
        <v>737</v>
      </c>
      <c r="C6" s="157" t="s">
        <v>685</v>
      </c>
      <c r="D6" s="157" t="s">
        <v>6</v>
      </c>
      <c r="E6" s="157" t="s">
        <v>739</v>
      </c>
      <c r="F6" s="157" t="s">
        <v>741</v>
      </c>
      <c r="G6" s="157" t="s">
        <v>309</v>
      </c>
      <c r="H6" s="157" t="s">
        <v>742</v>
      </c>
      <c r="I6" s="157" t="s">
        <v>10</v>
      </c>
      <c r="J6" s="8" t="s">
        <v>11</v>
      </c>
      <c r="K6" s="8" t="s">
        <v>12</v>
      </c>
      <c r="L6" s="8" t="s">
        <v>13</v>
      </c>
      <c r="M6" s="156" t="s">
        <v>20</v>
      </c>
    </row>
    <row r="7" spans="1:13">
      <c r="A7" s="161" t="s">
        <v>46</v>
      </c>
      <c r="B7" s="161" t="s">
        <v>3</v>
      </c>
      <c r="C7" s="161" t="s">
        <v>913</v>
      </c>
      <c r="D7" s="161" t="s">
        <v>914</v>
      </c>
      <c r="E7" s="161" t="s">
        <v>915</v>
      </c>
      <c r="F7" s="161" t="s">
        <v>392</v>
      </c>
      <c r="G7" s="161" t="s">
        <v>393</v>
      </c>
      <c r="H7" s="161" t="s">
        <v>916</v>
      </c>
      <c r="I7" s="161" t="s">
        <v>917</v>
      </c>
      <c r="J7" s="161" t="s">
        <v>26</v>
      </c>
      <c r="K7" s="161" t="s">
        <v>27</v>
      </c>
      <c r="L7" s="161" t="s">
        <v>918</v>
      </c>
      <c r="M7" s="162">
        <v>20833.330000000002</v>
      </c>
    </row>
    <row r="8" spans="1:13">
      <c r="A8" s="161" t="s">
        <v>48</v>
      </c>
      <c r="B8" s="161" t="s">
        <v>3</v>
      </c>
      <c r="C8" s="161" t="s">
        <v>913</v>
      </c>
      <c r="D8" s="161" t="s">
        <v>914</v>
      </c>
      <c r="E8" s="161" t="s">
        <v>915</v>
      </c>
      <c r="F8" s="161" t="s">
        <v>392</v>
      </c>
      <c r="G8" s="161" t="s">
        <v>393</v>
      </c>
      <c r="H8" s="161" t="s">
        <v>916</v>
      </c>
      <c r="I8" s="161" t="s">
        <v>917</v>
      </c>
      <c r="J8" s="161" t="s">
        <v>26</v>
      </c>
      <c r="K8" s="161" t="s">
        <v>27</v>
      </c>
      <c r="L8" s="161" t="s">
        <v>919</v>
      </c>
      <c r="M8" s="162">
        <v>20833.330000000002</v>
      </c>
    </row>
    <row r="9" spans="1:13">
      <c r="A9" s="161" t="s">
        <v>50</v>
      </c>
      <c r="B9" s="161" t="s">
        <v>3</v>
      </c>
      <c r="C9" s="161" t="s">
        <v>913</v>
      </c>
      <c r="D9" s="161" t="s">
        <v>914</v>
      </c>
      <c r="E9" s="161" t="s">
        <v>915</v>
      </c>
      <c r="F9" s="161" t="s">
        <v>392</v>
      </c>
      <c r="G9" s="161" t="s">
        <v>393</v>
      </c>
      <c r="H9" s="161" t="s">
        <v>916</v>
      </c>
      <c r="I9" s="161" t="s">
        <v>917</v>
      </c>
      <c r="J9" s="161" t="s">
        <v>26</v>
      </c>
      <c r="K9" s="161" t="s">
        <v>27</v>
      </c>
      <c r="L9" s="161" t="s">
        <v>920</v>
      </c>
      <c r="M9" s="162">
        <v>20833.330000000002</v>
      </c>
    </row>
    <row r="10" spans="1:13">
      <c r="A10" s="161" t="s">
        <v>921</v>
      </c>
      <c r="B10" s="161" t="s">
        <v>3</v>
      </c>
      <c r="C10" s="161" t="s">
        <v>913</v>
      </c>
      <c r="D10" s="161" t="s">
        <v>914</v>
      </c>
      <c r="E10" s="161" t="s">
        <v>915</v>
      </c>
      <c r="F10" s="161" t="s">
        <v>392</v>
      </c>
      <c r="G10" s="161" t="s">
        <v>393</v>
      </c>
      <c r="H10" s="161" t="s">
        <v>916</v>
      </c>
      <c r="I10" s="161" t="s">
        <v>917</v>
      </c>
      <c r="J10" s="161" t="s">
        <v>26</v>
      </c>
      <c r="K10" s="161" t="s">
        <v>27</v>
      </c>
      <c r="L10" s="161" t="s">
        <v>922</v>
      </c>
      <c r="M10" s="162">
        <v>20833.330000000002</v>
      </c>
    </row>
    <row r="11" spans="1:13">
      <c r="A11" s="81" t="s">
        <v>497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>
        <f>SUBTOTAL(9,M7:M10)</f>
        <v>83333.320000000007</v>
      </c>
    </row>
    <row r="13" spans="1:13">
      <c r="A13" s="157" t="s">
        <v>4</v>
      </c>
      <c r="B13" s="157" t="s">
        <v>737</v>
      </c>
      <c r="C13" s="157" t="s">
        <v>685</v>
      </c>
      <c r="D13" s="157" t="s">
        <v>6</v>
      </c>
      <c r="E13" s="156" t="s">
        <v>20</v>
      </c>
    </row>
    <row r="14" spans="1:13">
      <c r="A14" s="160" t="str">
        <f>A10</f>
        <v>JUN-26</v>
      </c>
      <c r="B14" s="161" t="s">
        <v>3</v>
      </c>
      <c r="C14" s="10">
        <v>50000</v>
      </c>
      <c r="D14" s="161" t="s">
        <v>97</v>
      </c>
      <c r="E14" s="162">
        <v>-12793.56</v>
      </c>
      <c r="F14" s="476"/>
    </row>
    <row r="15" spans="1:13">
      <c r="A15" s="160" t="s">
        <v>921</v>
      </c>
      <c r="B15" s="161" t="s">
        <v>3</v>
      </c>
      <c r="C15" s="10">
        <v>50200</v>
      </c>
      <c r="D15" s="161" t="s">
        <v>110</v>
      </c>
      <c r="E15" s="162">
        <v>112.38999999999936</v>
      </c>
      <c r="F15" s="476"/>
    </row>
    <row r="16" spans="1:13">
      <c r="A16" s="160" t="s">
        <v>921</v>
      </c>
      <c r="B16" s="161" t="s">
        <v>3</v>
      </c>
      <c r="C16" s="10">
        <v>50250</v>
      </c>
      <c r="D16" s="161" t="s">
        <v>117</v>
      </c>
      <c r="E16" s="162">
        <v>22.670000000000016</v>
      </c>
      <c r="F16" s="476"/>
    </row>
    <row r="17" spans="1:6">
      <c r="A17" s="160" t="s">
        <v>921</v>
      </c>
      <c r="B17" s="161" t="s">
        <v>3</v>
      </c>
      <c r="C17" s="10">
        <v>50300</v>
      </c>
      <c r="D17" s="161" t="s">
        <v>123</v>
      </c>
      <c r="E17" s="162">
        <v>-4456.8100000000049</v>
      </c>
      <c r="F17" s="476"/>
    </row>
    <row r="18" spans="1:6">
      <c r="A18" s="160" t="s">
        <v>921</v>
      </c>
      <c r="B18" s="161" t="s">
        <v>3</v>
      </c>
      <c r="C18" s="10">
        <v>52010</v>
      </c>
      <c r="D18" s="161" t="s">
        <v>1688</v>
      </c>
      <c r="E18" s="162">
        <v>57941.170000000042</v>
      </c>
      <c r="F18" s="476"/>
    </row>
    <row r="19" spans="1:6">
      <c r="A19" s="160" t="s">
        <v>921</v>
      </c>
      <c r="B19" s="161" t="s">
        <v>3</v>
      </c>
      <c r="C19" s="10">
        <v>52020</v>
      </c>
      <c r="D19" s="161" t="s">
        <v>128</v>
      </c>
      <c r="E19" s="162">
        <v>46641.089999999916</v>
      </c>
      <c r="F19" s="476"/>
    </row>
    <row r="20" spans="1:6">
      <c r="A20" s="160" t="s">
        <v>921</v>
      </c>
      <c r="B20" s="161" t="s">
        <v>3</v>
      </c>
      <c r="C20" s="10">
        <v>52040</v>
      </c>
      <c r="D20" s="161" t="s">
        <v>300</v>
      </c>
      <c r="E20" s="162">
        <v>8465.08</v>
      </c>
      <c r="F20" s="476"/>
    </row>
    <row r="21" spans="1:6">
      <c r="A21" s="160" t="s">
        <v>921</v>
      </c>
      <c r="B21" s="161" t="s">
        <v>3</v>
      </c>
      <c r="C21" s="10">
        <v>56000</v>
      </c>
      <c r="D21" s="161" t="s">
        <v>334</v>
      </c>
      <c r="E21" s="162">
        <v>20332.939999999999</v>
      </c>
      <c r="F21" s="476"/>
    </row>
    <row r="22" spans="1:6">
      <c r="A22" s="160" t="s">
        <v>921</v>
      </c>
      <c r="B22" s="161" t="s">
        <v>3</v>
      </c>
      <c r="C22" s="10">
        <v>79010</v>
      </c>
      <c r="D22" s="161" t="s">
        <v>180</v>
      </c>
      <c r="E22" s="162">
        <v>1951.7100000000003</v>
      </c>
      <c r="F22" s="476"/>
    </row>
    <row r="23" spans="1:6">
      <c r="A23" s="81" t="s">
        <v>497</v>
      </c>
      <c r="B23" s="13"/>
      <c r="C23" s="13"/>
      <c r="D23" s="13"/>
      <c r="E23" s="14">
        <f>SUBTOTAL(9,E14:E22)</f>
        <v>118216.67999999996</v>
      </c>
    </row>
    <row r="25" spans="1:6">
      <c r="A25" s="157" t="s">
        <v>4</v>
      </c>
      <c r="B25" s="157" t="s">
        <v>737</v>
      </c>
      <c r="C25" s="157" t="s">
        <v>6</v>
      </c>
      <c r="D25" s="156" t="s">
        <v>20</v>
      </c>
    </row>
    <row r="26" spans="1:6">
      <c r="A26" s="10" t="s">
        <v>921</v>
      </c>
      <c r="B26" s="154" t="s">
        <v>3</v>
      </c>
      <c r="C26" s="10" t="s">
        <v>923</v>
      </c>
      <c r="D26" s="12">
        <f>E23</f>
        <v>118216.67999999996</v>
      </c>
    </row>
    <row r="27" spans="1:6">
      <c r="A27" s="10" t="s">
        <v>921</v>
      </c>
      <c r="B27" s="154" t="s">
        <v>3</v>
      </c>
      <c r="C27" s="10" t="s">
        <v>924</v>
      </c>
      <c r="D27" s="12">
        <f>M11</f>
        <v>83333.320000000007</v>
      </c>
    </row>
    <row r="28" spans="1:6">
      <c r="A28" s="10" t="s">
        <v>921</v>
      </c>
      <c r="B28" s="154" t="s">
        <v>3</v>
      </c>
      <c r="C28" s="10" t="s">
        <v>1571</v>
      </c>
      <c r="D28" s="12">
        <f>-SUM(D26:D27)</f>
        <v>-201549.99999999997</v>
      </c>
    </row>
    <row r="29" spans="1:6">
      <c r="A29" s="10" t="s">
        <v>921</v>
      </c>
      <c r="B29" s="154" t="s">
        <v>3</v>
      </c>
      <c r="C29" s="10" t="s">
        <v>1570</v>
      </c>
      <c r="D29" s="12">
        <f>1000000/4</f>
        <v>250000</v>
      </c>
    </row>
    <row r="30" spans="1:6">
      <c r="A30" s="81" t="s">
        <v>497</v>
      </c>
      <c r="B30" s="13"/>
      <c r="C30" s="13"/>
      <c r="D30" s="14">
        <f>SUM(D28:D29)</f>
        <v>48450.000000000029</v>
      </c>
    </row>
  </sheetData>
  <phoneticPr fontId="8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66D8-A7C1-4DB6-A007-42588B9C8D3B}">
  <sheetPr codeName="Sheet19">
    <tabColor theme="6" tint="-0.249977111117893"/>
  </sheetPr>
  <dimension ref="A1:J54"/>
  <sheetViews>
    <sheetView showGridLines="0" workbookViewId="0"/>
  </sheetViews>
  <sheetFormatPr defaultRowHeight="14.4"/>
  <cols>
    <col min="1" max="1" width="35.109375" bestFit="1" customWidth="1"/>
    <col min="2" max="2" width="34.6640625" bestFit="1" customWidth="1"/>
    <col min="3" max="3" width="13.88671875" bestFit="1" customWidth="1"/>
    <col min="4" max="4" width="15.33203125" bestFit="1" customWidth="1"/>
    <col min="5" max="5" width="9.109375" bestFit="1" customWidth="1"/>
    <col min="6" max="6" width="8.33203125" bestFit="1" customWidth="1"/>
    <col min="7" max="7" width="9.109375" bestFit="1" customWidth="1"/>
    <col min="8" max="8" width="16.44140625" bestFit="1" customWidth="1"/>
    <col min="9" max="9" width="18.5546875" bestFit="1" customWidth="1"/>
    <col min="10" max="10" width="23.88671875" bestFit="1" customWidth="1"/>
  </cols>
  <sheetData>
    <row r="1" spans="1:8" ht="12.75" customHeight="1">
      <c r="A1" s="15" t="s">
        <v>492</v>
      </c>
    </row>
    <row r="2" spans="1:8" ht="12.75" customHeight="1">
      <c r="A2" s="17" t="s">
        <v>493</v>
      </c>
    </row>
    <row r="3" spans="1:8" ht="12.75" customHeight="1">
      <c r="A3" s="17" t="s">
        <v>494</v>
      </c>
    </row>
    <row r="4" spans="1:8" ht="12.75" customHeight="1">
      <c r="A4" s="18" t="s">
        <v>555</v>
      </c>
    </row>
    <row r="6" spans="1:8">
      <c r="A6" s="8" t="s">
        <v>311</v>
      </c>
      <c r="B6" s="8" t="s">
        <v>11</v>
      </c>
      <c r="C6" s="197" t="s">
        <v>741</v>
      </c>
      <c r="D6" s="8" t="s">
        <v>12</v>
      </c>
      <c r="E6" s="197" t="s">
        <v>748</v>
      </c>
      <c r="F6" s="197" t="s">
        <v>749</v>
      </c>
      <c r="G6" s="197" t="s">
        <v>20</v>
      </c>
      <c r="H6" s="9" t="s">
        <v>778</v>
      </c>
    </row>
    <row r="7" spans="1:8">
      <c r="A7" s="245" t="s">
        <v>779</v>
      </c>
      <c r="B7" s="245" t="s">
        <v>131</v>
      </c>
      <c r="C7" s="246" t="s">
        <v>780</v>
      </c>
      <c r="D7" s="247"/>
      <c r="E7" s="200">
        <v>30572.06</v>
      </c>
      <c r="F7" s="200">
        <v>2018.95</v>
      </c>
      <c r="G7" s="200">
        <v>28553.11</v>
      </c>
      <c r="H7" s="248" t="s">
        <v>781</v>
      </c>
    </row>
    <row r="8" spans="1:8">
      <c r="A8" s="245" t="s">
        <v>779</v>
      </c>
      <c r="B8" s="245" t="s">
        <v>131</v>
      </c>
      <c r="C8" s="246" t="s">
        <v>780</v>
      </c>
      <c r="D8" s="247"/>
      <c r="E8" s="200">
        <v>19678.259999999998</v>
      </c>
      <c r="F8" s="200">
        <v>7837.22</v>
      </c>
      <c r="G8" s="200">
        <v>11841.04</v>
      </c>
      <c r="H8" s="248" t="s">
        <v>782</v>
      </c>
    </row>
    <row r="9" spans="1:8">
      <c r="A9" s="81" t="s">
        <v>783</v>
      </c>
      <c r="B9" s="13"/>
      <c r="C9" s="127"/>
      <c r="D9" s="13"/>
      <c r="E9" s="198">
        <v>50250.32</v>
      </c>
      <c r="F9" s="198">
        <v>9856.17</v>
      </c>
      <c r="G9" s="198">
        <v>40394.15</v>
      </c>
      <c r="H9" s="24"/>
    </row>
    <row r="10" spans="1:8">
      <c r="A10" s="245" t="s">
        <v>784</v>
      </c>
      <c r="B10" s="245" t="s">
        <v>131</v>
      </c>
      <c r="C10" s="246" t="s">
        <v>780</v>
      </c>
      <c r="D10" s="247"/>
      <c r="E10" s="200">
        <v>44261.33</v>
      </c>
      <c r="F10" s="200">
        <v>0</v>
      </c>
      <c r="G10" s="200">
        <v>44261.33</v>
      </c>
      <c r="H10" s="248" t="s">
        <v>781</v>
      </c>
    </row>
    <row r="11" spans="1:8">
      <c r="A11" s="245" t="s">
        <v>784</v>
      </c>
      <c r="B11" s="245" t="s">
        <v>131</v>
      </c>
      <c r="C11" s="246" t="s">
        <v>780</v>
      </c>
      <c r="D11" s="247"/>
      <c r="E11" s="200">
        <v>67162.69</v>
      </c>
      <c r="F11" s="200">
        <v>0</v>
      </c>
      <c r="G11" s="200">
        <v>67162.69</v>
      </c>
      <c r="H11" s="248" t="s">
        <v>782</v>
      </c>
    </row>
    <row r="12" spans="1:8">
      <c r="A12" s="245" t="s">
        <v>784</v>
      </c>
      <c r="B12" s="245" t="s">
        <v>131</v>
      </c>
      <c r="C12" s="246" t="s">
        <v>780</v>
      </c>
      <c r="D12" s="247"/>
      <c r="E12" s="200">
        <v>4750.3900000000003</v>
      </c>
      <c r="F12" s="200">
        <v>0</v>
      </c>
      <c r="G12" s="200">
        <v>4750.3900000000003</v>
      </c>
      <c r="H12" s="248" t="s">
        <v>785</v>
      </c>
    </row>
    <row r="13" spans="1:8">
      <c r="A13" s="81" t="s">
        <v>786</v>
      </c>
      <c r="B13" s="13"/>
      <c r="C13" s="127"/>
      <c r="D13" s="13"/>
      <c r="E13" s="198">
        <v>116174.41</v>
      </c>
      <c r="F13" s="198">
        <v>0</v>
      </c>
      <c r="G13" s="198">
        <v>116174.41</v>
      </c>
      <c r="H13" s="24"/>
    </row>
    <row r="14" spans="1:8">
      <c r="A14" s="245" t="s">
        <v>787</v>
      </c>
      <c r="B14" s="245" t="s">
        <v>131</v>
      </c>
      <c r="C14" s="246" t="s">
        <v>788</v>
      </c>
      <c r="D14" s="247"/>
      <c r="E14" s="200">
        <v>2445.6</v>
      </c>
      <c r="F14" s="200">
        <v>326.08</v>
      </c>
      <c r="G14" s="200">
        <v>2119.52</v>
      </c>
      <c r="H14" s="248" t="s">
        <v>789</v>
      </c>
    </row>
    <row r="15" spans="1:8">
      <c r="A15" s="245" t="s">
        <v>787</v>
      </c>
      <c r="B15" s="245" t="s">
        <v>131</v>
      </c>
      <c r="C15" s="246" t="s">
        <v>788</v>
      </c>
      <c r="D15" s="247"/>
      <c r="E15" s="200">
        <v>305.7</v>
      </c>
      <c r="F15" s="200">
        <v>40.76</v>
      </c>
      <c r="G15" s="200">
        <v>264.94</v>
      </c>
      <c r="H15" s="248" t="s">
        <v>790</v>
      </c>
    </row>
    <row r="16" spans="1:8">
      <c r="A16" s="81" t="s">
        <v>791</v>
      </c>
      <c r="B16" s="13"/>
      <c r="C16" s="127"/>
      <c r="D16" s="13"/>
      <c r="E16" s="198">
        <v>2751.3</v>
      </c>
      <c r="F16" s="198">
        <v>366.84</v>
      </c>
      <c r="G16" s="198">
        <v>2384.46</v>
      </c>
      <c r="H16" s="24"/>
    </row>
    <row r="17" spans="1:10">
      <c r="A17" s="247"/>
      <c r="B17" s="245" t="s">
        <v>26</v>
      </c>
      <c r="C17" s="246" t="s">
        <v>750</v>
      </c>
      <c r="D17" s="245" t="s">
        <v>66</v>
      </c>
      <c r="E17" s="200">
        <v>1584.42</v>
      </c>
      <c r="F17" s="200">
        <v>12438.57</v>
      </c>
      <c r="G17" s="200">
        <v>-10854.15</v>
      </c>
      <c r="H17" s="249"/>
    </row>
    <row r="18" spans="1:10">
      <c r="A18" s="247"/>
      <c r="B18" s="245" t="s">
        <v>26</v>
      </c>
      <c r="C18" s="246" t="s">
        <v>780</v>
      </c>
      <c r="D18" s="245" t="s">
        <v>60</v>
      </c>
      <c r="E18" s="200">
        <v>38998.69</v>
      </c>
      <c r="F18" s="200">
        <v>38998.69</v>
      </c>
      <c r="G18" s="200">
        <v>0</v>
      </c>
      <c r="H18" s="249"/>
    </row>
    <row r="19" spans="1:10">
      <c r="A19" s="247"/>
      <c r="B19" s="245" t="s">
        <v>792</v>
      </c>
      <c r="C19" s="246" t="s">
        <v>780</v>
      </c>
      <c r="D19" s="245" t="s">
        <v>792</v>
      </c>
      <c r="E19" s="200">
        <v>0</v>
      </c>
      <c r="F19" s="200">
        <v>27880</v>
      </c>
      <c r="G19" s="200">
        <v>-27880</v>
      </c>
      <c r="H19" s="249"/>
    </row>
    <row r="20" spans="1:10">
      <c r="A20" s="247"/>
      <c r="B20" s="245" t="s">
        <v>792</v>
      </c>
      <c r="C20" s="246" t="s">
        <v>780</v>
      </c>
      <c r="D20" s="245" t="s">
        <v>792</v>
      </c>
      <c r="E20" s="200">
        <v>0</v>
      </c>
      <c r="F20" s="200">
        <v>6421.87</v>
      </c>
      <c r="G20" s="200">
        <v>-6421.87</v>
      </c>
      <c r="H20" s="249"/>
    </row>
    <row r="21" spans="1:10">
      <c r="A21" s="13"/>
      <c r="B21" s="13"/>
      <c r="C21" s="127"/>
      <c r="D21" s="13"/>
      <c r="E21" s="198">
        <v>40583.11</v>
      </c>
      <c r="F21" s="198">
        <v>85739.13</v>
      </c>
      <c r="G21" s="198">
        <v>-45156.02</v>
      </c>
      <c r="H21" s="24"/>
    </row>
    <row r="22" spans="1:10">
      <c r="A22" s="81" t="s">
        <v>497</v>
      </c>
      <c r="B22" s="13"/>
      <c r="C22" s="13"/>
      <c r="D22" s="13"/>
      <c r="E22" s="198">
        <v>209759.14</v>
      </c>
      <c r="F22" s="198">
        <v>95962.14</v>
      </c>
      <c r="G22" s="198">
        <v>113797</v>
      </c>
      <c r="H22" s="24"/>
      <c r="I22" s="132"/>
    </row>
    <row r="23" spans="1:10">
      <c r="A23" s="129"/>
      <c r="B23" s="129"/>
      <c r="C23" s="129"/>
      <c r="D23" s="129"/>
      <c r="E23" s="129"/>
      <c r="F23" s="129"/>
      <c r="G23" s="129"/>
      <c r="H23" s="129"/>
      <c r="I23" s="130"/>
      <c r="J23" s="131"/>
    </row>
    <row r="24" spans="1:10">
      <c r="A24" s="8" t="s">
        <v>793</v>
      </c>
      <c r="B24" s="8" t="s">
        <v>794</v>
      </c>
      <c r="C24" s="8" t="s">
        <v>795</v>
      </c>
      <c r="D24" s="8" t="s">
        <v>796</v>
      </c>
      <c r="E24" s="8" t="s">
        <v>748</v>
      </c>
      <c r="F24" s="8" t="s">
        <v>749</v>
      </c>
      <c r="G24" s="8" t="s">
        <v>797</v>
      </c>
      <c r="H24" s="8" t="s">
        <v>766</v>
      </c>
      <c r="I24" s="8" t="s">
        <v>8</v>
      </c>
      <c r="J24" s="9" t="s">
        <v>798</v>
      </c>
    </row>
    <row r="25" spans="1:10">
      <c r="A25" s="245" t="s">
        <v>27</v>
      </c>
      <c r="B25" s="245" t="s">
        <v>799</v>
      </c>
      <c r="C25" s="245" t="s">
        <v>767</v>
      </c>
      <c r="D25" s="245" t="s">
        <v>800</v>
      </c>
      <c r="E25" s="200">
        <v>4093.17</v>
      </c>
      <c r="F25" s="200">
        <v>0</v>
      </c>
      <c r="G25" s="200">
        <v>4093.17</v>
      </c>
      <c r="H25" s="245" t="s">
        <v>801</v>
      </c>
      <c r="I25" s="245" t="s">
        <v>802</v>
      </c>
      <c r="J25" s="248" t="s">
        <v>803</v>
      </c>
    </row>
    <row r="26" spans="1:10">
      <c r="A26" s="245" t="s">
        <v>27</v>
      </c>
      <c r="B26" s="245" t="s">
        <v>799</v>
      </c>
      <c r="C26" s="245" t="s">
        <v>767</v>
      </c>
      <c r="D26" s="245" t="s">
        <v>800</v>
      </c>
      <c r="E26" s="200">
        <v>9618.5</v>
      </c>
      <c r="F26" s="200">
        <v>0</v>
      </c>
      <c r="G26" s="200">
        <v>9618.5</v>
      </c>
      <c r="H26" s="245" t="s">
        <v>801</v>
      </c>
      <c r="I26" s="245" t="s">
        <v>802</v>
      </c>
      <c r="J26" s="248" t="s">
        <v>804</v>
      </c>
    </row>
    <row r="27" spans="1:10">
      <c r="A27" s="245" t="s">
        <v>27</v>
      </c>
      <c r="B27" s="245" t="s">
        <v>805</v>
      </c>
      <c r="C27" s="245" t="s">
        <v>768</v>
      </c>
      <c r="D27" s="245" t="s">
        <v>800</v>
      </c>
      <c r="E27" s="200">
        <v>4093.17</v>
      </c>
      <c r="F27" s="200">
        <v>0</v>
      </c>
      <c r="G27" s="200">
        <v>4093.17</v>
      </c>
      <c r="H27" s="245" t="s">
        <v>801</v>
      </c>
      <c r="I27" s="245" t="s">
        <v>802</v>
      </c>
      <c r="J27" s="248" t="s">
        <v>803</v>
      </c>
    </row>
    <row r="28" spans="1:10">
      <c r="A28" s="245" t="s">
        <v>27</v>
      </c>
      <c r="B28" s="245" t="s">
        <v>805</v>
      </c>
      <c r="C28" s="245" t="s">
        <v>768</v>
      </c>
      <c r="D28" s="245" t="s">
        <v>800</v>
      </c>
      <c r="E28" s="200">
        <v>9618.5</v>
      </c>
      <c r="F28" s="200">
        <v>0</v>
      </c>
      <c r="G28" s="200">
        <v>9618.5</v>
      </c>
      <c r="H28" s="245" t="s">
        <v>801</v>
      </c>
      <c r="I28" s="245" t="s">
        <v>802</v>
      </c>
      <c r="J28" s="248" t="s">
        <v>804</v>
      </c>
    </row>
    <row r="29" spans="1:10">
      <c r="A29" s="245" t="s">
        <v>27</v>
      </c>
      <c r="B29" s="245" t="s">
        <v>806</v>
      </c>
      <c r="C29" s="245" t="s">
        <v>769</v>
      </c>
      <c r="D29" s="245" t="s">
        <v>800</v>
      </c>
      <c r="E29" s="200">
        <v>4093.17</v>
      </c>
      <c r="F29" s="200">
        <v>0</v>
      </c>
      <c r="G29" s="200">
        <v>4093.17</v>
      </c>
      <c r="H29" s="245" t="s">
        <v>801</v>
      </c>
      <c r="I29" s="245" t="s">
        <v>802</v>
      </c>
      <c r="J29" s="248" t="s">
        <v>803</v>
      </c>
    </row>
    <row r="30" spans="1:10">
      <c r="A30" s="245" t="s">
        <v>27</v>
      </c>
      <c r="B30" s="245" t="s">
        <v>806</v>
      </c>
      <c r="C30" s="245" t="s">
        <v>769</v>
      </c>
      <c r="D30" s="245" t="s">
        <v>800</v>
      </c>
      <c r="E30" s="200">
        <v>9618.5</v>
      </c>
      <c r="F30" s="200">
        <v>0</v>
      </c>
      <c r="G30" s="200">
        <v>9618.5</v>
      </c>
      <c r="H30" s="245" t="s">
        <v>801</v>
      </c>
      <c r="I30" s="245" t="s">
        <v>802</v>
      </c>
      <c r="J30" s="248" t="s">
        <v>804</v>
      </c>
    </row>
    <row r="31" spans="1:10">
      <c r="A31" s="245" t="s">
        <v>27</v>
      </c>
      <c r="B31" s="245" t="s">
        <v>807</v>
      </c>
      <c r="C31" s="245" t="s">
        <v>770</v>
      </c>
      <c r="D31" s="245" t="s">
        <v>800</v>
      </c>
      <c r="E31" s="200">
        <v>4093.17</v>
      </c>
      <c r="F31" s="200">
        <v>0</v>
      </c>
      <c r="G31" s="200">
        <v>4093.17</v>
      </c>
      <c r="H31" s="245" t="s">
        <v>801</v>
      </c>
      <c r="I31" s="245" t="s">
        <v>802</v>
      </c>
      <c r="J31" s="248" t="s">
        <v>803</v>
      </c>
    </row>
    <row r="32" spans="1:10">
      <c r="A32" s="245" t="s">
        <v>27</v>
      </c>
      <c r="B32" s="245" t="s">
        <v>807</v>
      </c>
      <c r="C32" s="245" t="s">
        <v>770</v>
      </c>
      <c r="D32" s="245" t="s">
        <v>800</v>
      </c>
      <c r="E32" s="200">
        <v>9618.5</v>
      </c>
      <c r="F32" s="200">
        <v>0</v>
      </c>
      <c r="G32" s="200">
        <v>9618.5</v>
      </c>
      <c r="H32" s="245" t="s">
        <v>801</v>
      </c>
      <c r="I32" s="245" t="s">
        <v>802</v>
      </c>
      <c r="J32" s="248" t="s">
        <v>804</v>
      </c>
    </row>
    <row r="33" spans="1:10">
      <c r="A33" s="245" t="s">
        <v>27</v>
      </c>
      <c r="B33" s="245" t="s">
        <v>808</v>
      </c>
      <c r="C33" s="245" t="s">
        <v>771</v>
      </c>
      <c r="D33" s="245" t="s">
        <v>800</v>
      </c>
      <c r="E33" s="200">
        <v>4093.17</v>
      </c>
      <c r="F33" s="200">
        <v>0</v>
      </c>
      <c r="G33" s="200">
        <v>4093.17</v>
      </c>
      <c r="H33" s="245" t="s">
        <v>801</v>
      </c>
      <c r="I33" s="245" t="s">
        <v>802</v>
      </c>
      <c r="J33" s="248" t="s">
        <v>803</v>
      </c>
    </row>
    <row r="34" spans="1:10">
      <c r="A34" s="245" t="s">
        <v>27</v>
      </c>
      <c r="B34" s="245" t="s">
        <v>808</v>
      </c>
      <c r="C34" s="245" t="s">
        <v>771</v>
      </c>
      <c r="D34" s="245" t="s">
        <v>800</v>
      </c>
      <c r="E34" s="200">
        <v>9618.5</v>
      </c>
      <c r="F34" s="200">
        <v>0</v>
      </c>
      <c r="G34" s="200">
        <v>9618.5</v>
      </c>
      <c r="H34" s="245" t="s">
        <v>801</v>
      </c>
      <c r="I34" s="245" t="s">
        <v>802</v>
      </c>
      <c r="J34" s="248" t="s">
        <v>804</v>
      </c>
    </row>
    <row r="35" spans="1:10">
      <c r="A35" s="245" t="s">
        <v>27</v>
      </c>
      <c r="B35" s="245" t="s">
        <v>809</v>
      </c>
      <c r="C35" s="245" t="s">
        <v>772</v>
      </c>
      <c r="D35" s="245" t="s">
        <v>800</v>
      </c>
      <c r="E35" s="200">
        <v>4093.17</v>
      </c>
      <c r="F35" s="200">
        <v>0</v>
      </c>
      <c r="G35" s="200">
        <v>4093.17</v>
      </c>
      <c r="H35" s="245" t="s">
        <v>801</v>
      </c>
      <c r="I35" s="245" t="s">
        <v>802</v>
      </c>
      <c r="J35" s="248" t="s">
        <v>803</v>
      </c>
    </row>
    <row r="36" spans="1:10">
      <c r="A36" s="245" t="s">
        <v>27</v>
      </c>
      <c r="B36" s="245" t="s">
        <v>809</v>
      </c>
      <c r="C36" s="245" t="s">
        <v>772</v>
      </c>
      <c r="D36" s="245" t="s">
        <v>800</v>
      </c>
      <c r="E36" s="200">
        <v>9618.5</v>
      </c>
      <c r="F36" s="200">
        <v>0</v>
      </c>
      <c r="G36" s="200">
        <v>9618.5</v>
      </c>
      <c r="H36" s="245" t="s">
        <v>801</v>
      </c>
      <c r="I36" s="245" t="s">
        <v>802</v>
      </c>
      <c r="J36" s="248" t="s">
        <v>804</v>
      </c>
    </row>
    <row r="37" spans="1:10">
      <c r="A37" s="245" t="s">
        <v>27</v>
      </c>
      <c r="B37" s="245" t="s">
        <v>810</v>
      </c>
      <c r="C37" s="245" t="s">
        <v>773</v>
      </c>
      <c r="D37" s="245" t="s">
        <v>800</v>
      </c>
      <c r="E37" s="200">
        <v>4534.58</v>
      </c>
      <c r="F37" s="200">
        <v>0</v>
      </c>
      <c r="G37" s="200">
        <v>4534.58</v>
      </c>
      <c r="H37" s="245" t="s">
        <v>801</v>
      </c>
      <c r="I37" s="245" t="s">
        <v>802</v>
      </c>
      <c r="J37" s="248" t="s">
        <v>803</v>
      </c>
    </row>
    <row r="38" spans="1:10">
      <c r="A38" s="245" t="s">
        <v>27</v>
      </c>
      <c r="B38" s="245" t="s">
        <v>810</v>
      </c>
      <c r="C38" s="245" t="s">
        <v>773</v>
      </c>
      <c r="D38" s="245" t="s">
        <v>800</v>
      </c>
      <c r="E38" s="200">
        <v>7460.92</v>
      </c>
      <c r="F38" s="200">
        <v>0</v>
      </c>
      <c r="G38" s="200">
        <v>7460.92</v>
      </c>
      <c r="H38" s="245" t="s">
        <v>801</v>
      </c>
      <c r="I38" s="245" t="s">
        <v>802</v>
      </c>
      <c r="J38" s="248" t="s">
        <v>804</v>
      </c>
    </row>
    <row r="39" spans="1:10">
      <c r="A39" s="245" t="s">
        <v>27</v>
      </c>
      <c r="B39" s="245" t="s">
        <v>811</v>
      </c>
      <c r="C39" s="245" t="s">
        <v>774</v>
      </c>
      <c r="D39" s="245" t="s">
        <v>800</v>
      </c>
      <c r="E39" s="200">
        <v>4534.58</v>
      </c>
      <c r="F39" s="200">
        <v>0</v>
      </c>
      <c r="G39" s="200">
        <v>4534.58</v>
      </c>
      <c r="H39" s="245" t="s">
        <v>801</v>
      </c>
      <c r="I39" s="245" t="s">
        <v>802</v>
      </c>
      <c r="J39" s="248" t="s">
        <v>803</v>
      </c>
    </row>
    <row r="40" spans="1:10">
      <c r="A40" s="245" t="s">
        <v>27</v>
      </c>
      <c r="B40" s="245" t="s">
        <v>811</v>
      </c>
      <c r="C40" s="245" t="s">
        <v>774</v>
      </c>
      <c r="D40" s="245" t="s">
        <v>800</v>
      </c>
      <c r="E40" s="200">
        <v>7460.92</v>
      </c>
      <c r="F40" s="200">
        <v>0</v>
      </c>
      <c r="G40" s="200">
        <v>7460.92</v>
      </c>
      <c r="H40" s="245" t="s">
        <v>801</v>
      </c>
      <c r="I40" s="245" t="s">
        <v>802</v>
      </c>
      <c r="J40" s="248" t="s">
        <v>804</v>
      </c>
    </row>
    <row r="41" spans="1:10">
      <c r="A41" s="245" t="s">
        <v>27</v>
      </c>
      <c r="B41" s="245" t="s">
        <v>812</v>
      </c>
      <c r="C41" s="245" t="s">
        <v>775</v>
      </c>
      <c r="D41" s="245" t="s">
        <v>800</v>
      </c>
      <c r="E41" s="200">
        <v>4534.58</v>
      </c>
      <c r="F41" s="200">
        <v>0</v>
      </c>
      <c r="G41" s="200">
        <v>4534.58</v>
      </c>
      <c r="H41" s="245" t="s">
        <v>801</v>
      </c>
      <c r="I41" s="245" t="s">
        <v>802</v>
      </c>
      <c r="J41" s="248" t="s">
        <v>803</v>
      </c>
    </row>
    <row r="42" spans="1:10">
      <c r="A42" s="245" t="s">
        <v>27</v>
      </c>
      <c r="B42" s="245" t="s">
        <v>812</v>
      </c>
      <c r="C42" s="245" t="s">
        <v>775</v>
      </c>
      <c r="D42" s="245" t="s">
        <v>800</v>
      </c>
      <c r="E42" s="200">
        <v>7460.92</v>
      </c>
      <c r="F42" s="200">
        <v>0</v>
      </c>
      <c r="G42" s="200">
        <v>7460.92</v>
      </c>
      <c r="H42" s="245" t="s">
        <v>801</v>
      </c>
      <c r="I42" s="245" t="s">
        <v>802</v>
      </c>
      <c r="J42" s="248" t="s">
        <v>804</v>
      </c>
    </row>
    <row r="43" spans="1:10">
      <c r="A43" s="245" t="s">
        <v>27</v>
      </c>
      <c r="B43" s="245" t="s">
        <v>813</v>
      </c>
      <c r="C43" s="245" t="s">
        <v>776</v>
      </c>
      <c r="D43" s="245" t="s">
        <v>800</v>
      </c>
      <c r="E43" s="200">
        <v>4534.58</v>
      </c>
      <c r="F43" s="200">
        <v>0</v>
      </c>
      <c r="G43" s="200">
        <v>4534.58</v>
      </c>
      <c r="H43" s="245" t="s">
        <v>801</v>
      </c>
      <c r="I43" s="245" t="s">
        <v>802</v>
      </c>
      <c r="J43" s="248" t="s">
        <v>803</v>
      </c>
    </row>
    <row r="44" spans="1:10">
      <c r="A44" s="245" t="s">
        <v>27</v>
      </c>
      <c r="B44" s="245" t="s">
        <v>813</v>
      </c>
      <c r="C44" s="245" t="s">
        <v>776</v>
      </c>
      <c r="D44" s="245" t="s">
        <v>800</v>
      </c>
      <c r="E44" s="200">
        <v>7460.92</v>
      </c>
      <c r="F44" s="200">
        <v>0</v>
      </c>
      <c r="G44" s="200">
        <v>7460.92</v>
      </c>
      <c r="H44" s="245" t="s">
        <v>801</v>
      </c>
      <c r="I44" s="245" t="s">
        <v>802</v>
      </c>
      <c r="J44" s="248" t="s">
        <v>804</v>
      </c>
    </row>
    <row r="45" spans="1:10">
      <c r="A45" s="245" t="s">
        <v>27</v>
      </c>
      <c r="B45" s="245" t="s">
        <v>964</v>
      </c>
      <c r="C45" s="245" t="s">
        <v>965</v>
      </c>
      <c r="D45" s="245" t="s">
        <v>800</v>
      </c>
      <c r="E45" s="200">
        <v>4534.58</v>
      </c>
      <c r="F45" s="200">
        <v>0</v>
      </c>
      <c r="G45" s="200">
        <v>4534.58</v>
      </c>
      <c r="H45" s="245" t="s">
        <v>801</v>
      </c>
      <c r="I45" s="245" t="s">
        <v>802</v>
      </c>
      <c r="J45" s="248" t="s">
        <v>803</v>
      </c>
    </row>
    <row r="46" spans="1:10">
      <c r="A46" s="245" t="s">
        <v>27</v>
      </c>
      <c r="B46" s="245" t="s">
        <v>964</v>
      </c>
      <c r="C46" s="245" t="s">
        <v>965</v>
      </c>
      <c r="D46" s="245" t="s">
        <v>800</v>
      </c>
      <c r="E46" s="200">
        <v>7460.92</v>
      </c>
      <c r="F46" s="200">
        <v>0</v>
      </c>
      <c r="G46" s="200">
        <v>7460.92</v>
      </c>
      <c r="H46" s="245" t="s">
        <v>801</v>
      </c>
      <c r="I46" s="245" t="s">
        <v>802</v>
      </c>
      <c r="J46" s="248" t="s">
        <v>804</v>
      </c>
    </row>
    <row r="47" spans="1:10">
      <c r="A47" s="245" t="s">
        <v>27</v>
      </c>
      <c r="B47" s="245" t="s">
        <v>814</v>
      </c>
      <c r="C47" s="245" t="s">
        <v>777</v>
      </c>
      <c r="D47" s="245" t="s">
        <v>800</v>
      </c>
      <c r="E47" s="200">
        <v>4534.58</v>
      </c>
      <c r="F47" s="200">
        <v>0</v>
      </c>
      <c r="G47" s="200">
        <v>4534.58</v>
      </c>
      <c r="H47" s="245" t="s">
        <v>801</v>
      </c>
      <c r="I47" s="245" t="s">
        <v>802</v>
      </c>
      <c r="J47" s="248" t="s">
        <v>803</v>
      </c>
    </row>
    <row r="48" spans="1:10">
      <c r="A48" s="245" t="s">
        <v>27</v>
      </c>
      <c r="B48" s="245" t="s">
        <v>814</v>
      </c>
      <c r="C48" s="245" t="s">
        <v>777</v>
      </c>
      <c r="D48" s="245" t="s">
        <v>800</v>
      </c>
      <c r="E48" s="200">
        <v>7460.92</v>
      </c>
      <c r="F48" s="200">
        <v>0</v>
      </c>
      <c r="G48" s="200">
        <v>7460.92</v>
      </c>
      <c r="H48" s="245" t="s">
        <v>801</v>
      </c>
      <c r="I48" s="245" t="s">
        <v>802</v>
      </c>
      <c r="J48" s="248" t="s">
        <v>804</v>
      </c>
    </row>
    <row r="49" spans="1:10">
      <c r="A49" s="81" t="s">
        <v>815</v>
      </c>
      <c r="B49" s="13"/>
      <c r="C49" s="13"/>
      <c r="D49" s="13"/>
      <c r="E49" s="198">
        <v>154243.01999999999</v>
      </c>
      <c r="F49" s="198">
        <v>0</v>
      </c>
      <c r="G49" s="198">
        <v>154243.01999999999</v>
      </c>
      <c r="H49" s="13"/>
      <c r="I49" s="13"/>
      <c r="J49" s="24"/>
    </row>
    <row r="51" spans="1:10">
      <c r="A51" s="28" t="s">
        <v>505</v>
      </c>
      <c r="B51" s="29" t="s">
        <v>20</v>
      </c>
    </row>
    <row r="52" spans="1:10">
      <c r="A52" s="133" t="s">
        <v>816</v>
      </c>
      <c r="B52" s="134">
        <f>G22</f>
        <v>113797</v>
      </c>
    </row>
    <row r="53" spans="1:10">
      <c r="A53" s="133" t="s">
        <v>817</v>
      </c>
      <c r="B53" s="134">
        <f>G49</f>
        <v>154243.01999999999</v>
      </c>
    </row>
    <row r="54" spans="1:10">
      <c r="A54" s="25" t="s">
        <v>818</v>
      </c>
      <c r="B54" s="135">
        <f>B52-B53</f>
        <v>-40446.01999999999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8BB2-4237-4D9A-9BFC-FA71483957FA}">
  <sheetPr codeName="Sheet2">
    <tabColor theme="6" tint="0.59999389629810485"/>
  </sheetPr>
  <dimension ref="A1:M21"/>
  <sheetViews>
    <sheetView showGridLines="0" workbookViewId="0"/>
  </sheetViews>
  <sheetFormatPr defaultRowHeight="14.4"/>
  <cols>
    <col min="1" max="1" width="11.109375" bestFit="1" customWidth="1"/>
    <col min="2" max="2" width="5.6640625" bestFit="1" customWidth="1"/>
    <col min="3" max="3" width="20.6640625" bestFit="1" customWidth="1"/>
    <col min="4" max="4" width="6.5546875" bestFit="1" customWidth="1"/>
    <col min="5" max="5" width="10.5546875" bestFit="1" customWidth="1"/>
    <col min="6" max="6" width="12.88671875" hidden="1" customWidth="1"/>
    <col min="7" max="7" width="7.109375" hidden="1" customWidth="1"/>
    <col min="8" max="8" width="5.5546875" hidden="1" customWidth="1"/>
    <col min="9" max="9" width="7.6640625" hidden="1" customWidth="1"/>
    <col min="10" max="10" width="11.109375" bestFit="1" customWidth="1"/>
    <col min="11" max="11" width="6.88671875" hidden="1" customWidth="1"/>
    <col min="12" max="12" width="15.88671875" hidden="1" customWidth="1"/>
  </cols>
  <sheetData>
    <row r="1" spans="1:13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2.75" customHeight="1">
      <c r="A4" s="18" t="s">
        <v>523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4"/>
    </row>
    <row r="6" spans="1:13" hidden="1">
      <c r="A6" s="2" t="s">
        <v>693</v>
      </c>
    </row>
    <row r="7" spans="1:13" hidden="1">
      <c r="A7" s="2" t="s">
        <v>692</v>
      </c>
    </row>
    <row r="8" spans="1:13" hidden="1">
      <c r="A8" s="3" t="s">
        <v>932</v>
      </c>
    </row>
    <row r="9" spans="1:13" hidden="1"/>
    <row r="10" spans="1:13" hidden="1">
      <c r="A10" s="4"/>
      <c r="B10" s="7" t="s">
        <v>691</v>
      </c>
    </row>
    <row r="11" spans="1:13" hidden="1">
      <c r="A11" s="6" t="s">
        <v>1</v>
      </c>
      <c r="B11" s="7" t="s">
        <v>690</v>
      </c>
    </row>
    <row r="12" spans="1:13" hidden="1">
      <c r="A12" s="6" t="s">
        <v>1</v>
      </c>
      <c r="B12" s="7" t="s">
        <v>689</v>
      </c>
    </row>
    <row r="13" spans="1:13" hidden="1">
      <c r="A13" s="6" t="s">
        <v>1</v>
      </c>
      <c r="B13" s="7" t="s">
        <v>931</v>
      </c>
    </row>
    <row r="14" spans="1:13" hidden="1">
      <c r="A14" s="6" t="s">
        <v>1</v>
      </c>
      <c r="B14" s="7" t="s">
        <v>688</v>
      </c>
    </row>
    <row r="15" spans="1:13" hidden="1">
      <c r="A15" s="4" t="s">
        <v>2</v>
      </c>
    </row>
    <row r="16" spans="1:13" hidden="1">
      <c r="A16" s="1" t="s">
        <v>921</v>
      </c>
    </row>
    <row r="17" spans="1:12">
      <c r="A17" s="8" t="s">
        <v>686</v>
      </c>
      <c r="B17" s="8" t="s">
        <v>685</v>
      </c>
      <c r="C17" s="8" t="s">
        <v>684</v>
      </c>
      <c r="D17" s="8" t="s">
        <v>683</v>
      </c>
      <c r="E17" s="8" t="s">
        <v>682</v>
      </c>
      <c r="F17" s="8" t="s">
        <v>681</v>
      </c>
      <c r="G17" s="8" t="s">
        <v>680</v>
      </c>
      <c r="H17" s="8" t="s">
        <v>679</v>
      </c>
      <c r="I17" s="8" t="s">
        <v>678</v>
      </c>
      <c r="J17" s="9" t="s">
        <v>677</v>
      </c>
      <c r="K17" s="171" t="s">
        <v>675</v>
      </c>
      <c r="L17" s="9" t="s">
        <v>675</v>
      </c>
    </row>
    <row r="18" spans="1:12">
      <c r="A18" s="10" t="s">
        <v>3</v>
      </c>
      <c r="B18" s="10" t="s">
        <v>674</v>
      </c>
      <c r="C18" s="10" t="s">
        <v>673</v>
      </c>
      <c r="D18" s="10" t="s">
        <v>57</v>
      </c>
      <c r="E18" s="10" t="s">
        <v>29</v>
      </c>
      <c r="F18" s="82">
        <v>891161.37</v>
      </c>
      <c r="G18" s="82">
        <v>8596.65</v>
      </c>
      <c r="H18" s="82">
        <v>0</v>
      </c>
      <c r="I18" s="82">
        <v>8596.65</v>
      </c>
      <c r="J18" s="155">
        <v>899758.02</v>
      </c>
      <c r="K18" s="172" t="s">
        <v>672</v>
      </c>
      <c r="L18" s="23" t="s">
        <v>672</v>
      </c>
    </row>
    <row r="19" spans="1:12">
      <c r="A19" s="81" t="s">
        <v>497</v>
      </c>
      <c r="B19" s="13"/>
      <c r="C19" s="13"/>
      <c r="D19" s="13"/>
      <c r="E19" s="13"/>
      <c r="F19" s="80">
        <v>891161.37</v>
      </c>
      <c r="G19" s="80">
        <v>8596.65</v>
      </c>
      <c r="H19" s="80">
        <v>0</v>
      </c>
      <c r="I19" s="80">
        <v>8596.65</v>
      </c>
      <c r="J19" s="223">
        <v>899758.02</v>
      </c>
      <c r="K19" s="173"/>
      <c r="L19" s="24"/>
    </row>
    <row r="20" spans="1:12">
      <c r="A20" s="4" t="s">
        <v>2</v>
      </c>
    </row>
    <row r="21" spans="1:12" ht="15.4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0" filterMode="1">
    <tabColor theme="6" tint="-0.249977111117893"/>
  </sheetPr>
  <dimension ref="A1:W331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23.88671875" bestFit="1" customWidth="1"/>
    <col min="4" max="4" width="11.109375" hidden="1" customWidth="1"/>
    <col min="5" max="5" width="20.6640625" hidden="1" customWidth="1"/>
    <col min="6" max="6" width="14.6640625" bestFit="1" customWidth="1"/>
    <col min="7" max="7" width="23.109375" bestFit="1" customWidth="1"/>
    <col min="8" max="8" width="13.88671875" hidden="1" customWidth="1"/>
    <col min="9" max="9" width="22.33203125" hidden="1" customWidth="1"/>
    <col min="10" max="10" width="6.109375" bestFit="1" customWidth="1"/>
    <col min="11" max="11" width="23.5546875" bestFit="1" customWidth="1"/>
    <col min="12" max="12" width="11.33203125" hidden="1" customWidth="1"/>
    <col min="13" max="13" width="13.6640625" hidden="1" customWidth="1"/>
    <col min="14" max="14" width="41.109375" hidden="1" customWidth="1"/>
    <col min="15" max="15" width="7.88671875" hidden="1" customWidth="1"/>
    <col min="16" max="16" width="24" hidden="1" customWidth="1"/>
    <col min="17" max="17" width="9" hidden="1" customWidth="1"/>
    <col min="18" max="18" width="18.44140625" hidden="1" customWidth="1"/>
    <col min="19" max="19" width="42.6640625" hidden="1" customWidth="1"/>
    <col min="20" max="20" width="22.33203125" hidden="1" customWidth="1"/>
    <col min="21" max="21" width="9.88671875" bestFit="1" customWidth="1"/>
    <col min="22" max="22" width="31.6640625" bestFit="1" customWidth="1"/>
    <col min="23" max="23" width="32.44140625" bestFit="1" customWidth="1"/>
    <col min="25" max="25" width="31.6640625" bestFit="1" customWidth="1"/>
    <col min="26" max="26" width="14.88671875" bestFit="1" customWidth="1"/>
  </cols>
  <sheetData>
    <row r="1" spans="1:23" ht="12.75" customHeight="1">
      <c r="A1" s="15" t="s">
        <v>492</v>
      </c>
    </row>
    <row r="2" spans="1:23" ht="12.75" customHeight="1">
      <c r="A2" s="17" t="s">
        <v>493</v>
      </c>
    </row>
    <row r="3" spans="1:23" ht="12.75" customHeight="1">
      <c r="A3" s="17" t="s">
        <v>494</v>
      </c>
    </row>
    <row r="4" spans="1:23" ht="12.75" customHeight="1">
      <c r="A4" s="18" t="s">
        <v>510</v>
      </c>
    </row>
    <row r="6" spans="1:23" hidden="1">
      <c r="A6" s="2" t="s">
        <v>305</v>
      </c>
    </row>
    <row r="7" spans="1:23" hidden="1">
      <c r="A7" s="3" t="s">
        <v>0</v>
      </c>
    </row>
    <row r="8" spans="1:23" hidden="1">
      <c r="A8" s="3" t="s">
        <v>966</v>
      </c>
    </row>
    <row r="9" spans="1:23" hidden="1"/>
    <row r="10" spans="1:23" hidden="1">
      <c r="A10" s="4"/>
      <c r="B10" s="5" t="s">
        <v>0</v>
      </c>
    </row>
    <row r="11" spans="1:23" hidden="1">
      <c r="A11" s="6" t="s">
        <v>1</v>
      </c>
      <c r="B11" s="7" t="s">
        <v>306</v>
      </c>
    </row>
    <row r="12" spans="1:23" hidden="1">
      <c r="A12" s="6" t="s">
        <v>1</v>
      </c>
      <c r="B12" s="7" t="s">
        <v>307</v>
      </c>
    </row>
    <row r="13" spans="1:23" hidden="1">
      <c r="A13" s="4" t="s">
        <v>2</v>
      </c>
    </row>
    <row r="14" spans="1:23" hidden="1">
      <c r="A14" s="1" t="s">
        <v>3</v>
      </c>
    </row>
    <row r="15" spans="1:23">
      <c r="A15" s="8" t="s">
        <v>4</v>
      </c>
      <c r="B15" s="8" t="s">
        <v>5</v>
      </c>
      <c r="C15" s="8" t="s">
        <v>6</v>
      </c>
      <c r="D15" s="8" t="s">
        <v>7</v>
      </c>
      <c r="E15" s="8" t="s">
        <v>8</v>
      </c>
      <c r="F15" s="8" t="s">
        <v>308</v>
      </c>
      <c r="G15" s="8" t="s">
        <v>309</v>
      </c>
      <c r="H15" s="8" t="s">
        <v>53</v>
      </c>
      <c r="I15" s="8" t="s">
        <v>54</v>
      </c>
      <c r="J15" s="8" t="s">
        <v>9</v>
      </c>
      <c r="K15" s="8" t="s">
        <v>10</v>
      </c>
      <c r="L15" s="8" t="s">
        <v>11</v>
      </c>
      <c r="M15" s="8" t="s">
        <v>12</v>
      </c>
      <c r="N15" s="8" t="s">
        <v>13</v>
      </c>
      <c r="O15" s="8" t="s">
        <v>14</v>
      </c>
      <c r="P15" s="8" t="s">
        <v>15</v>
      </c>
      <c r="Q15" s="8" t="s">
        <v>16</v>
      </c>
      <c r="R15" s="8" t="s">
        <v>17</v>
      </c>
      <c r="S15" s="8" t="s">
        <v>18</v>
      </c>
      <c r="T15" s="8" t="s">
        <v>19</v>
      </c>
      <c r="U15" s="8" t="s">
        <v>20</v>
      </c>
      <c r="V15" s="8" t="s">
        <v>310</v>
      </c>
      <c r="W15" s="9" t="s">
        <v>311</v>
      </c>
    </row>
    <row r="16" spans="1:23" hidden="1">
      <c r="A16" s="167" t="s">
        <v>30</v>
      </c>
      <c r="B16" s="167" t="s">
        <v>96</v>
      </c>
      <c r="C16" s="167" t="s">
        <v>97</v>
      </c>
      <c r="D16" s="167" t="s">
        <v>57</v>
      </c>
      <c r="E16" s="167" t="s">
        <v>29</v>
      </c>
      <c r="F16" s="167" t="s">
        <v>312</v>
      </c>
      <c r="G16" s="167" t="s">
        <v>313</v>
      </c>
      <c r="H16" s="167" t="s">
        <v>57</v>
      </c>
      <c r="I16" s="167" t="s">
        <v>29</v>
      </c>
      <c r="J16" s="167" t="s">
        <v>280</v>
      </c>
      <c r="K16" s="167" t="s">
        <v>281</v>
      </c>
      <c r="L16" s="167" t="s">
        <v>100</v>
      </c>
      <c r="M16" s="167" t="s">
        <v>101</v>
      </c>
      <c r="N16" s="167" t="s">
        <v>144</v>
      </c>
      <c r="O16" s="167" t="s">
        <v>267</v>
      </c>
      <c r="P16" s="167" t="s">
        <v>268</v>
      </c>
      <c r="Q16" s="167" t="s">
        <v>282</v>
      </c>
      <c r="R16" s="167" t="s">
        <v>147</v>
      </c>
      <c r="S16" s="167" t="s">
        <v>148</v>
      </c>
      <c r="T16" s="167" t="s">
        <v>313</v>
      </c>
      <c r="U16" s="178">
        <v>42.84</v>
      </c>
      <c r="V16" s="175"/>
      <c r="W16" s="181"/>
    </row>
    <row r="17" spans="1:23" hidden="1">
      <c r="A17" s="167" t="s">
        <v>30</v>
      </c>
      <c r="B17" s="167" t="s">
        <v>96</v>
      </c>
      <c r="C17" s="167" t="s">
        <v>97</v>
      </c>
      <c r="D17" s="167" t="s">
        <v>57</v>
      </c>
      <c r="E17" s="167" t="s">
        <v>29</v>
      </c>
      <c r="F17" s="167" t="s">
        <v>314</v>
      </c>
      <c r="G17" s="167" t="s">
        <v>315</v>
      </c>
      <c r="H17" s="167" t="s">
        <v>57</v>
      </c>
      <c r="I17" s="167" t="s">
        <v>29</v>
      </c>
      <c r="J17" s="167" t="s">
        <v>280</v>
      </c>
      <c r="K17" s="167" t="s">
        <v>281</v>
      </c>
      <c r="L17" s="167" t="s">
        <v>100</v>
      </c>
      <c r="M17" s="167" t="s">
        <v>101</v>
      </c>
      <c r="N17" s="167" t="s">
        <v>144</v>
      </c>
      <c r="O17" s="167" t="s">
        <v>267</v>
      </c>
      <c r="P17" s="167" t="s">
        <v>268</v>
      </c>
      <c r="Q17" s="167" t="s">
        <v>282</v>
      </c>
      <c r="R17" s="167" t="s">
        <v>145</v>
      </c>
      <c r="S17" s="167" t="s">
        <v>146</v>
      </c>
      <c r="T17" s="167" t="s">
        <v>315</v>
      </c>
      <c r="U17" s="178">
        <v>59.98</v>
      </c>
      <c r="V17" s="175"/>
      <c r="W17" s="181"/>
    </row>
    <row r="18" spans="1:23" hidden="1">
      <c r="A18" s="167" t="s">
        <v>30</v>
      </c>
      <c r="B18" s="167" t="s">
        <v>96</v>
      </c>
      <c r="C18" s="167" t="s">
        <v>97</v>
      </c>
      <c r="D18" s="167" t="s">
        <v>57</v>
      </c>
      <c r="E18" s="167" t="s">
        <v>29</v>
      </c>
      <c r="F18" s="167" t="s">
        <v>314</v>
      </c>
      <c r="G18" s="167" t="s">
        <v>315</v>
      </c>
      <c r="H18" s="167" t="s">
        <v>57</v>
      </c>
      <c r="I18" s="167" t="s">
        <v>29</v>
      </c>
      <c r="J18" s="167" t="s">
        <v>280</v>
      </c>
      <c r="K18" s="167" t="s">
        <v>281</v>
      </c>
      <c r="L18" s="167" t="s">
        <v>100</v>
      </c>
      <c r="M18" s="167" t="s">
        <v>101</v>
      </c>
      <c r="N18" s="167" t="s">
        <v>144</v>
      </c>
      <c r="O18" s="167" t="s">
        <v>267</v>
      </c>
      <c r="P18" s="167" t="s">
        <v>268</v>
      </c>
      <c r="Q18" s="167" t="s">
        <v>282</v>
      </c>
      <c r="R18" s="167" t="s">
        <v>106</v>
      </c>
      <c r="S18" s="167" t="s">
        <v>107</v>
      </c>
      <c r="T18" s="167" t="s">
        <v>315</v>
      </c>
      <c r="U18" s="178">
        <v>-233.6</v>
      </c>
      <c r="V18" s="175"/>
      <c r="W18" s="181"/>
    </row>
    <row r="19" spans="1:23" hidden="1">
      <c r="A19" s="167" t="s">
        <v>30</v>
      </c>
      <c r="B19" s="167" t="s">
        <v>96</v>
      </c>
      <c r="C19" s="167" t="s">
        <v>97</v>
      </c>
      <c r="D19" s="167" t="s">
        <v>57</v>
      </c>
      <c r="E19" s="167" t="s">
        <v>29</v>
      </c>
      <c r="F19" s="167" t="s">
        <v>316</v>
      </c>
      <c r="G19" s="167" t="s">
        <v>149</v>
      </c>
      <c r="H19" s="167" t="s">
        <v>57</v>
      </c>
      <c r="I19" s="167" t="s">
        <v>29</v>
      </c>
      <c r="J19" s="167" t="s">
        <v>280</v>
      </c>
      <c r="K19" s="167" t="s">
        <v>281</v>
      </c>
      <c r="L19" s="167" t="s">
        <v>100</v>
      </c>
      <c r="M19" s="167" t="s">
        <v>101</v>
      </c>
      <c r="N19" s="167" t="s">
        <v>144</v>
      </c>
      <c r="O19" s="167" t="s">
        <v>267</v>
      </c>
      <c r="P19" s="167" t="s">
        <v>268</v>
      </c>
      <c r="Q19" s="167" t="s">
        <v>301</v>
      </c>
      <c r="R19" s="167" t="s">
        <v>147</v>
      </c>
      <c r="S19" s="167" t="s">
        <v>148</v>
      </c>
      <c r="T19" s="167" t="s">
        <v>149</v>
      </c>
      <c r="U19" s="178">
        <v>766.82</v>
      </c>
      <c r="V19" s="175"/>
      <c r="W19" s="181"/>
    </row>
    <row r="20" spans="1:23" hidden="1">
      <c r="A20" s="167" t="s">
        <v>30</v>
      </c>
      <c r="B20" s="167" t="s">
        <v>96</v>
      </c>
      <c r="C20" s="167" t="s">
        <v>97</v>
      </c>
      <c r="D20" s="167" t="s">
        <v>57</v>
      </c>
      <c r="E20" s="167" t="s">
        <v>29</v>
      </c>
      <c r="F20" s="167" t="s">
        <v>316</v>
      </c>
      <c r="G20" s="167" t="s">
        <v>149</v>
      </c>
      <c r="H20" s="167" t="s">
        <v>57</v>
      </c>
      <c r="I20" s="167" t="s">
        <v>29</v>
      </c>
      <c r="J20" s="167" t="s">
        <v>280</v>
      </c>
      <c r="K20" s="167" t="s">
        <v>281</v>
      </c>
      <c r="L20" s="167" t="s">
        <v>100</v>
      </c>
      <c r="M20" s="167" t="s">
        <v>101</v>
      </c>
      <c r="N20" s="167" t="s">
        <v>144</v>
      </c>
      <c r="O20" s="167" t="s">
        <v>267</v>
      </c>
      <c r="P20" s="167" t="s">
        <v>268</v>
      </c>
      <c r="Q20" s="167" t="s">
        <v>282</v>
      </c>
      <c r="R20" s="167" t="s">
        <v>147</v>
      </c>
      <c r="S20" s="167" t="s">
        <v>148</v>
      </c>
      <c r="T20" s="167" t="s">
        <v>149</v>
      </c>
      <c r="U20" s="178">
        <v>2954</v>
      </c>
      <c r="V20" s="175"/>
      <c r="W20" s="181"/>
    </row>
    <row r="21" spans="1:23" hidden="1">
      <c r="A21" s="167" t="s">
        <v>30</v>
      </c>
      <c r="B21" s="167" t="s">
        <v>96</v>
      </c>
      <c r="C21" s="167" t="s">
        <v>97</v>
      </c>
      <c r="D21" s="167" t="s">
        <v>57</v>
      </c>
      <c r="E21" s="167" t="s">
        <v>29</v>
      </c>
      <c r="F21" s="167" t="s">
        <v>317</v>
      </c>
      <c r="G21" s="167" t="s">
        <v>108</v>
      </c>
      <c r="H21" s="167" t="s">
        <v>57</v>
      </c>
      <c r="I21" s="167" t="s">
        <v>29</v>
      </c>
      <c r="J21" s="167" t="s">
        <v>280</v>
      </c>
      <c r="K21" s="167" t="s">
        <v>281</v>
      </c>
      <c r="L21" s="167" t="s">
        <v>100</v>
      </c>
      <c r="M21" s="167" t="s">
        <v>101</v>
      </c>
      <c r="N21" s="167" t="s">
        <v>144</v>
      </c>
      <c r="O21" s="167" t="s">
        <v>267</v>
      </c>
      <c r="P21" s="167" t="s">
        <v>268</v>
      </c>
      <c r="Q21" s="167" t="s">
        <v>301</v>
      </c>
      <c r="R21" s="167" t="s">
        <v>145</v>
      </c>
      <c r="S21" s="167" t="s">
        <v>146</v>
      </c>
      <c r="T21" s="167" t="s">
        <v>108</v>
      </c>
      <c r="U21" s="178">
        <v>501.92</v>
      </c>
      <c r="V21" s="175"/>
      <c r="W21" s="181"/>
    </row>
    <row r="22" spans="1:23" hidden="1">
      <c r="A22" s="167" t="s">
        <v>30</v>
      </c>
      <c r="B22" s="167" t="s">
        <v>96</v>
      </c>
      <c r="C22" s="167" t="s">
        <v>97</v>
      </c>
      <c r="D22" s="167" t="s">
        <v>57</v>
      </c>
      <c r="E22" s="167" t="s">
        <v>29</v>
      </c>
      <c r="F22" s="167" t="s">
        <v>317</v>
      </c>
      <c r="G22" s="167" t="s">
        <v>108</v>
      </c>
      <c r="H22" s="167" t="s">
        <v>57</v>
      </c>
      <c r="I22" s="167" t="s">
        <v>29</v>
      </c>
      <c r="J22" s="167" t="s">
        <v>280</v>
      </c>
      <c r="K22" s="167" t="s">
        <v>281</v>
      </c>
      <c r="L22" s="167" t="s">
        <v>100</v>
      </c>
      <c r="M22" s="167" t="s">
        <v>101</v>
      </c>
      <c r="N22" s="167" t="s">
        <v>144</v>
      </c>
      <c r="O22" s="167" t="s">
        <v>267</v>
      </c>
      <c r="P22" s="167" t="s">
        <v>268</v>
      </c>
      <c r="Q22" s="167" t="s">
        <v>301</v>
      </c>
      <c r="R22" s="167" t="s">
        <v>106</v>
      </c>
      <c r="S22" s="167" t="s">
        <v>107</v>
      </c>
      <c r="T22" s="167" t="s">
        <v>108</v>
      </c>
      <c r="U22" s="178">
        <v>-209.14</v>
      </c>
      <c r="V22" s="175"/>
      <c r="W22" s="181"/>
    </row>
    <row r="23" spans="1:23" hidden="1">
      <c r="A23" s="167" t="s">
        <v>30</v>
      </c>
      <c r="B23" s="167" t="s">
        <v>96</v>
      </c>
      <c r="C23" s="167" t="s">
        <v>97</v>
      </c>
      <c r="D23" s="167" t="s">
        <v>57</v>
      </c>
      <c r="E23" s="167" t="s">
        <v>29</v>
      </c>
      <c r="F23" s="167" t="s">
        <v>317</v>
      </c>
      <c r="G23" s="167" t="s">
        <v>108</v>
      </c>
      <c r="H23" s="167" t="s">
        <v>57</v>
      </c>
      <c r="I23" s="167" t="s">
        <v>29</v>
      </c>
      <c r="J23" s="167" t="s">
        <v>280</v>
      </c>
      <c r="K23" s="167" t="s">
        <v>281</v>
      </c>
      <c r="L23" s="167" t="s">
        <v>100</v>
      </c>
      <c r="M23" s="167" t="s">
        <v>101</v>
      </c>
      <c r="N23" s="167" t="s">
        <v>144</v>
      </c>
      <c r="O23" s="167" t="s">
        <v>267</v>
      </c>
      <c r="P23" s="167" t="s">
        <v>268</v>
      </c>
      <c r="Q23" s="167" t="s">
        <v>282</v>
      </c>
      <c r="R23" s="167" t="s">
        <v>145</v>
      </c>
      <c r="S23" s="167" t="s">
        <v>146</v>
      </c>
      <c r="T23" s="167" t="s">
        <v>108</v>
      </c>
      <c r="U23" s="178">
        <v>1741.21</v>
      </c>
      <c r="V23" s="175"/>
      <c r="W23" s="181"/>
    </row>
    <row r="24" spans="1:23" hidden="1">
      <c r="A24" s="167" t="s">
        <v>30</v>
      </c>
      <c r="B24" s="167" t="s">
        <v>96</v>
      </c>
      <c r="C24" s="167" t="s">
        <v>97</v>
      </c>
      <c r="D24" s="167" t="s">
        <v>57</v>
      </c>
      <c r="E24" s="167" t="s">
        <v>29</v>
      </c>
      <c r="F24" s="167" t="s">
        <v>317</v>
      </c>
      <c r="G24" s="167" t="s">
        <v>108</v>
      </c>
      <c r="H24" s="167" t="s">
        <v>57</v>
      </c>
      <c r="I24" s="167" t="s">
        <v>29</v>
      </c>
      <c r="J24" s="167" t="s">
        <v>280</v>
      </c>
      <c r="K24" s="167" t="s">
        <v>281</v>
      </c>
      <c r="L24" s="167" t="s">
        <v>100</v>
      </c>
      <c r="M24" s="167" t="s">
        <v>101</v>
      </c>
      <c r="N24" s="167" t="s">
        <v>144</v>
      </c>
      <c r="O24" s="167" t="s">
        <v>267</v>
      </c>
      <c r="P24" s="167" t="s">
        <v>268</v>
      </c>
      <c r="Q24" s="167" t="s">
        <v>282</v>
      </c>
      <c r="R24" s="167" t="s">
        <v>106</v>
      </c>
      <c r="S24" s="167" t="s">
        <v>107</v>
      </c>
      <c r="T24" s="167" t="s">
        <v>108</v>
      </c>
      <c r="U24" s="178">
        <v>-397.93</v>
      </c>
      <c r="V24" s="175"/>
      <c r="W24" s="181"/>
    </row>
    <row r="25" spans="1:23" hidden="1">
      <c r="A25" s="167" t="s">
        <v>30</v>
      </c>
      <c r="B25" s="167" t="s">
        <v>96</v>
      </c>
      <c r="C25" s="167" t="s">
        <v>97</v>
      </c>
      <c r="D25" s="167" t="s">
        <v>57</v>
      </c>
      <c r="E25" s="167" t="s">
        <v>29</v>
      </c>
      <c r="F25" s="167" t="s">
        <v>318</v>
      </c>
      <c r="G25" s="167" t="s">
        <v>319</v>
      </c>
      <c r="H25" s="167" t="s">
        <v>57</v>
      </c>
      <c r="I25" s="167" t="s">
        <v>29</v>
      </c>
      <c r="J25" s="167" t="s">
        <v>280</v>
      </c>
      <c r="K25" s="167" t="s">
        <v>281</v>
      </c>
      <c r="L25" s="167" t="s">
        <v>100</v>
      </c>
      <c r="M25" s="167" t="s">
        <v>101</v>
      </c>
      <c r="N25" s="167" t="s">
        <v>143</v>
      </c>
      <c r="O25" s="167" t="s">
        <v>267</v>
      </c>
      <c r="P25" s="167" t="s">
        <v>268</v>
      </c>
      <c r="Q25" s="167" t="s">
        <v>301</v>
      </c>
      <c r="R25" s="175"/>
      <c r="S25" s="175"/>
      <c r="T25" s="167" t="s">
        <v>319</v>
      </c>
      <c r="U25" s="178">
        <v>241.28</v>
      </c>
      <c r="V25" s="175"/>
      <c r="W25" s="181"/>
    </row>
    <row r="26" spans="1:23" hidden="1">
      <c r="A26" s="167" t="s">
        <v>30</v>
      </c>
      <c r="B26" s="167" t="s">
        <v>96</v>
      </c>
      <c r="C26" s="167" t="s">
        <v>97</v>
      </c>
      <c r="D26" s="167" t="s">
        <v>57</v>
      </c>
      <c r="E26" s="167" t="s">
        <v>29</v>
      </c>
      <c r="F26" s="167" t="s">
        <v>318</v>
      </c>
      <c r="G26" s="167" t="s">
        <v>319</v>
      </c>
      <c r="H26" s="167" t="s">
        <v>57</v>
      </c>
      <c r="I26" s="167" t="s">
        <v>29</v>
      </c>
      <c r="J26" s="167" t="s">
        <v>280</v>
      </c>
      <c r="K26" s="167" t="s">
        <v>281</v>
      </c>
      <c r="L26" s="167" t="s">
        <v>100</v>
      </c>
      <c r="M26" s="167" t="s">
        <v>101</v>
      </c>
      <c r="N26" s="167" t="s">
        <v>143</v>
      </c>
      <c r="O26" s="167" t="s">
        <v>267</v>
      </c>
      <c r="P26" s="167" t="s">
        <v>268</v>
      </c>
      <c r="Q26" s="167" t="s">
        <v>282</v>
      </c>
      <c r="R26" s="175"/>
      <c r="S26" s="175"/>
      <c r="T26" s="167" t="s">
        <v>105</v>
      </c>
      <c r="U26" s="178">
        <v>-69.95</v>
      </c>
      <c r="V26" s="175"/>
      <c r="W26" s="181"/>
    </row>
    <row r="27" spans="1:23" hidden="1">
      <c r="A27" s="167" t="s">
        <v>30</v>
      </c>
      <c r="B27" s="167" t="s">
        <v>96</v>
      </c>
      <c r="C27" s="167" t="s">
        <v>97</v>
      </c>
      <c r="D27" s="167" t="s">
        <v>57</v>
      </c>
      <c r="E27" s="167" t="s">
        <v>29</v>
      </c>
      <c r="F27" s="167" t="s">
        <v>318</v>
      </c>
      <c r="G27" s="167" t="s">
        <v>319</v>
      </c>
      <c r="H27" s="167" t="s">
        <v>57</v>
      </c>
      <c r="I27" s="167" t="s">
        <v>29</v>
      </c>
      <c r="J27" s="167" t="s">
        <v>280</v>
      </c>
      <c r="K27" s="167" t="s">
        <v>281</v>
      </c>
      <c r="L27" s="167" t="s">
        <v>100</v>
      </c>
      <c r="M27" s="167" t="s">
        <v>101</v>
      </c>
      <c r="N27" s="167" t="s">
        <v>143</v>
      </c>
      <c r="O27" s="167" t="s">
        <v>267</v>
      </c>
      <c r="P27" s="167" t="s">
        <v>268</v>
      </c>
      <c r="Q27" s="167" t="s">
        <v>282</v>
      </c>
      <c r="R27" s="175"/>
      <c r="S27" s="175"/>
      <c r="T27" s="167" t="s">
        <v>319</v>
      </c>
      <c r="U27" s="178">
        <v>1018.68</v>
      </c>
      <c r="V27" s="175"/>
      <c r="W27" s="181"/>
    </row>
    <row r="28" spans="1:23" hidden="1">
      <c r="A28" s="167" t="s">
        <v>30</v>
      </c>
      <c r="B28" s="167" t="s">
        <v>156</v>
      </c>
      <c r="C28" s="167" t="s">
        <v>157</v>
      </c>
      <c r="D28" s="167" t="s">
        <v>57</v>
      </c>
      <c r="E28" s="167" t="s">
        <v>29</v>
      </c>
      <c r="F28" s="167" t="s">
        <v>320</v>
      </c>
      <c r="G28" s="167" t="s">
        <v>160</v>
      </c>
      <c r="H28" s="167" t="s">
        <v>57</v>
      </c>
      <c r="I28" s="167" t="s">
        <v>29</v>
      </c>
      <c r="J28" s="167" t="s">
        <v>280</v>
      </c>
      <c r="K28" s="167" t="s">
        <v>281</v>
      </c>
      <c r="L28" s="167" t="s">
        <v>100</v>
      </c>
      <c r="M28" s="167" t="s">
        <v>101</v>
      </c>
      <c r="N28" s="167" t="s">
        <v>144</v>
      </c>
      <c r="O28" s="167" t="s">
        <v>267</v>
      </c>
      <c r="P28" s="167" t="s">
        <v>268</v>
      </c>
      <c r="Q28" s="167" t="s">
        <v>282</v>
      </c>
      <c r="R28" s="167" t="s">
        <v>158</v>
      </c>
      <c r="S28" s="167" t="s">
        <v>365</v>
      </c>
      <c r="T28" s="167" t="s">
        <v>160</v>
      </c>
      <c r="U28" s="178">
        <v>108.09</v>
      </c>
      <c r="V28" s="175"/>
      <c r="W28" s="181"/>
    </row>
    <row r="29" spans="1:23" hidden="1">
      <c r="A29" s="167" t="s">
        <v>30</v>
      </c>
      <c r="B29" s="167" t="s">
        <v>156</v>
      </c>
      <c r="C29" s="167" t="s">
        <v>157</v>
      </c>
      <c r="D29" s="167" t="s">
        <v>57</v>
      </c>
      <c r="E29" s="167" t="s">
        <v>29</v>
      </c>
      <c r="F29" s="167" t="s">
        <v>320</v>
      </c>
      <c r="G29" s="167" t="s">
        <v>160</v>
      </c>
      <c r="H29" s="167" t="s">
        <v>57</v>
      </c>
      <c r="I29" s="167" t="s">
        <v>29</v>
      </c>
      <c r="J29" s="167" t="s">
        <v>280</v>
      </c>
      <c r="K29" s="167" t="s">
        <v>281</v>
      </c>
      <c r="L29" s="167" t="s">
        <v>100</v>
      </c>
      <c r="M29" s="167" t="s">
        <v>101</v>
      </c>
      <c r="N29" s="167" t="s">
        <v>144</v>
      </c>
      <c r="O29" s="167" t="s">
        <v>267</v>
      </c>
      <c r="P29" s="167" t="s">
        <v>268</v>
      </c>
      <c r="Q29" s="167" t="s">
        <v>282</v>
      </c>
      <c r="R29" s="167" t="s">
        <v>158</v>
      </c>
      <c r="S29" s="167" t="s">
        <v>366</v>
      </c>
      <c r="T29" s="167" t="s">
        <v>160</v>
      </c>
      <c r="U29" s="178">
        <v>124.55</v>
      </c>
      <c r="V29" s="175"/>
      <c r="W29" s="181"/>
    </row>
    <row r="30" spans="1:23" hidden="1">
      <c r="A30" s="167" t="s">
        <v>30</v>
      </c>
      <c r="B30" s="167" t="s">
        <v>156</v>
      </c>
      <c r="C30" s="167" t="s">
        <v>157</v>
      </c>
      <c r="D30" s="167" t="s">
        <v>57</v>
      </c>
      <c r="E30" s="167" t="s">
        <v>29</v>
      </c>
      <c r="F30" s="167" t="s">
        <v>320</v>
      </c>
      <c r="G30" s="167" t="s">
        <v>160</v>
      </c>
      <c r="H30" s="167" t="s">
        <v>57</v>
      </c>
      <c r="I30" s="167" t="s">
        <v>29</v>
      </c>
      <c r="J30" s="167" t="s">
        <v>280</v>
      </c>
      <c r="K30" s="167" t="s">
        <v>281</v>
      </c>
      <c r="L30" s="167" t="s">
        <v>100</v>
      </c>
      <c r="M30" s="167" t="s">
        <v>101</v>
      </c>
      <c r="N30" s="167" t="s">
        <v>144</v>
      </c>
      <c r="O30" s="167" t="s">
        <v>267</v>
      </c>
      <c r="P30" s="167" t="s">
        <v>268</v>
      </c>
      <c r="Q30" s="167" t="s">
        <v>282</v>
      </c>
      <c r="R30" s="167" t="s">
        <v>158</v>
      </c>
      <c r="S30" s="167" t="s">
        <v>367</v>
      </c>
      <c r="T30" s="167" t="s">
        <v>160</v>
      </c>
      <c r="U30" s="178">
        <v>36.28</v>
      </c>
      <c r="V30" s="175"/>
      <c r="W30" s="181"/>
    </row>
    <row r="31" spans="1:23" hidden="1">
      <c r="A31" s="167" t="s">
        <v>30</v>
      </c>
      <c r="B31" s="167" t="s">
        <v>156</v>
      </c>
      <c r="C31" s="167" t="s">
        <v>157</v>
      </c>
      <c r="D31" s="167" t="s">
        <v>57</v>
      </c>
      <c r="E31" s="167" t="s">
        <v>29</v>
      </c>
      <c r="F31" s="167" t="s">
        <v>368</v>
      </c>
      <c r="G31" s="167" t="s">
        <v>369</v>
      </c>
      <c r="H31" s="167" t="s">
        <v>57</v>
      </c>
      <c r="I31" s="167" t="s">
        <v>29</v>
      </c>
      <c r="J31" s="167" t="s">
        <v>330</v>
      </c>
      <c r="K31" s="167" t="s">
        <v>331</v>
      </c>
      <c r="L31" s="167" t="s">
        <v>100</v>
      </c>
      <c r="M31" s="167" t="s">
        <v>101</v>
      </c>
      <c r="N31" s="167" t="s">
        <v>144</v>
      </c>
      <c r="O31" s="167" t="s">
        <v>267</v>
      </c>
      <c r="P31" s="167" t="s">
        <v>268</v>
      </c>
      <c r="Q31" s="167" t="s">
        <v>345</v>
      </c>
      <c r="R31" s="167" t="s">
        <v>158</v>
      </c>
      <c r="S31" s="167" t="s">
        <v>370</v>
      </c>
      <c r="T31" s="167" t="s">
        <v>369</v>
      </c>
      <c r="U31" s="178">
        <v>14.09</v>
      </c>
      <c r="V31" s="175"/>
      <c r="W31" s="181"/>
    </row>
    <row r="32" spans="1:23" hidden="1">
      <c r="A32" s="167" t="s">
        <v>30</v>
      </c>
      <c r="B32" s="167" t="s">
        <v>321</v>
      </c>
      <c r="C32" s="167" t="s">
        <v>322</v>
      </c>
      <c r="D32" s="167" t="s">
        <v>57</v>
      </c>
      <c r="E32" s="167" t="s">
        <v>29</v>
      </c>
      <c r="F32" s="167" t="s">
        <v>371</v>
      </c>
      <c r="G32" s="167" t="s">
        <v>372</v>
      </c>
      <c r="H32" s="167" t="s">
        <v>57</v>
      </c>
      <c r="I32" s="167" t="s">
        <v>29</v>
      </c>
      <c r="J32" s="167" t="s">
        <v>280</v>
      </c>
      <c r="K32" s="167" t="s">
        <v>281</v>
      </c>
      <c r="L32" s="167" t="s">
        <v>100</v>
      </c>
      <c r="M32" s="167" t="s">
        <v>101</v>
      </c>
      <c r="N32" s="167" t="s">
        <v>144</v>
      </c>
      <c r="O32" s="167" t="s">
        <v>267</v>
      </c>
      <c r="P32" s="167" t="s">
        <v>268</v>
      </c>
      <c r="Q32" s="167" t="s">
        <v>282</v>
      </c>
      <c r="R32" s="167" t="s">
        <v>158</v>
      </c>
      <c r="S32" s="167" t="s">
        <v>373</v>
      </c>
      <c r="T32" s="167" t="s">
        <v>372</v>
      </c>
      <c r="U32" s="178">
        <v>1258.68</v>
      </c>
      <c r="V32" s="175"/>
      <c r="W32" s="181"/>
    </row>
    <row r="33" spans="1:23" hidden="1">
      <c r="A33" s="167" t="s">
        <v>30</v>
      </c>
      <c r="B33" s="167" t="s">
        <v>321</v>
      </c>
      <c r="C33" s="167" t="s">
        <v>322</v>
      </c>
      <c r="D33" s="167" t="s">
        <v>57</v>
      </c>
      <c r="E33" s="167" t="s">
        <v>29</v>
      </c>
      <c r="F33" s="167" t="s">
        <v>371</v>
      </c>
      <c r="G33" s="167" t="s">
        <v>372</v>
      </c>
      <c r="H33" s="167" t="s">
        <v>57</v>
      </c>
      <c r="I33" s="167" t="s">
        <v>29</v>
      </c>
      <c r="J33" s="167" t="s">
        <v>280</v>
      </c>
      <c r="K33" s="167" t="s">
        <v>281</v>
      </c>
      <c r="L33" s="167" t="s">
        <v>100</v>
      </c>
      <c r="M33" s="167" t="s">
        <v>101</v>
      </c>
      <c r="N33" s="167" t="s">
        <v>144</v>
      </c>
      <c r="O33" s="167" t="s">
        <v>267</v>
      </c>
      <c r="P33" s="167" t="s">
        <v>268</v>
      </c>
      <c r="Q33" s="167" t="s">
        <v>282</v>
      </c>
      <c r="R33" s="167" t="s">
        <v>158</v>
      </c>
      <c r="S33" s="167" t="s">
        <v>374</v>
      </c>
      <c r="T33" s="167" t="s">
        <v>372</v>
      </c>
      <c r="U33" s="178">
        <v>18.21</v>
      </c>
      <c r="V33" s="175"/>
      <c r="W33" s="181"/>
    </row>
    <row r="34" spans="1:23" hidden="1">
      <c r="A34" s="167" t="s">
        <v>30</v>
      </c>
      <c r="B34" s="167" t="s">
        <v>321</v>
      </c>
      <c r="C34" s="167" t="s">
        <v>322</v>
      </c>
      <c r="D34" s="167" t="s">
        <v>57</v>
      </c>
      <c r="E34" s="167" t="s">
        <v>29</v>
      </c>
      <c r="F34" s="167" t="s">
        <v>323</v>
      </c>
      <c r="G34" s="167" t="s">
        <v>324</v>
      </c>
      <c r="H34" s="167" t="s">
        <v>57</v>
      </c>
      <c r="I34" s="167" t="s">
        <v>29</v>
      </c>
      <c r="J34" s="167" t="s">
        <v>280</v>
      </c>
      <c r="K34" s="167" t="s">
        <v>281</v>
      </c>
      <c r="L34" s="167" t="s">
        <v>100</v>
      </c>
      <c r="M34" s="167" t="s">
        <v>101</v>
      </c>
      <c r="N34" s="167" t="s">
        <v>144</v>
      </c>
      <c r="O34" s="167" t="s">
        <v>267</v>
      </c>
      <c r="P34" s="167" t="s">
        <v>268</v>
      </c>
      <c r="Q34" s="167" t="s">
        <v>301</v>
      </c>
      <c r="R34" s="167" t="s">
        <v>158</v>
      </c>
      <c r="S34" s="167" t="s">
        <v>375</v>
      </c>
      <c r="T34" s="167" t="s">
        <v>324</v>
      </c>
      <c r="U34" s="178">
        <v>18.170000000000002</v>
      </c>
      <c r="V34" s="175"/>
      <c r="W34" s="181"/>
    </row>
    <row r="35" spans="1:23" hidden="1">
      <c r="A35" s="167" t="s">
        <v>30</v>
      </c>
      <c r="B35" s="167" t="s">
        <v>162</v>
      </c>
      <c r="C35" s="167" t="s">
        <v>163</v>
      </c>
      <c r="D35" s="167" t="s">
        <v>57</v>
      </c>
      <c r="E35" s="167" t="s">
        <v>29</v>
      </c>
      <c r="F35" s="167" t="s">
        <v>325</v>
      </c>
      <c r="G35" s="167" t="s">
        <v>163</v>
      </c>
      <c r="H35" s="167" t="s">
        <v>57</v>
      </c>
      <c r="I35" s="167" t="s">
        <v>29</v>
      </c>
      <c r="J35" s="167" t="s">
        <v>280</v>
      </c>
      <c r="K35" s="167" t="s">
        <v>281</v>
      </c>
      <c r="L35" s="167" t="s">
        <v>100</v>
      </c>
      <c r="M35" s="167" t="s">
        <v>101</v>
      </c>
      <c r="N35" s="167" t="s">
        <v>164</v>
      </c>
      <c r="O35" s="167" t="s">
        <v>267</v>
      </c>
      <c r="P35" s="167" t="s">
        <v>268</v>
      </c>
      <c r="Q35" s="167" t="s">
        <v>301</v>
      </c>
      <c r="R35" s="167" t="s">
        <v>165</v>
      </c>
      <c r="S35" s="167" t="s">
        <v>166</v>
      </c>
      <c r="T35" s="167" t="s">
        <v>163</v>
      </c>
      <c r="U35" s="178">
        <v>27.88</v>
      </c>
      <c r="V35" s="175"/>
      <c r="W35" s="181"/>
    </row>
    <row r="36" spans="1:23" hidden="1">
      <c r="A36" s="167" t="s">
        <v>30</v>
      </c>
      <c r="B36" s="167" t="s">
        <v>162</v>
      </c>
      <c r="C36" s="167" t="s">
        <v>163</v>
      </c>
      <c r="D36" s="167" t="s">
        <v>57</v>
      </c>
      <c r="E36" s="167" t="s">
        <v>29</v>
      </c>
      <c r="F36" s="167" t="s">
        <v>325</v>
      </c>
      <c r="G36" s="167" t="s">
        <v>163</v>
      </c>
      <c r="H36" s="167" t="s">
        <v>57</v>
      </c>
      <c r="I36" s="167" t="s">
        <v>29</v>
      </c>
      <c r="J36" s="167" t="s">
        <v>280</v>
      </c>
      <c r="K36" s="167" t="s">
        <v>281</v>
      </c>
      <c r="L36" s="167" t="s">
        <v>100</v>
      </c>
      <c r="M36" s="167" t="s">
        <v>101</v>
      </c>
      <c r="N36" s="167" t="s">
        <v>164</v>
      </c>
      <c r="O36" s="167" t="s">
        <v>267</v>
      </c>
      <c r="P36" s="167" t="s">
        <v>268</v>
      </c>
      <c r="Q36" s="167" t="s">
        <v>282</v>
      </c>
      <c r="R36" s="167" t="s">
        <v>165</v>
      </c>
      <c r="S36" s="167" t="s">
        <v>166</v>
      </c>
      <c r="T36" s="167" t="s">
        <v>163</v>
      </c>
      <c r="U36" s="178">
        <v>108.97</v>
      </c>
      <c r="V36" s="175"/>
      <c r="W36" s="181"/>
    </row>
    <row r="37" spans="1:23" hidden="1">
      <c r="A37" s="167" t="s">
        <v>30</v>
      </c>
      <c r="B37" s="167" t="s">
        <v>376</v>
      </c>
      <c r="C37" s="167" t="s">
        <v>377</v>
      </c>
      <c r="D37" s="167" t="s">
        <v>57</v>
      </c>
      <c r="E37" s="167" t="s">
        <v>29</v>
      </c>
      <c r="F37" s="167" t="s">
        <v>378</v>
      </c>
      <c r="G37" s="167" t="s">
        <v>379</v>
      </c>
      <c r="H37" s="167" t="s">
        <v>57</v>
      </c>
      <c r="I37" s="167" t="s">
        <v>29</v>
      </c>
      <c r="J37" s="167" t="s">
        <v>280</v>
      </c>
      <c r="K37" s="167" t="s">
        <v>281</v>
      </c>
      <c r="L37" s="167" t="s">
        <v>100</v>
      </c>
      <c r="M37" s="167" t="s">
        <v>101</v>
      </c>
      <c r="N37" s="167" t="s">
        <v>144</v>
      </c>
      <c r="O37" s="167" t="s">
        <v>267</v>
      </c>
      <c r="P37" s="167" t="s">
        <v>268</v>
      </c>
      <c r="Q37" s="167" t="s">
        <v>282</v>
      </c>
      <c r="R37" s="167" t="s">
        <v>158</v>
      </c>
      <c r="S37" s="167" t="s">
        <v>380</v>
      </c>
      <c r="T37" s="167" t="s">
        <v>379</v>
      </c>
      <c r="U37" s="178">
        <v>401.03</v>
      </c>
      <c r="V37" s="175"/>
      <c r="W37" s="181"/>
    </row>
    <row r="38" spans="1:23" hidden="1">
      <c r="A38" s="167" t="s">
        <v>30</v>
      </c>
      <c r="B38" s="167" t="s">
        <v>376</v>
      </c>
      <c r="C38" s="167" t="s">
        <v>377</v>
      </c>
      <c r="D38" s="167" t="s">
        <v>57</v>
      </c>
      <c r="E38" s="167" t="s">
        <v>29</v>
      </c>
      <c r="F38" s="167" t="s">
        <v>378</v>
      </c>
      <c r="G38" s="167" t="s">
        <v>379</v>
      </c>
      <c r="H38" s="167" t="s">
        <v>57</v>
      </c>
      <c r="I38" s="167" t="s">
        <v>29</v>
      </c>
      <c r="J38" s="167" t="s">
        <v>330</v>
      </c>
      <c r="K38" s="167" t="s">
        <v>331</v>
      </c>
      <c r="L38" s="167" t="s">
        <v>26</v>
      </c>
      <c r="M38" s="167" t="s">
        <v>60</v>
      </c>
      <c r="N38" s="167" t="s">
        <v>381</v>
      </c>
      <c r="O38" s="167" t="s">
        <v>267</v>
      </c>
      <c r="P38" s="167" t="s">
        <v>268</v>
      </c>
      <c r="Q38" s="167" t="s">
        <v>29</v>
      </c>
      <c r="R38" s="175"/>
      <c r="S38" s="175"/>
      <c r="T38" s="175"/>
      <c r="U38" s="178">
        <v>-258.39</v>
      </c>
      <c r="V38" s="175"/>
      <c r="W38" s="181"/>
    </row>
    <row r="39" spans="1:23" hidden="1">
      <c r="A39" s="167" t="s">
        <v>30</v>
      </c>
      <c r="B39" s="167" t="s">
        <v>376</v>
      </c>
      <c r="C39" s="167" t="s">
        <v>377</v>
      </c>
      <c r="D39" s="167" t="s">
        <v>57</v>
      </c>
      <c r="E39" s="167" t="s">
        <v>29</v>
      </c>
      <c r="F39" s="167" t="s">
        <v>378</v>
      </c>
      <c r="G39" s="167" t="s">
        <v>379</v>
      </c>
      <c r="H39" s="167" t="s">
        <v>57</v>
      </c>
      <c r="I39" s="167" t="s">
        <v>29</v>
      </c>
      <c r="J39" s="167" t="s">
        <v>330</v>
      </c>
      <c r="K39" s="167" t="s">
        <v>331</v>
      </c>
      <c r="L39" s="167" t="s">
        <v>100</v>
      </c>
      <c r="M39" s="167" t="s">
        <v>101</v>
      </c>
      <c r="N39" s="167" t="s">
        <v>144</v>
      </c>
      <c r="O39" s="167" t="s">
        <v>267</v>
      </c>
      <c r="P39" s="167" t="s">
        <v>268</v>
      </c>
      <c r="Q39" s="167" t="s">
        <v>345</v>
      </c>
      <c r="R39" s="167" t="s">
        <v>158</v>
      </c>
      <c r="S39" s="167" t="s">
        <v>382</v>
      </c>
      <c r="T39" s="167" t="s">
        <v>379</v>
      </c>
      <c r="U39" s="178">
        <v>258.39</v>
      </c>
      <c r="V39" s="175"/>
      <c r="W39" s="181"/>
    </row>
    <row r="40" spans="1:23" hidden="1">
      <c r="A40" s="167" t="s">
        <v>30</v>
      </c>
      <c r="B40" s="167" t="s">
        <v>326</v>
      </c>
      <c r="C40" s="167" t="s">
        <v>327</v>
      </c>
      <c r="D40" s="167" t="s">
        <v>57</v>
      </c>
      <c r="E40" s="167" t="s">
        <v>29</v>
      </c>
      <c r="F40" s="167" t="s">
        <v>328</v>
      </c>
      <c r="G40" s="167" t="s">
        <v>329</v>
      </c>
      <c r="H40" s="167" t="s">
        <v>57</v>
      </c>
      <c r="I40" s="167" t="s">
        <v>29</v>
      </c>
      <c r="J40" s="167" t="s">
        <v>330</v>
      </c>
      <c r="K40" s="167" t="s">
        <v>331</v>
      </c>
      <c r="L40" s="167" t="s">
        <v>26</v>
      </c>
      <c r="M40" s="167" t="s">
        <v>60</v>
      </c>
      <c r="N40" s="167" t="s">
        <v>332</v>
      </c>
      <c r="O40" s="167" t="s">
        <v>267</v>
      </c>
      <c r="P40" s="167" t="s">
        <v>268</v>
      </c>
      <c r="Q40" s="167" t="s">
        <v>29</v>
      </c>
      <c r="R40" s="175"/>
      <c r="S40" s="175"/>
      <c r="T40" s="175"/>
      <c r="U40" s="178">
        <v>1013.3</v>
      </c>
      <c r="V40" s="175"/>
      <c r="W40" s="181"/>
    </row>
    <row r="41" spans="1:23" hidden="1">
      <c r="A41" s="167" t="s">
        <v>30</v>
      </c>
      <c r="B41" s="167" t="s">
        <v>333</v>
      </c>
      <c r="C41" s="167" t="s">
        <v>334</v>
      </c>
      <c r="D41" s="167" t="s">
        <v>335</v>
      </c>
      <c r="E41" s="167" t="s">
        <v>336</v>
      </c>
      <c r="F41" s="167" t="s">
        <v>337</v>
      </c>
      <c r="G41" s="167" t="s">
        <v>338</v>
      </c>
      <c r="H41" s="167" t="s">
        <v>57</v>
      </c>
      <c r="I41" s="167" t="s">
        <v>29</v>
      </c>
      <c r="J41" s="167" t="s">
        <v>280</v>
      </c>
      <c r="K41" s="167" t="s">
        <v>281</v>
      </c>
      <c r="L41" s="167" t="s">
        <v>26</v>
      </c>
      <c r="M41" s="167" t="s">
        <v>339</v>
      </c>
      <c r="N41" s="167" t="s">
        <v>340</v>
      </c>
      <c r="O41" s="167" t="s">
        <v>267</v>
      </c>
      <c r="P41" s="167" t="s">
        <v>268</v>
      </c>
      <c r="Q41" s="167" t="s">
        <v>29</v>
      </c>
      <c r="R41" s="175"/>
      <c r="S41" s="175"/>
      <c r="T41" s="175"/>
      <c r="U41" s="178">
        <v>2007.62</v>
      </c>
      <c r="V41" s="175"/>
      <c r="W41" s="181"/>
    </row>
    <row r="42" spans="1:23" hidden="1">
      <c r="A42" s="167" t="s">
        <v>30</v>
      </c>
      <c r="B42" s="167" t="s">
        <v>333</v>
      </c>
      <c r="C42" s="167" t="s">
        <v>334</v>
      </c>
      <c r="D42" s="167" t="s">
        <v>335</v>
      </c>
      <c r="E42" s="167" t="s">
        <v>336</v>
      </c>
      <c r="F42" s="167" t="s">
        <v>383</v>
      </c>
      <c r="G42" s="167" t="s">
        <v>384</v>
      </c>
      <c r="H42" s="167" t="s">
        <v>57</v>
      </c>
      <c r="I42" s="167" t="s">
        <v>29</v>
      </c>
      <c r="J42" s="167" t="s">
        <v>330</v>
      </c>
      <c r="K42" s="167" t="s">
        <v>331</v>
      </c>
      <c r="L42" s="167" t="s">
        <v>26</v>
      </c>
      <c r="M42" s="167" t="s">
        <v>339</v>
      </c>
      <c r="N42" s="167" t="s">
        <v>385</v>
      </c>
      <c r="O42" s="167" t="s">
        <v>278</v>
      </c>
      <c r="P42" s="167" t="s">
        <v>279</v>
      </c>
      <c r="Q42" s="167" t="s">
        <v>29</v>
      </c>
      <c r="R42" s="175"/>
      <c r="S42" s="175"/>
      <c r="T42" s="175"/>
      <c r="U42" s="178">
        <v>113.81</v>
      </c>
      <c r="V42" s="175"/>
      <c r="W42" s="181"/>
    </row>
    <row r="43" spans="1:23" hidden="1">
      <c r="A43" s="167" t="s">
        <v>30</v>
      </c>
      <c r="B43" s="167" t="s">
        <v>341</v>
      </c>
      <c r="C43" s="167" t="s">
        <v>342</v>
      </c>
      <c r="D43" s="167" t="s">
        <v>57</v>
      </c>
      <c r="E43" s="167" t="s">
        <v>29</v>
      </c>
      <c r="F43" s="167" t="s">
        <v>343</v>
      </c>
      <c r="G43" s="167" t="s">
        <v>344</v>
      </c>
      <c r="H43" s="167" t="s">
        <v>57</v>
      </c>
      <c r="I43" s="167" t="s">
        <v>29</v>
      </c>
      <c r="J43" s="167" t="s">
        <v>330</v>
      </c>
      <c r="K43" s="167" t="s">
        <v>331</v>
      </c>
      <c r="L43" s="167" t="s">
        <v>100</v>
      </c>
      <c r="M43" s="167" t="s">
        <v>101</v>
      </c>
      <c r="N43" s="167" t="s">
        <v>144</v>
      </c>
      <c r="O43" s="167" t="s">
        <v>267</v>
      </c>
      <c r="P43" s="167" t="s">
        <v>268</v>
      </c>
      <c r="Q43" s="167" t="s">
        <v>345</v>
      </c>
      <c r="R43" s="167" t="s">
        <v>158</v>
      </c>
      <c r="S43" s="167" t="s">
        <v>386</v>
      </c>
      <c r="T43" s="167" t="s">
        <v>344</v>
      </c>
      <c r="U43" s="178">
        <v>699</v>
      </c>
      <c r="V43" s="175"/>
      <c r="W43" s="181"/>
    </row>
    <row r="44" spans="1:23" hidden="1">
      <c r="A44" s="167" t="s">
        <v>30</v>
      </c>
      <c r="B44" s="167" t="s">
        <v>179</v>
      </c>
      <c r="C44" s="167" t="s">
        <v>180</v>
      </c>
      <c r="D44" s="167" t="s">
        <v>57</v>
      </c>
      <c r="E44" s="167" t="s">
        <v>29</v>
      </c>
      <c r="F44" s="167" t="s">
        <v>387</v>
      </c>
      <c r="G44" s="167" t="s">
        <v>207</v>
      </c>
      <c r="H44" s="167" t="s">
        <v>57</v>
      </c>
      <c r="I44" s="167" t="s">
        <v>29</v>
      </c>
      <c r="J44" s="167" t="s">
        <v>280</v>
      </c>
      <c r="K44" s="167" t="s">
        <v>281</v>
      </c>
      <c r="L44" s="167" t="s">
        <v>100</v>
      </c>
      <c r="M44" s="167" t="s">
        <v>101</v>
      </c>
      <c r="N44" s="167" t="s">
        <v>144</v>
      </c>
      <c r="O44" s="167" t="s">
        <v>267</v>
      </c>
      <c r="P44" s="167" t="s">
        <v>268</v>
      </c>
      <c r="Q44" s="167" t="s">
        <v>282</v>
      </c>
      <c r="R44" s="167" t="s">
        <v>158</v>
      </c>
      <c r="S44" s="167" t="s">
        <v>388</v>
      </c>
      <c r="T44" s="167" t="s">
        <v>207</v>
      </c>
      <c r="U44" s="178">
        <v>123.29</v>
      </c>
      <c r="V44" s="175"/>
      <c r="W44" s="181"/>
    </row>
    <row r="45" spans="1:23">
      <c r="A45" s="10" t="s">
        <v>30</v>
      </c>
      <c r="B45" s="10" t="s">
        <v>346</v>
      </c>
      <c r="C45" s="10" t="s">
        <v>347</v>
      </c>
      <c r="D45" s="167" t="s">
        <v>57</v>
      </c>
      <c r="E45" s="167" t="s">
        <v>29</v>
      </c>
      <c r="F45" s="10" t="s">
        <v>348</v>
      </c>
      <c r="G45" s="10" t="s">
        <v>349</v>
      </c>
      <c r="H45" s="167" t="s">
        <v>57</v>
      </c>
      <c r="I45" s="167" t="s">
        <v>29</v>
      </c>
      <c r="J45" s="10" t="s">
        <v>330</v>
      </c>
      <c r="K45" s="10" t="s">
        <v>331</v>
      </c>
      <c r="L45" s="167" t="s">
        <v>26</v>
      </c>
      <c r="M45" s="167" t="s">
        <v>60</v>
      </c>
      <c r="N45" s="167" t="s">
        <v>332</v>
      </c>
      <c r="O45" s="167" t="s">
        <v>267</v>
      </c>
      <c r="P45" s="167" t="s">
        <v>268</v>
      </c>
      <c r="Q45" s="167" t="s">
        <v>29</v>
      </c>
      <c r="R45" s="175"/>
      <c r="S45" s="175"/>
      <c r="T45" s="175"/>
      <c r="U45" s="22">
        <v>8384.67</v>
      </c>
      <c r="V45" s="11"/>
      <c r="W45" s="381"/>
    </row>
    <row r="46" spans="1:23" ht="15" customHeight="1">
      <c r="A46" s="10" t="s">
        <v>30</v>
      </c>
      <c r="B46" s="10" t="s">
        <v>346</v>
      </c>
      <c r="C46" s="10" t="s">
        <v>347</v>
      </c>
      <c r="D46" s="167" t="s">
        <v>57</v>
      </c>
      <c r="E46" s="167" t="s">
        <v>29</v>
      </c>
      <c r="F46" s="10" t="s">
        <v>348</v>
      </c>
      <c r="G46" s="10" t="s">
        <v>349</v>
      </c>
      <c r="H46" s="167" t="s">
        <v>57</v>
      </c>
      <c r="I46" s="167" t="s">
        <v>29</v>
      </c>
      <c r="J46" s="10" t="s">
        <v>330</v>
      </c>
      <c r="K46" s="10" t="s">
        <v>331</v>
      </c>
      <c r="L46" s="167" t="s">
        <v>100</v>
      </c>
      <c r="M46" s="167" t="s">
        <v>101</v>
      </c>
      <c r="N46" s="167" t="s">
        <v>144</v>
      </c>
      <c r="O46" s="167" t="s">
        <v>267</v>
      </c>
      <c r="P46" s="167" t="s">
        <v>268</v>
      </c>
      <c r="Q46" s="167" t="s">
        <v>275</v>
      </c>
      <c r="R46" s="167" t="s">
        <v>276</v>
      </c>
      <c r="S46" s="167" t="s">
        <v>389</v>
      </c>
      <c r="T46" s="167" t="s">
        <v>349</v>
      </c>
      <c r="U46" s="22">
        <v>5000</v>
      </c>
      <c r="V46" s="11"/>
      <c r="W46" s="381"/>
    </row>
    <row r="47" spans="1:23" hidden="1">
      <c r="A47" s="167" t="s">
        <v>30</v>
      </c>
      <c r="B47" s="167" t="s">
        <v>350</v>
      </c>
      <c r="C47" s="167" t="s">
        <v>351</v>
      </c>
      <c r="D47" s="167" t="s">
        <v>352</v>
      </c>
      <c r="E47" s="167" t="s">
        <v>353</v>
      </c>
      <c r="F47" s="167" t="s">
        <v>354</v>
      </c>
      <c r="G47" s="167" t="s">
        <v>355</v>
      </c>
      <c r="H47" s="167" t="s">
        <v>57</v>
      </c>
      <c r="I47" s="167" t="s">
        <v>29</v>
      </c>
      <c r="J47" s="167" t="s">
        <v>330</v>
      </c>
      <c r="K47" s="167" t="s">
        <v>331</v>
      </c>
      <c r="L47" s="167" t="s">
        <v>26</v>
      </c>
      <c r="M47" s="167" t="s">
        <v>60</v>
      </c>
      <c r="N47" s="167" t="s">
        <v>356</v>
      </c>
      <c r="O47" s="167" t="s">
        <v>357</v>
      </c>
      <c r="P47" s="167" t="s">
        <v>358</v>
      </c>
      <c r="Q47" s="167" t="s">
        <v>29</v>
      </c>
      <c r="R47" s="175"/>
      <c r="S47" s="175"/>
      <c r="T47" s="175"/>
      <c r="U47" s="178">
        <v>3624.42</v>
      </c>
      <c r="V47" s="175"/>
      <c r="W47" s="181"/>
    </row>
    <row r="48" spans="1:23" hidden="1">
      <c r="A48" s="167" t="s">
        <v>30</v>
      </c>
      <c r="B48" s="167" t="s">
        <v>289</v>
      </c>
      <c r="C48" s="167" t="s">
        <v>290</v>
      </c>
      <c r="D48" s="167" t="s">
        <v>359</v>
      </c>
      <c r="E48" s="167" t="s">
        <v>360</v>
      </c>
      <c r="F48" s="167" t="s">
        <v>361</v>
      </c>
      <c r="G48" s="167" t="s">
        <v>362</v>
      </c>
      <c r="H48" s="167" t="s">
        <v>57</v>
      </c>
      <c r="I48" s="167" t="s">
        <v>29</v>
      </c>
      <c r="J48" s="167" t="s">
        <v>280</v>
      </c>
      <c r="K48" s="167" t="s">
        <v>281</v>
      </c>
      <c r="L48" s="167" t="s">
        <v>26</v>
      </c>
      <c r="M48" s="167" t="s">
        <v>339</v>
      </c>
      <c r="N48" s="167" t="s">
        <v>363</v>
      </c>
      <c r="O48" s="167" t="s">
        <v>357</v>
      </c>
      <c r="P48" s="167" t="s">
        <v>358</v>
      </c>
      <c r="Q48" s="167" t="s">
        <v>29</v>
      </c>
      <c r="R48" s="175"/>
      <c r="S48" s="175"/>
      <c r="T48" s="175"/>
      <c r="U48" s="178">
        <v>1439.28</v>
      </c>
      <c r="V48" s="175"/>
      <c r="W48" s="181"/>
    </row>
    <row r="49" spans="1:23" hidden="1">
      <c r="A49" s="167" t="s">
        <v>30</v>
      </c>
      <c r="B49" s="167" t="s">
        <v>289</v>
      </c>
      <c r="C49" s="167" t="s">
        <v>290</v>
      </c>
      <c r="D49" s="167" t="s">
        <v>359</v>
      </c>
      <c r="E49" s="167" t="s">
        <v>360</v>
      </c>
      <c r="F49" s="167" t="s">
        <v>361</v>
      </c>
      <c r="G49" s="167" t="s">
        <v>362</v>
      </c>
      <c r="H49" s="167" t="s">
        <v>57</v>
      </c>
      <c r="I49" s="167" t="s">
        <v>29</v>
      </c>
      <c r="J49" s="167" t="s">
        <v>330</v>
      </c>
      <c r="K49" s="167" t="s">
        <v>331</v>
      </c>
      <c r="L49" s="167" t="s">
        <v>26</v>
      </c>
      <c r="M49" s="167" t="s">
        <v>339</v>
      </c>
      <c r="N49" s="167" t="s">
        <v>364</v>
      </c>
      <c r="O49" s="167" t="s">
        <v>357</v>
      </c>
      <c r="P49" s="167" t="s">
        <v>358</v>
      </c>
      <c r="Q49" s="167" t="s">
        <v>29</v>
      </c>
      <c r="R49" s="175"/>
      <c r="S49" s="175"/>
      <c r="T49" s="175"/>
      <c r="U49" s="178">
        <v>15731.64</v>
      </c>
      <c r="V49" s="175"/>
      <c r="W49" s="181"/>
    </row>
    <row r="50" spans="1:23" hidden="1">
      <c r="A50" s="167" t="s">
        <v>32</v>
      </c>
      <c r="B50" s="167" t="s">
        <v>96</v>
      </c>
      <c r="C50" s="167" t="s">
        <v>97</v>
      </c>
      <c r="D50" s="167" t="s">
        <v>57</v>
      </c>
      <c r="E50" s="167" t="s">
        <v>29</v>
      </c>
      <c r="F50" s="167" t="s">
        <v>312</v>
      </c>
      <c r="G50" s="167" t="s">
        <v>313</v>
      </c>
      <c r="H50" s="167" t="s">
        <v>57</v>
      </c>
      <c r="I50" s="167" t="s">
        <v>29</v>
      </c>
      <c r="J50" s="167" t="s">
        <v>280</v>
      </c>
      <c r="K50" s="167" t="s">
        <v>281</v>
      </c>
      <c r="L50" s="167" t="s">
        <v>100</v>
      </c>
      <c r="M50" s="167" t="s">
        <v>101</v>
      </c>
      <c r="N50" s="167" t="s">
        <v>169</v>
      </c>
      <c r="O50" s="167" t="s">
        <v>267</v>
      </c>
      <c r="P50" s="167" t="s">
        <v>268</v>
      </c>
      <c r="Q50" s="167" t="s">
        <v>282</v>
      </c>
      <c r="R50" s="167" t="s">
        <v>147</v>
      </c>
      <c r="S50" s="167" t="s">
        <v>148</v>
      </c>
      <c r="T50" s="167" t="s">
        <v>313</v>
      </c>
      <c r="U50" s="178">
        <v>699.32</v>
      </c>
      <c r="V50" s="175"/>
      <c r="W50" s="181"/>
    </row>
    <row r="51" spans="1:23" hidden="1">
      <c r="A51" s="167" t="s">
        <v>32</v>
      </c>
      <c r="B51" s="167" t="s">
        <v>96</v>
      </c>
      <c r="C51" s="167" t="s">
        <v>97</v>
      </c>
      <c r="D51" s="167" t="s">
        <v>57</v>
      </c>
      <c r="E51" s="167" t="s">
        <v>29</v>
      </c>
      <c r="F51" s="167" t="s">
        <v>314</v>
      </c>
      <c r="G51" s="167" t="s">
        <v>315</v>
      </c>
      <c r="H51" s="167" t="s">
        <v>57</v>
      </c>
      <c r="I51" s="167" t="s">
        <v>29</v>
      </c>
      <c r="J51" s="167" t="s">
        <v>280</v>
      </c>
      <c r="K51" s="167" t="s">
        <v>281</v>
      </c>
      <c r="L51" s="167" t="s">
        <v>100</v>
      </c>
      <c r="M51" s="167" t="s">
        <v>101</v>
      </c>
      <c r="N51" s="167" t="s">
        <v>169</v>
      </c>
      <c r="O51" s="167" t="s">
        <v>267</v>
      </c>
      <c r="P51" s="167" t="s">
        <v>268</v>
      </c>
      <c r="Q51" s="167" t="s">
        <v>282</v>
      </c>
      <c r="R51" s="167" t="s">
        <v>106</v>
      </c>
      <c r="S51" s="167" t="s">
        <v>107</v>
      </c>
      <c r="T51" s="167" t="s">
        <v>315</v>
      </c>
      <c r="U51" s="178">
        <v>-59.98</v>
      </c>
      <c r="V51" s="175"/>
      <c r="W51" s="181"/>
    </row>
    <row r="52" spans="1:23" hidden="1">
      <c r="A52" s="167" t="s">
        <v>32</v>
      </c>
      <c r="B52" s="167" t="s">
        <v>96</v>
      </c>
      <c r="C52" s="167" t="s">
        <v>97</v>
      </c>
      <c r="D52" s="167" t="s">
        <v>57</v>
      </c>
      <c r="E52" s="167" t="s">
        <v>29</v>
      </c>
      <c r="F52" s="167" t="s">
        <v>316</v>
      </c>
      <c r="G52" s="167" t="s">
        <v>149</v>
      </c>
      <c r="H52" s="167" t="s">
        <v>57</v>
      </c>
      <c r="I52" s="167" t="s">
        <v>29</v>
      </c>
      <c r="J52" s="167" t="s">
        <v>280</v>
      </c>
      <c r="K52" s="167" t="s">
        <v>281</v>
      </c>
      <c r="L52" s="167" t="s">
        <v>100</v>
      </c>
      <c r="M52" s="167" t="s">
        <v>101</v>
      </c>
      <c r="N52" s="167" t="s">
        <v>169</v>
      </c>
      <c r="O52" s="167" t="s">
        <v>267</v>
      </c>
      <c r="P52" s="167" t="s">
        <v>268</v>
      </c>
      <c r="Q52" s="167" t="s">
        <v>301</v>
      </c>
      <c r="R52" s="167" t="s">
        <v>147</v>
      </c>
      <c r="S52" s="167" t="s">
        <v>148</v>
      </c>
      <c r="T52" s="167" t="s">
        <v>149</v>
      </c>
      <c r="U52" s="178">
        <v>627.41</v>
      </c>
      <c r="V52" s="175"/>
      <c r="W52" s="181"/>
    </row>
    <row r="53" spans="1:23" hidden="1">
      <c r="A53" s="167" t="s">
        <v>32</v>
      </c>
      <c r="B53" s="167" t="s">
        <v>96</v>
      </c>
      <c r="C53" s="167" t="s">
        <v>97</v>
      </c>
      <c r="D53" s="167" t="s">
        <v>57</v>
      </c>
      <c r="E53" s="167" t="s">
        <v>29</v>
      </c>
      <c r="F53" s="167" t="s">
        <v>316</v>
      </c>
      <c r="G53" s="167" t="s">
        <v>149</v>
      </c>
      <c r="H53" s="167" t="s">
        <v>57</v>
      </c>
      <c r="I53" s="167" t="s">
        <v>29</v>
      </c>
      <c r="J53" s="167" t="s">
        <v>280</v>
      </c>
      <c r="K53" s="167" t="s">
        <v>281</v>
      </c>
      <c r="L53" s="167" t="s">
        <v>100</v>
      </c>
      <c r="M53" s="167" t="s">
        <v>101</v>
      </c>
      <c r="N53" s="167" t="s">
        <v>169</v>
      </c>
      <c r="O53" s="167" t="s">
        <v>267</v>
      </c>
      <c r="P53" s="167" t="s">
        <v>268</v>
      </c>
      <c r="Q53" s="167" t="s">
        <v>282</v>
      </c>
      <c r="R53" s="167" t="s">
        <v>147</v>
      </c>
      <c r="S53" s="167" t="s">
        <v>148</v>
      </c>
      <c r="T53" s="167" t="s">
        <v>149</v>
      </c>
      <c r="U53" s="178">
        <v>1945.69</v>
      </c>
      <c r="V53" s="175"/>
      <c r="W53" s="181"/>
    </row>
    <row r="54" spans="1:23" hidden="1">
      <c r="A54" s="167" t="s">
        <v>32</v>
      </c>
      <c r="B54" s="167" t="s">
        <v>96</v>
      </c>
      <c r="C54" s="167" t="s">
        <v>97</v>
      </c>
      <c r="D54" s="167" t="s">
        <v>57</v>
      </c>
      <c r="E54" s="167" t="s">
        <v>29</v>
      </c>
      <c r="F54" s="167" t="s">
        <v>317</v>
      </c>
      <c r="G54" s="167" t="s">
        <v>108</v>
      </c>
      <c r="H54" s="167" t="s">
        <v>57</v>
      </c>
      <c r="I54" s="167" t="s">
        <v>29</v>
      </c>
      <c r="J54" s="167" t="s">
        <v>280</v>
      </c>
      <c r="K54" s="167" t="s">
        <v>281</v>
      </c>
      <c r="L54" s="167" t="s">
        <v>100</v>
      </c>
      <c r="M54" s="167" t="s">
        <v>101</v>
      </c>
      <c r="N54" s="167" t="s">
        <v>169</v>
      </c>
      <c r="O54" s="167" t="s">
        <v>267</v>
      </c>
      <c r="P54" s="167" t="s">
        <v>268</v>
      </c>
      <c r="Q54" s="167" t="s">
        <v>301</v>
      </c>
      <c r="R54" s="167" t="s">
        <v>145</v>
      </c>
      <c r="S54" s="167" t="s">
        <v>146</v>
      </c>
      <c r="T54" s="167" t="s">
        <v>108</v>
      </c>
      <c r="U54" s="178">
        <v>278.85000000000002</v>
      </c>
      <c r="V54" s="175"/>
      <c r="W54" s="181"/>
    </row>
    <row r="55" spans="1:23" hidden="1">
      <c r="A55" s="167" t="s">
        <v>32</v>
      </c>
      <c r="B55" s="167" t="s">
        <v>96</v>
      </c>
      <c r="C55" s="167" t="s">
        <v>97</v>
      </c>
      <c r="D55" s="167" t="s">
        <v>57</v>
      </c>
      <c r="E55" s="167" t="s">
        <v>29</v>
      </c>
      <c r="F55" s="167" t="s">
        <v>317</v>
      </c>
      <c r="G55" s="167" t="s">
        <v>108</v>
      </c>
      <c r="H55" s="167" t="s">
        <v>57</v>
      </c>
      <c r="I55" s="167" t="s">
        <v>29</v>
      </c>
      <c r="J55" s="167" t="s">
        <v>280</v>
      </c>
      <c r="K55" s="167" t="s">
        <v>281</v>
      </c>
      <c r="L55" s="167" t="s">
        <v>100</v>
      </c>
      <c r="M55" s="167" t="s">
        <v>101</v>
      </c>
      <c r="N55" s="167" t="s">
        <v>169</v>
      </c>
      <c r="O55" s="167" t="s">
        <v>267</v>
      </c>
      <c r="P55" s="167" t="s">
        <v>268</v>
      </c>
      <c r="Q55" s="167" t="s">
        <v>301</v>
      </c>
      <c r="R55" s="167" t="s">
        <v>106</v>
      </c>
      <c r="S55" s="167" t="s">
        <v>107</v>
      </c>
      <c r="T55" s="167" t="s">
        <v>108</v>
      </c>
      <c r="U55" s="178">
        <v>-501.92</v>
      </c>
      <c r="V55" s="175"/>
      <c r="W55" s="181"/>
    </row>
    <row r="56" spans="1:23" hidden="1">
      <c r="A56" s="167" t="s">
        <v>32</v>
      </c>
      <c r="B56" s="167" t="s">
        <v>96</v>
      </c>
      <c r="C56" s="167" t="s">
        <v>97</v>
      </c>
      <c r="D56" s="167" t="s">
        <v>57</v>
      </c>
      <c r="E56" s="167" t="s">
        <v>29</v>
      </c>
      <c r="F56" s="167" t="s">
        <v>317</v>
      </c>
      <c r="G56" s="167" t="s">
        <v>108</v>
      </c>
      <c r="H56" s="167" t="s">
        <v>57</v>
      </c>
      <c r="I56" s="167" t="s">
        <v>29</v>
      </c>
      <c r="J56" s="167" t="s">
        <v>280</v>
      </c>
      <c r="K56" s="167" t="s">
        <v>281</v>
      </c>
      <c r="L56" s="167" t="s">
        <v>100</v>
      </c>
      <c r="M56" s="167" t="s">
        <v>101</v>
      </c>
      <c r="N56" s="167" t="s">
        <v>169</v>
      </c>
      <c r="O56" s="167" t="s">
        <v>267</v>
      </c>
      <c r="P56" s="167" t="s">
        <v>268</v>
      </c>
      <c r="Q56" s="167" t="s">
        <v>282</v>
      </c>
      <c r="R56" s="167" t="s">
        <v>145</v>
      </c>
      <c r="S56" s="167" t="s">
        <v>146</v>
      </c>
      <c r="T56" s="167" t="s">
        <v>108</v>
      </c>
      <c r="U56" s="178">
        <v>989.72</v>
      </c>
      <c r="V56" s="175"/>
      <c r="W56" s="181"/>
    </row>
    <row r="57" spans="1:23" hidden="1">
      <c r="A57" s="167" t="s">
        <v>32</v>
      </c>
      <c r="B57" s="167" t="s">
        <v>96</v>
      </c>
      <c r="C57" s="167" t="s">
        <v>97</v>
      </c>
      <c r="D57" s="167" t="s">
        <v>57</v>
      </c>
      <c r="E57" s="167" t="s">
        <v>29</v>
      </c>
      <c r="F57" s="167" t="s">
        <v>317</v>
      </c>
      <c r="G57" s="167" t="s">
        <v>108</v>
      </c>
      <c r="H57" s="167" t="s">
        <v>57</v>
      </c>
      <c r="I57" s="167" t="s">
        <v>29</v>
      </c>
      <c r="J57" s="167" t="s">
        <v>280</v>
      </c>
      <c r="K57" s="167" t="s">
        <v>281</v>
      </c>
      <c r="L57" s="167" t="s">
        <v>100</v>
      </c>
      <c r="M57" s="167" t="s">
        <v>101</v>
      </c>
      <c r="N57" s="167" t="s">
        <v>169</v>
      </c>
      <c r="O57" s="167" t="s">
        <v>267</v>
      </c>
      <c r="P57" s="167" t="s">
        <v>268</v>
      </c>
      <c r="Q57" s="167" t="s">
        <v>282</v>
      </c>
      <c r="R57" s="167" t="s">
        <v>106</v>
      </c>
      <c r="S57" s="167" t="s">
        <v>107</v>
      </c>
      <c r="T57" s="167" t="s">
        <v>108</v>
      </c>
      <c r="U57" s="178">
        <v>-1741.21</v>
      </c>
      <c r="V57" s="175"/>
      <c r="W57" s="181"/>
    </row>
    <row r="58" spans="1:23" hidden="1">
      <c r="A58" s="167" t="s">
        <v>32</v>
      </c>
      <c r="B58" s="167" t="s">
        <v>96</v>
      </c>
      <c r="C58" s="167" t="s">
        <v>97</v>
      </c>
      <c r="D58" s="167" t="s">
        <v>57</v>
      </c>
      <c r="E58" s="167" t="s">
        <v>29</v>
      </c>
      <c r="F58" s="167" t="s">
        <v>318</v>
      </c>
      <c r="G58" s="167" t="s">
        <v>319</v>
      </c>
      <c r="H58" s="167" t="s">
        <v>57</v>
      </c>
      <c r="I58" s="167" t="s">
        <v>29</v>
      </c>
      <c r="J58" s="167" t="s">
        <v>280</v>
      </c>
      <c r="K58" s="167" t="s">
        <v>281</v>
      </c>
      <c r="L58" s="167" t="s">
        <v>100</v>
      </c>
      <c r="M58" s="167" t="s">
        <v>101</v>
      </c>
      <c r="N58" s="167" t="s">
        <v>168</v>
      </c>
      <c r="O58" s="167" t="s">
        <v>267</v>
      </c>
      <c r="P58" s="167" t="s">
        <v>268</v>
      </c>
      <c r="Q58" s="167" t="s">
        <v>301</v>
      </c>
      <c r="R58" s="175"/>
      <c r="S58" s="175"/>
      <c r="T58" s="167" t="s">
        <v>319</v>
      </c>
      <c r="U58" s="178">
        <v>101.42</v>
      </c>
      <c r="V58" s="175"/>
      <c r="W58" s="181"/>
    </row>
    <row r="59" spans="1:23" hidden="1">
      <c r="A59" s="167" t="s">
        <v>32</v>
      </c>
      <c r="B59" s="167" t="s">
        <v>96</v>
      </c>
      <c r="C59" s="167" t="s">
        <v>97</v>
      </c>
      <c r="D59" s="167" t="s">
        <v>57</v>
      </c>
      <c r="E59" s="167" t="s">
        <v>29</v>
      </c>
      <c r="F59" s="167" t="s">
        <v>318</v>
      </c>
      <c r="G59" s="167" t="s">
        <v>319</v>
      </c>
      <c r="H59" s="167" t="s">
        <v>57</v>
      </c>
      <c r="I59" s="167" t="s">
        <v>29</v>
      </c>
      <c r="J59" s="167" t="s">
        <v>280</v>
      </c>
      <c r="K59" s="167" t="s">
        <v>281</v>
      </c>
      <c r="L59" s="167" t="s">
        <v>100</v>
      </c>
      <c r="M59" s="167" t="s">
        <v>101</v>
      </c>
      <c r="N59" s="167" t="s">
        <v>168</v>
      </c>
      <c r="O59" s="167" t="s">
        <v>267</v>
      </c>
      <c r="P59" s="167" t="s">
        <v>268</v>
      </c>
      <c r="Q59" s="167" t="s">
        <v>282</v>
      </c>
      <c r="R59" s="175"/>
      <c r="S59" s="175"/>
      <c r="T59" s="167" t="s">
        <v>105</v>
      </c>
      <c r="U59" s="178">
        <v>250.11</v>
      </c>
      <c r="V59" s="175"/>
      <c r="W59" s="181"/>
    </row>
    <row r="60" spans="1:23" hidden="1">
      <c r="A60" s="167" t="s">
        <v>32</v>
      </c>
      <c r="B60" s="167" t="s">
        <v>96</v>
      </c>
      <c r="C60" s="167" t="s">
        <v>97</v>
      </c>
      <c r="D60" s="167" t="s">
        <v>57</v>
      </c>
      <c r="E60" s="167" t="s">
        <v>29</v>
      </c>
      <c r="F60" s="167" t="s">
        <v>318</v>
      </c>
      <c r="G60" s="167" t="s">
        <v>319</v>
      </c>
      <c r="H60" s="167" t="s">
        <v>57</v>
      </c>
      <c r="I60" s="167" t="s">
        <v>29</v>
      </c>
      <c r="J60" s="167" t="s">
        <v>280</v>
      </c>
      <c r="K60" s="167" t="s">
        <v>281</v>
      </c>
      <c r="L60" s="167" t="s">
        <v>100</v>
      </c>
      <c r="M60" s="167" t="s">
        <v>101</v>
      </c>
      <c r="N60" s="167" t="s">
        <v>168</v>
      </c>
      <c r="O60" s="167" t="s">
        <v>267</v>
      </c>
      <c r="P60" s="167" t="s">
        <v>268</v>
      </c>
      <c r="Q60" s="167" t="s">
        <v>282</v>
      </c>
      <c r="R60" s="175"/>
      <c r="S60" s="175"/>
      <c r="T60" s="167" t="s">
        <v>319</v>
      </c>
      <c r="U60" s="178">
        <v>169.72</v>
      </c>
      <c r="V60" s="175"/>
      <c r="W60" s="181"/>
    </row>
    <row r="61" spans="1:23" hidden="1">
      <c r="A61" s="167" t="s">
        <v>32</v>
      </c>
      <c r="B61" s="167" t="s">
        <v>156</v>
      </c>
      <c r="C61" s="167" t="s">
        <v>157</v>
      </c>
      <c r="D61" s="167" t="s">
        <v>57</v>
      </c>
      <c r="E61" s="167" t="s">
        <v>29</v>
      </c>
      <c r="F61" s="167" t="s">
        <v>320</v>
      </c>
      <c r="G61" s="167" t="s">
        <v>160</v>
      </c>
      <c r="H61" s="167" t="s">
        <v>57</v>
      </c>
      <c r="I61" s="167" t="s">
        <v>29</v>
      </c>
      <c r="J61" s="167" t="s">
        <v>280</v>
      </c>
      <c r="K61" s="167" t="s">
        <v>281</v>
      </c>
      <c r="L61" s="167" t="s">
        <v>100</v>
      </c>
      <c r="M61" s="167" t="s">
        <v>101</v>
      </c>
      <c r="N61" s="167" t="s">
        <v>169</v>
      </c>
      <c r="O61" s="167" t="s">
        <v>267</v>
      </c>
      <c r="P61" s="167" t="s">
        <v>268</v>
      </c>
      <c r="Q61" s="167" t="s">
        <v>282</v>
      </c>
      <c r="R61" s="167" t="s">
        <v>158</v>
      </c>
      <c r="S61" s="167" t="s">
        <v>390</v>
      </c>
      <c r="T61" s="167" t="s">
        <v>160</v>
      </c>
      <c r="U61" s="178">
        <v>12.08</v>
      </c>
      <c r="V61" s="175"/>
      <c r="W61" s="181"/>
    </row>
    <row r="62" spans="1:23" hidden="1">
      <c r="A62" s="167" t="s">
        <v>32</v>
      </c>
      <c r="B62" s="167" t="s">
        <v>156</v>
      </c>
      <c r="C62" s="167" t="s">
        <v>157</v>
      </c>
      <c r="D62" s="167" t="s">
        <v>57</v>
      </c>
      <c r="E62" s="167" t="s">
        <v>29</v>
      </c>
      <c r="F62" s="167" t="s">
        <v>320</v>
      </c>
      <c r="G62" s="167" t="s">
        <v>160</v>
      </c>
      <c r="H62" s="167" t="s">
        <v>57</v>
      </c>
      <c r="I62" s="167" t="s">
        <v>29</v>
      </c>
      <c r="J62" s="167" t="s">
        <v>280</v>
      </c>
      <c r="K62" s="167" t="s">
        <v>281</v>
      </c>
      <c r="L62" s="167" t="s">
        <v>100</v>
      </c>
      <c r="M62" s="167" t="s">
        <v>101</v>
      </c>
      <c r="N62" s="167" t="s">
        <v>169</v>
      </c>
      <c r="O62" s="167" t="s">
        <v>267</v>
      </c>
      <c r="P62" s="167" t="s">
        <v>268</v>
      </c>
      <c r="Q62" s="167" t="s">
        <v>282</v>
      </c>
      <c r="R62" s="167" t="s">
        <v>158</v>
      </c>
      <c r="S62" s="167" t="s">
        <v>391</v>
      </c>
      <c r="T62" s="167" t="s">
        <v>160</v>
      </c>
      <c r="U62" s="178">
        <v>386.71</v>
      </c>
      <c r="V62" s="175"/>
      <c r="W62" s="181"/>
    </row>
    <row r="63" spans="1:23" ht="20.399999999999999" hidden="1">
      <c r="A63" s="167" t="s">
        <v>32</v>
      </c>
      <c r="B63" s="167" t="s">
        <v>127</v>
      </c>
      <c r="C63" s="167" t="s">
        <v>128</v>
      </c>
      <c r="D63" s="167" t="s">
        <v>57</v>
      </c>
      <c r="E63" s="167" t="s">
        <v>29</v>
      </c>
      <c r="F63" s="167" t="s">
        <v>392</v>
      </c>
      <c r="G63" s="167" t="s">
        <v>393</v>
      </c>
      <c r="H63" s="167" t="s">
        <v>57</v>
      </c>
      <c r="I63" s="167" t="s">
        <v>29</v>
      </c>
      <c r="J63" s="167" t="s">
        <v>280</v>
      </c>
      <c r="K63" s="167" t="s">
        <v>281</v>
      </c>
      <c r="L63" s="167" t="s">
        <v>100</v>
      </c>
      <c r="M63" s="167" t="s">
        <v>101</v>
      </c>
      <c r="N63" s="167" t="s">
        <v>169</v>
      </c>
      <c r="O63" s="167" t="s">
        <v>267</v>
      </c>
      <c r="P63" s="167" t="s">
        <v>268</v>
      </c>
      <c r="Q63" s="167" t="s">
        <v>301</v>
      </c>
      <c r="R63" s="167" t="s">
        <v>276</v>
      </c>
      <c r="S63" s="167" t="s">
        <v>394</v>
      </c>
      <c r="T63" s="167" t="s">
        <v>395</v>
      </c>
      <c r="U63" s="178">
        <v>1160</v>
      </c>
      <c r="V63" s="175"/>
      <c r="W63" s="181"/>
    </row>
    <row r="64" spans="1:23" hidden="1">
      <c r="A64" s="167" t="s">
        <v>32</v>
      </c>
      <c r="B64" s="167" t="s">
        <v>321</v>
      </c>
      <c r="C64" s="167" t="s">
        <v>322</v>
      </c>
      <c r="D64" s="167" t="s">
        <v>57</v>
      </c>
      <c r="E64" s="167" t="s">
        <v>29</v>
      </c>
      <c r="F64" s="167" t="s">
        <v>371</v>
      </c>
      <c r="G64" s="167" t="s">
        <v>372</v>
      </c>
      <c r="H64" s="167" t="s">
        <v>57</v>
      </c>
      <c r="I64" s="167" t="s">
        <v>29</v>
      </c>
      <c r="J64" s="167" t="s">
        <v>280</v>
      </c>
      <c r="K64" s="167" t="s">
        <v>281</v>
      </c>
      <c r="L64" s="167" t="s">
        <v>100</v>
      </c>
      <c r="M64" s="167" t="s">
        <v>101</v>
      </c>
      <c r="N64" s="167" t="s">
        <v>169</v>
      </c>
      <c r="O64" s="167" t="s">
        <v>267</v>
      </c>
      <c r="P64" s="167" t="s">
        <v>268</v>
      </c>
      <c r="Q64" s="167" t="s">
        <v>282</v>
      </c>
      <c r="R64" s="167" t="s">
        <v>158</v>
      </c>
      <c r="S64" s="167" t="s">
        <v>396</v>
      </c>
      <c r="T64" s="167" t="s">
        <v>372</v>
      </c>
      <c r="U64" s="178">
        <v>11.88</v>
      </c>
      <c r="V64" s="175"/>
      <c r="W64" s="181"/>
    </row>
    <row r="65" spans="1:23" hidden="1">
      <c r="A65" s="167" t="s">
        <v>32</v>
      </c>
      <c r="B65" s="167" t="s">
        <v>321</v>
      </c>
      <c r="C65" s="167" t="s">
        <v>322</v>
      </c>
      <c r="D65" s="167" t="s">
        <v>57</v>
      </c>
      <c r="E65" s="167" t="s">
        <v>29</v>
      </c>
      <c r="F65" s="167" t="s">
        <v>371</v>
      </c>
      <c r="G65" s="167" t="s">
        <v>372</v>
      </c>
      <c r="H65" s="167" t="s">
        <v>57</v>
      </c>
      <c r="I65" s="167" t="s">
        <v>29</v>
      </c>
      <c r="J65" s="167" t="s">
        <v>280</v>
      </c>
      <c r="K65" s="167" t="s">
        <v>281</v>
      </c>
      <c r="L65" s="167" t="s">
        <v>100</v>
      </c>
      <c r="M65" s="167" t="s">
        <v>101</v>
      </c>
      <c r="N65" s="167" t="s">
        <v>169</v>
      </c>
      <c r="O65" s="167" t="s">
        <v>267</v>
      </c>
      <c r="P65" s="167" t="s">
        <v>268</v>
      </c>
      <c r="Q65" s="167" t="s">
        <v>282</v>
      </c>
      <c r="R65" s="167" t="s">
        <v>158</v>
      </c>
      <c r="S65" s="167" t="s">
        <v>397</v>
      </c>
      <c r="T65" s="167" t="s">
        <v>372</v>
      </c>
      <c r="U65" s="178">
        <v>176.66</v>
      </c>
      <c r="V65" s="175"/>
      <c r="W65" s="181"/>
    </row>
    <row r="66" spans="1:23" hidden="1">
      <c r="A66" s="167" t="s">
        <v>32</v>
      </c>
      <c r="B66" s="167" t="s">
        <v>162</v>
      </c>
      <c r="C66" s="167" t="s">
        <v>163</v>
      </c>
      <c r="D66" s="167" t="s">
        <v>57</v>
      </c>
      <c r="E66" s="167" t="s">
        <v>29</v>
      </c>
      <c r="F66" s="167" t="s">
        <v>325</v>
      </c>
      <c r="G66" s="167" t="s">
        <v>163</v>
      </c>
      <c r="H66" s="167" t="s">
        <v>57</v>
      </c>
      <c r="I66" s="167" t="s">
        <v>29</v>
      </c>
      <c r="J66" s="167" t="s">
        <v>280</v>
      </c>
      <c r="K66" s="167" t="s">
        <v>281</v>
      </c>
      <c r="L66" s="167" t="s">
        <v>100</v>
      </c>
      <c r="M66" s="167" t="s">
        <v>101</v>
      </c>
      <c r="N66" s="167" t="s">
        <v>398</v>
      </c>
      <c r="O66" s="167" t="s">
        <v>267</v>
      </c>
      <c r="P66" s="167" t="s">
        <v>268</v>
      </c>
      <c r="Q66" s="167" t="s">
        <v>301</v>
      </c>
      <c r="R66" s="167" t="s">
        <v>165</v>
      </c>
      <c r="S66" s="167" t="s">
        <v>399</v>
      </c>
      <c r="T66" s="167" t="s">
        <v>163</v>
      </c>
      <c r="U66" s="178">
        <v>92.48</v>
      </c>
      <c r="V66" s="175"/>
      <c r="W66" s="181"/>
    </row>
    <row r="67" spans="1:23" hidden="1">
      <c r="A67" s="167" t="s">
        <v>32</v>
      </c>
      <c r="B67" s="167" t="s">
        <v>162</v>
      </c>
      <c r="C67" s="167" t="s">
        <v>163</v>
      </c>
      <c r="D67" s="167" t="s">
        <v>57</v>
      </c>
      <c r="E67" s="167" t="s">
        <v>29</v>
      </c>
      <c r="F67" s="167" t="s">
        <v>325</v>
      </c>
      <c r="G67" s="167" t="s">
        <v>163</v>
      </c>
      <c r="H67" s="167" t="s">
        <v>57</v>
      </c>
      <c r="I67" s="167" t="s">
        <v>29</v>
      </c>
      <c r="J67" s="167" t="s">
        <v>280</v>
      </c>
      <c r="K67" s="167" t="s">
        <v>281</v>
      </c>
      <c r="L67" s="167" t="s">
        <v>100</v>
      </c>
      <c r="M67" s="167" t="s">
        <v>101</v>
      </c>
      <c r="N67" s="167" t="s">
        <v>398</v>
      </c>
      <c r="O67" s="167" t="s">
        <v>267</v>
      </c>
      <c r="P67" s="167" t="s">
        <v>268</v>
      </c>
      <c r="Q67" s="167" t="s">
        <v>282</v>
      </c>
      <c r="R67" s="167" t="s">
        <v>165</v>
      </c>
      <c r="S67" s="167" t="s">
        <v>399</v>
      </c>
      <c r="T67" s="167" t="s">
        <v>163</v>
      </c>
      <c r="U67" s="178">
        <v>389.88</v>
      </c>
      <c r="V67" s="175"/>
      <c r="W67" s="181"/>
    </row>
    <row r="68" spans="1:23" hidden="1">
      <c r="A68" s="167" t="s">
        <v>32</v>
      </c>
      <c r="B68" s="167" t="s">
        <v>326</v>
      </c>
      <c r="C68" s="167" t="s">
        <v>327</v>
      </c>
      <c r="D68" s="167" t="s">
        <v>57</v>
      </c>
      <c r="E68" s="167" t="s">
        <v>29</v>
      </c>
      <c r="F68" s="167" t="s">
        <v>328</v>
      </c>
      <c r="G68" s="167" t="s">
        <v>329</v>
      </c>
      <c r="H68" s="167" t="s">
        <v>57</v>
      </c>
      <c r="I68" s="167" t="s">
        <v>29</v>
      </c>
      <c r="J68" s="167" t="s">
        <v>330</v>
      </c>
      <c r="K68" s="167" t="s">
        <v>331</v>
      </c>
      <c r="L68" s="167" t="s">
        <v>26</v>
      </c>
      <c r="M68" s="167" t="s">
        <v>60</v>
      </c>
      <c r="N68" s="167" t="s">
        <v>332</v>
      </c>
      <c r="O68" s="167" t="s">
        <v>267</v>
      </c>
      <c r="P68" s="167" t="s">
        <v>268</v>
      </c>
      <c r="Q68" s="167" t="s">
        <v>29</v>
      </c>
      <c r="R68" s="175"/>
      <c r="S68" s="175"/>
      <c r="T68" s="175"/>
      <c r="U68" s="178">
        <v>1013.42</v>
      </c>
      <c r="V68" s="175"/>
      <c r="W68" s="181"/>
    </row>
    <row r="69" spans="1:23" hidden="1">
      <c r="A69" s="167" t="s">
        <v>32</v>
      </c>
      <c r="B69" s="167" t="s">
        <v>333</v>
      </c>
      <c r="C69" s="167" t="s">
        <v>334</v>
      </c>
      <c r="D69" s="167" t="s">
        <v>335</v>
      </c>
      <c r="E69" s="167" t="s">
        <v>336</v>
      </c>
      <c r="F69" s="167" t="s">
        <v>337</v>
      </c>
      <c r="G69" s="167" t="s">
        <v>338</v>
      </c>
      <c r="H69" s="167" t="s">
        <v>57</v>
      </c>
      <c r="I69" s="167" t="s">
        <v>29</v>
      </c>
      <c r="J69" s="167" t="s">
        <v>280</v>
      </c>
      <c r="K69" s="167" t="s">
        <v>281</v>
      </c>
      <c r="L69" s="167" t="s">
        <v>26</v>
      </c>
      <c r="M69" s="167" t="s">
        <v>339</v>
      </c>
      <c r="N69" s="167" t="s">
        <v>340</v>
      </c>
      <c r="O69" s="167" t="s">
        <v>267</v>
      </c>
      <c r="P69" s="167" t="s">
        <v>268</v>
      </c>
      <c r="Q69" s="167" t="s">
        <v>29</v>
      </c>
      <c r="R69" s="175"/>
      <c r="S69" s="175"/>
      <c r="T69" s="175"/>
      <c r="U69" s="178">
        <v>1247.98</v>
      </c>
      <c r="V69" s="175"/>
      <c r="W69" s="181"/>
    </row>
    <row r="70" spans="1:23" hidden="1">
      <c r="A70" s="167" t="s">
        <v>32</v>
      </c>
      <c r="B70" s="167" t="s">
        <v>333</v>
      </c>
      <c r="C70" s="167" t="s">
        <v>334</v>
      </c>
      <c r="D70" s="167" t="s">
        <v>335</v>
      </c>
      <c r="E70" s="167" t="s">
        <v>336</v>
      </c>
      <c r="F70" s="167" t="s">
        <v>400</v>
      </c>
      <c r="G70" s="167" t="s">
        <v>401</v>
      </c>
      <c r="H70" s="167" t="s">
        <v>57</v>
      </c>
      <c r="I70" s="167" t="s">
        <v>29</v>
      </c>
      <c r="J70" s="167" t="s">
        <v>330</v>
      </c>
      <c r="K70" s="167" t="s">
        <v>331</v>
      </c>
      <c r="L70" s="167" t="s">
        <v>26</v>
      </c>
      <c r="M70" s="167" t="s">
        <v>339</v>
      </c>
      <c r="N70" s="167" t="s">
        <v>402</v>
      </c>
      <c r="O70" s="167" t="s">
        <v>357</v>
      </c>
      <c r="P70" s="167" t="s">
        <v>358</v>
      </c>
      <c r="Q70" s="167" t="s">
        <v>29</v>
      </c>
      <c r="R70" s="175"/>
      <c r="S70" s="175"/>
      <c r="T70" s="175"/>
      <c r="U70" s="178">
        <v>112.88</v>
      </c>
      <c r="V70" s="175"/>
      <c r="W70" s="181"/>
    </row>
    <row r="71" spans="1:23" hidden="1">
      <c r="A71" s="167" t="s">
        <v>32</v>
      </c>
      <c r="B71" s="167" t="s">
        <v>333</v>
      </c>
      <c r="C71" s="167" t="s">
        <v>334</v>
      </c>
      <c r="D71" s="167" t="s">
        <v>335</v>
      </c>
      <c r="E71" s="167" t="s">
        <v>336</v>
      </c>
      <c r="F71" s="167" t="s">
        <v>383</v>
      </c>
      <c r="G71" s="167" t="s">
        <v>384</v>
      </c>
      <c r="H71" s="167" t="s">
        <v>57</v>
      </c>
      <c r="I71" s="167" t="s">
        <v>29</v>
      </c>
      <c r="J71" s="167" t="s">
        <v>330</v>
      </c>
      <c r="K71" s="167" t="s">
        <v>331</v>
      </c>
      <c r="L71" s="167" t="s">
        <v>26</v>
      </c>
      <c r="M71" s="167" t="s">
        <v>339</v>
      </c>
      <c r="N71" s="167" t="s">
        <v>385</v>
      </c>
      <c r="O71" s="167" t="s">
        <v>278</v>
      </c>
      <c r="P71" s="167" t="s">
        <v>279</v>
      </c>
      <c r="Q71" s="167" t="s">
        <v>29</v>
      </c>
      <c r="R71" s="175"/>
      <c r="S71" s="175"/>
      <c r="T71" s="175"/>
      <c r="U71" s="178">
        <v>-113.81</v>
      </c>
      <c r="V71" s="175"/>
      <c r="W71" s="181"/>
    </row>
    <row r="72" spans="1:23" hidden="1">
      <c r="A72" s="167" t="s">
        <v>32</v>
      </c>
      <c r="B72" s="167" t="s">
        <v>341</v>
      </c>
      <c r="C72" s="167" t="s">
        <v>342</v>
      </c>
      <c r="D72" s="167" t="s">
        <v>57</v>
      </c>
      <c r="E72" s="167" t="s">
        <v>29</v>
      </c>
      <c r="F72" s="167" t="s">
        <v>343</v>
      </c>
      <c r="G72" s="167" t="s">
        <v>344</v>
      </c>
      <c r="H72" s="167" t="s">
        <v>57</v>
      </c>
      <c r="I72" s="167" t="s">
        <v>29</v>
      </c>
      <c r="J72" s="167" t="s">
        <v>330</v>
      </c>
      <c r="K72" s="167" t="s">
        <v>331</v>
      </c>
      <c r="L72" s="167" t="s">
        <v>100</v>
      </c>
      <c r="M72" s="167" t="s">
        <v>101</v>
      </c>
      <c r="N72" s="167" t="s">
        <v>169</v>
      </c>
      <c r="O72" s="167" t="s">
        <v>267</v>
      </c>
      <c r="P72" s="167" t="s">
        <v>268</v>
      </c>
      <c r="Q72" s="167" t="s">
        <v>345</v>
      </c>
      <c r="R72" s="167" t="s">
        <v>158</v>
      </c>
      <c r="S72" s="167" t="s">
        <v>403</v>
      </c>
      <c r="T72" s="167" t="s">
        <v>344</v>
      </c>
      <c r="U72" s="178">
        <v>515</v>
      </c>
      <c r="V72" s="175"/>
      <c r="W72" s="181"/>
    </row>
    <row r="73" spans="1:23" hidden="1">
      <c r="A73" s="167" t="s">
        <v>32</v>
      </c>
      <c r="B73" s="167" t="s">
        <v>179</v>
      </c>
      <c r="C73" s="167" t="s">
        <v>180</v>
      </c>
      <c r="D73" s="167" t="s">
        <v>57</v>
      </c>
      <c r="E73" s="167" t="s">
        <v>29</v>
      </c>
      <c r="F73" s="167" t="s">
        <v>404</v>
      </c>
      <c r="G73" s="167" t="s">
        <v>270</v>
      </c>
      <c r="H73" s="167" t="s">
        <v>57</v>
      </c>
      <c r="I73" s="167" t="s">
        <v>29</v>
      </c>
      <c r="J73" s="167" t="s">
        <v>280</v>
      </c>
      <c r="K73" s="167" t="s">
        <v>281</v>
      </c>
      <c r="L73" s="167" t="s">
        <v>100</v>
      </c>
      <c r="M73" s="167" t="s">
        <v>101</v>
      </c>
      <c r="N73" s="167" t="s">
        <v>169</v>
      </c>
      <c r="O73" s="167" t="s">
        <v>267</v>
      </c>
      <c r="P73" s="167" t="s">
        <v>268</v>
      </c>
      <c r="Q73" s="167" t="s">
        <v>282</v>
      </c>
      <c r="R73" s="167" t="s">
        <v>158</v>
      </c>
      <c r="S73" s="167" t="s">
        <v>283</v>
      </c>
      <c r="T73" s="167" t="s">
        <v>270</v>
      </c>
      <c r="U73" s="178">
        <v>957.23</v>
      </c>
      <c r="V73" s="175"/>
      <c r="W73" s="181"/>
    </row>
    <row r="74" spans="1:23" hidden="1">
      <c r="A74" s="167" t="s">
        <v>32</v>
      </c>
      <c r="B74" s="167" t="s">
        <v>179</v>
      </c>
      <c r="C74" s="167" t="s">
        <v>180</v>
      </c>
      <c r="D74" s="167" t="s">
        <v>57</v>
      </c>
      <c r="E74" s="167" t="s">
        <v>29</v>
      </c>
      <c r="F74" s="167" t="s">
        <v>404</v>
      </c>
      <c r="G74" s="167" t="s">
        <v>270</v>
      </c>
      <c r="H74" s="167" t="s">
        <v>57</v>
      </c>
      <c r="I74" s="167" t="s">
        <v>29</v>
      </c>
      <c r="J74" s="167" t="s">
        <v>280</v>
      </c>
      <c r="K74" s="167" t="s">
        <v>281</v>
      </c>
      <c r="L74" s="167" t="s">
        <v>100</v>
      </c>
      <c r="M74" s="167" t="s">
        <v>101</v>
      </c>
      <c r="N74" s="167" t="s">
        <v>169</v>
      </c>
      <c r="O74" s="167" t="s">
        <v>267</v>
      </c>
      <c r="P74" s="167" t="s">
        <v>268</v>
      </c>
      <c r="Q74" s="167" t="s">
        <v>282</v>
      </c>
      <c r="R74" s="167" t="s">
        <v>158</v>
      </c>
      <c r="S74" s="167" t="s">
        <v>284</v>
      </c>
      <c r="T74" s="167" t="s">
        <v>270</v>
      </c>
      <c r="U74" s="178">
        <v>68.38</v>
      </c>
      <c r="V74" s="175"/>
      <c r="W74" s="181"/>
    </row>
    <row r="75" spans="1:23" hidden="1">
      <c r="A75" s="167" t="s">
        <v>32</v>
      </c>
      <c r="B75" s="167" t="s">
        <v>179</v>
      </c>
      <c r="C75" s="167" t="s">
        <v>180</v>
      </c>
      <c r="D75" s="167" t="s">
        <v>57</v>
      </c>
      <c r="E75" s="167" t="s">
        <v>29</v>
      </c>
      <c r="F75" s="167" t="s">
        <v>404</v>
      </c>
      <c r="G75" s="167" t="s">
        <v>270</v>
      </c>
      <c r="H75" s="167" t="s">
        <v>57</v>
      </c>
      <c r="I75" s="167" t="s">
        <v>29</v>
      </c>
      <c r="J75" s="167" t="s">
        <v>280</v>
      </c>
      <c r="K75" s="167" t="s">
        <v>281</v>
      </c>
      <c r="L75" s="167" t="s">
        <v>100</v>
      </c>
      <c r="M75" s="167" t="s">
        <v>101</v>
      </c>
      <c r="N75" s="167" t="s">
        <v>169</v>
      </c>
      <c r="O75" s="167" t="s">
        <v>267</v>
      </c>
      <c r="P75" s="167" t="s">
        <v>268</v>
      </c>
      <c r="Q75" s="167" t="s">
        <v>282</v>
      </c>
      <c r="R75" s="167" t="s">
        <v>158</v>
      </c>
      <c r="S75" s="167" t="s">
        <v>285</v>
      </c>
      <c r="T75" s="167" t="s">
        <v>270</v>
      </c>
      <c r="U75" s="178">
        <v>48.74</v>
      </c>
      <c r="V75" s="175"/>
      <c r="W75" s="181"/>
    </row>
    <row r="76" spans="1:23" hidden="1">
      <c r="A76" s="167" t="s">
        <v>32</v>
      </c>
      <c r="B76" s="167" t="s">
        <v>179</v>
      </c>
      <c r="C76" s="167" t="s">
        <v>180</v>
      </c>
      <c r="D76" s="167" t="s">
        <v>57</v>
      </c>
      <c r="E76" s="167" t="s">
        <v>29</v>
      </c>
      <c r="F76" s="167" t="s">
        <v>404</v>
      </c>
      <c r="G76" s="167" t="s">
        <v>270</v>
      </c>
      <c r="H76" s="167" t="s">
        <v>57</v>
      </c>
      <c r="I76" s="167" t="s">
        <v>29</v>
      </c>
      <c r="J76" s="167" t="s">
        <v>280</v>
      </c>
      <c r="K76" s="167" t="s">
        <v>281</v>
      </c>
      <c r="L76" s="167" t="s">
        <v>100</v>
      </c>
      <c r="M76" s="167" t="s">
        <v>101</v>
      </c>
      <c r="N76" s="167" t="s">
        <v>169</v>
      </c>
      <c r="O76" s="167" t="s">
        <v>267</v>
      </c>
      <c r="P76" s="167" t="s">
        <v>268</v>
      </c>
      <c r="Q76" s="167" t="s">
        <v>282</v>
      </c>
      <c r="R76" s="167" t="s">
        <v>158</v>
      </c>
      <c r="S76" s="167" t="s">
        <v>286</v>
      </c>
      <c r="T76" s="167" t="s">
        <v>270</v>
      </c>
      <c r="U76" s="178">
        <v>43.11</v>
      </c>
      <c r="V76" s="175"/>
      <c r="W76" s="181"/>
    </row>
    <row r="77" spans="1:23" hidden="1">
      <c r="A77" s="167" t="s">
        <v>32</v>
      </c>
      <c r="B77" s="167" t="s">
        <v>179</v>
      </c>
      <c r="C77" s="167" t="s">
        <v>180</v>
      </c>
      <c r="D77" s="167" t="s">
        <v>57</v>
      </c>
      <c r="E77" s="167" t="s">
        <v>29</v>
      </c>
      <c r="F77" s="167" t="s">
        <v>404</v>
      </c>
      <c r="G77" s="167" t="s">
        <v>270</v>
      </c>
      <c r="H77" s="167" t="s">
        <v>57</v>
      </c>
      <c r="I77" s="167" t="s">
        <v>29</v>
      </c>
      <c r="J77" s="167" t="s">
        <v>280</v>
      </c>
      <c r="K77" s="167" t="s">
        <v>281</v>
      </c>
      <c r="L77" s="167" t="s">
        <v>100</v>
      </c>
      <c r="M77" s="167" t="s">
        <v>101</v>
      </c>
      <c r="N77" s="167" t="s">
        <v>169</v>
      </c>
      <c r="O77" s="167" t="s">
        <v>267</v>
      </c>
      <c r="P77" s="167" t="s">
        <v>268</v>
      </c>
      <c r="Q77" s="167" t="s">
        <v>282</v>
      </c>
      <c r="R77" s="167" t="s">
        <v>158</v>
      </c>
      <c r="S77" s="167" t="s">
        <v>287</v>
      </c>
      <c r="T77" s="167" t="s">
        <v>270</v>
      </c>
      <c r="U77" s="178">
        <v>183.7</v>
      </c>
      <c r="V77" s="175"/>
      <c r="W77" s="181"/>
    </row>
    <row r="78" spans="1:23">
      <c r="A78" s="10" t="s">
        <v>32</v>
      </c>
      <c r="B78" s="10" t="s">
        <v>346</v>
      </c>
      <c r="C78" s="10" t="s">
        <v>347</v>
      </c>
      <c r="D78" s="167" t="s">
        <v>57</v>
      </c>
      <c r="E78" s="167" t="s">
        <v>29</v>
      </c>
      <c r="F78" s="10" t="s">
        <v>348</v>
      </c>
      <c r="G78" s="10" t="s">
        <v>349</v>
      </c>
      <c r="H78" s="167" t="s">
        <v>57</v>
      </c>
      <c r="I78" s="167" t="s">
        <v>29</v>
      </c>
      <c r="J78" s="10" t="s">
        <v>330</v>
      </c>
      <c r="K78" s="10" t="s">
        <v>331</v>
      </c>
      <c r="L78" s="167" t="s">
        <v>26</v>
      </c>
      <c r="M78" s="167" t="s">
        <v>60</v>
      </c>
      <c r="N78" s="167" t="s">
        <v>332</v>
      </c>
      <c r="O78" s="167" t="s">
        <v>267</v>
      </c>
      <c r="P78" s="167" t="s">
        <v>268</v>
      </c>
      <c r="Q78" s="167" t="s">
        <v>29</v>
      </c>
      <c r="R78" s="175"/>
      <c r="S78" s="175"/>
      <c r="T78" s="175"/>
      <c r="U78" s="22">
        <v>8384.67</v>
      </c>
      <c r="V78" s="11"/>
      <c r="W78" s="381"/>
    </row>
    <row r="79" spans="1:23">
      <c r="A79" s="10" t="s">
        <v>32</v>
      </c>
      <c r="B79" s="10" t="s">
        <v>346</v>
      </c>
      <c r="C79" s="10" t="s">
        <v>347</v>
      </c>
      <c r="D79" s="167" t="s">
        <v>57</v>
      </c>
      <c r="E79" s="167" t="s">
        <v>29</v>
      </c>
      <c r="F79" s="10" t="s">
        <v>348</v>
      </c>
      <c r="G79" s="10" t="s">
        <v>349</v>
      </c>
      <c r="H79" s="167" t="s">
        <v>57</v>
      </c>
      <c r="I79" s="167" t="s">
        <v>29</v>
      </c>
      <c r="J79" s="10" t="s">
        <v>330</v>
      </c>
      <c r="K79" s="10" t="s">
        <v>331</v>
      </c>
      <c r="L79" s="167" t="s">
        <v>100</v>
      </c>
      <c r="M79" s="167" t="s">
        <v>101</v>
      </c>
      <c r="N79" s="167" t="s">
        <v>169</v>
      </c>
      <c r="O79" s="167" t="s">
        <v>267</v>
      </c>
      <c r="P79" s="167" t="s">
        <v>268</v>
      </c>
      <c r="Q79" s="167" t="s">
        <v>275</v>
      </c>
      <c r="R79" s="167" t="s">
        <v>158</v>
      </c>
      <c r="S79" s="167" t="s">
        <v>405</v>
      </c>
      <c r="T79" s="167" t="s">
        <v>349</v>
      </c>
      <c r="U79" s="22">
        <v>5000</v>
      </c>
      <c r="V79" s="11"/>
      <c r="W79" s="381"/>
    </row>
    <row r="80" spans="1:23" ht="15" customHeight="1">
      <c r="A80" s="10" t="s">
        <v>32</v>
      </c>
      <c r="B80" s="10" t="s">
        <v>346</v>
      </c>
      <c r="C80" s="10" t="s">
        <v>347</v>
      </c>
      <c r="D80" s="167" t="s">
        <v>57</v>
      </c>
      <c r="E80" s="167" t="s">
        <v>29</v>
      </c>
      <c r="F80" s="10" t="s">
        <v>348</v>
      </c>
      <c r="G80" s="10" t="s">
        <v>349</v>
      </c>
      <c r="H80" s="167" t="s">
        <v>57</v>
      </c>
      <c r="I80" s="167" t="s">
        <v>29</v>
      </c>
      <c r="J80" s="10" t="s">
        <v>330</v>
      </c>
      <c r="K80" s="10" t="s">
        <v>331</v>
      </c>
      <c r="L80" s="167" t="s">
        <v>100</v>
      </c>
      <c r="M80" s="167" t="s">
        <v>101</v>
      </c>
      <c r="N80" s="167" t="s">
        <v>169</v>
      </c>
      <c r="O80" s="167" t="s">
        <v>267</v>
      </c>
      <c r="P80" s="167" t="s">
        <v>268</v>
      </c>
      <c r="Q80" s="167" t="s">
        <v>275</v>
      </c>
      <c r="R80" s="167" t="s">
        <v>276</v>
      </c>
      <c r="S80" s="167" t="s">
        <v>389</v>
      </c>
      <c r="T80" s="167" t="s">
        <v>349</v>
      </c>
      <c r="U80" s="22">
        <v>-5000</v>
      </c>
      <c r="V80" s="11"/>
      <c r="W80" s="381"/>
    </row>
    <row r="81" spans="1:23">
      <c r="A81" s="10" t="s">
        <v>32</v>
      </c>
      <c r="B81" s="10" t="s">
        <v>346</v>
      </c>
      <c r="C81" s="10" t="s">
        <v>347</v>
      </c>
      <c r="D81" s="167" t="s">
        <v>57</v>
      </c>
      <c r="E81" s="167" t="s">
        <v>29</v>
      </c>
      <c r="F81" s="10" t="s">
        <v>348</v>
      </c>
      <c r="G81" s="10" t="s">
        <v>349</v>
      </c>
      <c r="H81" s="167" t="s">
        <v>57</v>
      </c>
      <c r="I81" s="167" t="s">
        <v>29</v>
      </c>
      <c r="J81" s="10" t="s">
        <v>330</v>
      </c>
      <c r="K81" s="10" t="s">
        <v>331</v>
      </c>
      <c r="L81" s="167" t="s">
        <v>100</v>
      </c>
      <c r="M81" s="167" t="s">
        <v>101</v>
      </c>
      <c r="N81" s="167" t="s">
        <v>169</v>
      </c>
      <c r="O81" s="167" t="s">
        <v>271</v>
      </c>
      <c r="P81" s="167" t="s">
        <v>272</v>
      </c>
      <c r="Q81" s="167" t="s">
        <v>277</v>
      </c>
      <c r="R81" s="167" t="s">
        <v>158</v>
      </c>
      <c r="S81" s="167" t="s">
        <v>406</v>
      </c>
      <c r="T81" s="167" t="s">
        <v>349</v>
      </c>
      <c r="U81" s="22">
        <v>184</v>
      </c>
      <c r="V81" s="11"/>
      <c r="W81" s="381"/>
    </row>
    <row r="82" spans="1:23" hidden="1">
      <c r="A82" s="167" t="s">
        <v>32</v>
      </c>
      <c r="B82" s="167" t="s">
        <v>350</v>
      </c>
      <c r="C82" s="167" t="s">
        <v>351</v>
      </c>
      <c r="D82" s="167" t="s">
        <v>352</v>
      </c>
      <c r="E82" s="167" t="s">
        <v>353</v>
      </c>
      <c r="F82" s="167" t="s">
        <v>354</v>
      </c>
      <c r="G82" s="167" t="s">
        <v>355</v>
      </c>
      <c r="H82" s="167" t="s">
        <v>57</v>
      </c>
      <c r="I82" s="167" t="s">
        <v>29</v>
      </c>
      <c r="J82" s="167" t="s">
        <v>330</v>
      </c>
      <c r="K82" s="167" t="s">
        <v>331</v>
      </c>
      <c r="L82" s="167" t="s">
        <v>26</v>
      </c>
      <c r="M82" s="167" t="s">
        <v>60</v>
      </c>
      <c r="N82" s="167" t="s">
        <v>356</v>
      </c>
      <c r="O82" s="167" t="s">
        <v>357</v>
      </c>
      <c r="P82" s="167" t="s">
        <v>358</v>
      </c>
      <c r="Q82" s="167" t="s">
        <v>29</v>
      </c>
      <c r="R82" s="175"/>
      <c r="S82" s="175"/>
      <c r="T82" s="175"/>
      <c r="U82" s="178">
        <v>9841.07</v>
      </c>
      <c r="V82" s="175"/>
      <c r="W82" s="181"/>
    </row>
    <row r="83" spans="1:23" hidden="1">
      <c r="A83" s="167" t="s">
        <v>32</v>
      </c>
      <c r="B83" s="167" t="s">
        <v>289</v>
      </c>
      <c r="C83" s="167" t="s">
        <v>290</v>
      </c>
      <c r="D83" s="167" t="s">
        <v>359</v>
      </c>
      <c r="E83" s="167" t="s">
        <v>360</v>
      </c>
      <c r="F83" s="167" t="s">
        <v>361</v>
      </c>
      <c r="G83" s="167" t="s">
        <v>362</v>
      </c>
      <c r="H83" s="167" t="s">
        <v>57</v>
      </c>
      <c r="I83" s="167" t="s">
        <v>29</v>
      </c>
      <c r="J83" s="167" t="s">
        <v>280</v>
      </c>
      <c r="K83" s="167" t="s">
        <v>281</v>
      </c>
      <c r="L83" s="167" t="s">
        <v>26</v>
      </c>
      <c r="M83" s="167" t="s">
        <v>339</v>
      </c>
      <c r="N83" s="167" t="s">
        <v>363</v>
      </c>
      <c r="O83" s="167" t="s">
        <v>357</v>
      </c>
      <c r="P83" s="167" t="s">
        <v>358</v>
      </c>
      <c r="Q83" s="167" t="s">
        <v>29</v>
      </c>
      <c r="R83" s="175"/>
      <c r="S83" s="175"/>
      <c r="T83" s="175"/>
      <c r="U83" s="178">
        <v>98.99</v>
      </c>
      <c r="V83" s="175"/>
      <c r="W83" s="181"/>
    </row>
    <row r="84" spans="1:23" hidden="1">
      <c r="A84" s="167" t="s">
        <v>32</v>
      </c>
      <c r="B84" s="167" t="s">
        <v>289</v>
      </c>
      <c r="C84" s="167" t="s">
        <v>290</v>
      </c>
      <c r="D84" s="167" t="s">
        <v>359</v>
      </c>
      <c r="E84" s="167" t="s">
        <v>360</v>
      </c>
      <c r="F84" s="167" t="s">
        <v>361</v>
      </c>
      <c r="G84" s="167" t="s">
        <v>362</v>
      </c>
      <c r="H84" s="167" t="s">
        <v>57</v>
      </c>
      <c r="I84" s="167" t="s">
        <v>29</v>
      </c>
      <c r="J84" s="167" t="s">
        <v>330</v>
      </c>
      <c r="K84" s="167" t="s">
        <v>331</v>
      </c>
      <c r="L84" s="167" t="s">
        <v>26</v>
      </c>
      <c r="M84" s="167" t="s">
        <v>339</v>
      </c>
      <c r="N84" s="167" t="s">
        <v>364</v>
      </c>
      <c r="O84" s="167" t="s">
        <v>357</v>
      </c>
      <c r="P84" s="167" t="s">
        <v>358</v>
      </c>
      <c r="Q84" s="167" t="s">
        <v>29</v>
      </c>
      <c r="R84" s="175"/>
      <c r="S84" s="175"/>
      <c r="T84" s="175"/>
      <c r="U84" s="178">
        <v>15717.1</v>
      </c>
      <c r="V84" s="175"/>
      <c r="W84" s="181"/>
    </row>
    <row r="85" spans="1:23" hidden="1">
      <c r="A85" s="167" t="s">
        <v>34</v>
      </c>
      <c r="B85" s="167" t="s">
        <v>96</v>
      </c>
      <c r="C85" s="167" t="s">
        <v>97</v>
      </c>
      <c r="D85" s="167" t="s">
        <v>57</v>
      </c>
      <c r="E85" s="167" t="s">
        <v>29</v>
      </c>
      <c r="F85" s="167" t="s">
        <v>316</v>
      </c>
      <c r="G85" s="167" t="s">
        <v>149</v>
      </c>
      <c r="H85" s="167" t="s">
        <v>57</v>
      </c>
      <c r="I85" s="167" t="s">
        <v>29</v>
      </c>
      <c r="J85" s="167" t="s">
        <v>280</v>
      </c>
      <c r="K85" s="167" t="s">
        <v>281</v>
      </c>
      <c r="L85" s="167" t="s">
        <v>100</v>
      </c>
      <c r="M85" s="167" t="s">
        <v>101</v>
      </c>
      <c r="N85" s="167" t="s">
        <v>173</v>
      </c>
      <c r="O85" s="167" t="s">
        <v>267</v>
      </c>
      <c r="P85" s="167" t="s">
        <v>268</v>
      </c>
      <c r="Q85" s="167" t="s">
        <v>301</v>
      </c>
      <c r="R85" s="167" t="s">
        <v>147</v>
      </c>
      <c r="S85" s="167" t="s">
        <v>148</v>
      </c>
      <c r="T85" s="167" t="s">
        <v>149</v>
      </c>
      <c r="U85" s="178">
        <v>418.26</v>
      </c>
      <c r="V85" s="175"/>
      <c r="W85" s="181"/>
    </row>
    <row r="86" spans="1:23" hidden="1">
      <c r="A86" s="167" t="s">
        <v>34</v>
      </c>
      <c r="B86" s="167" t="s">
        <v>96</v>
      </c>
      <c r="C86" s="167" t="s">
        <v>97</v>
      </c>
      <c r="D86" s="167" t="s">
        <v>57</v>
      </c>
      <c r="E86" s="167" t="s">
        <v>29</v>
      </c>
      <c r="F86" s="167" t="s">
        <v>316</v>
      </c>
      <c r="G86" s="167" t="s">
        <v>149</v>
      </c>
      <c r="H86" s="167" t="s">
        <v>57</v>
      </c>
      <c r="I86" s="167" t="s">
        <v>29</v>
      </c>
      <c r="J86" s="167" t="s">
        <v>280</v>
      </c>
      <c r="K86" s="167" t="s">
        <v>281</v>
      </c>
      <c r="L86" s="167" t="s">
        <v>100</v>
      </c>
      <c r="M86" s="167" t="s">
        <v>101</v>
      </c>
      <c r="N86" s="167" t="s">
        <v>173</v>
      </c>
      <c r="O86" s="167" t="s">
        <v>267</v>
      </c>
      <c r="P86" s="167" t="s">
        <v>268</v>
      </c>
      <c r="Q86" s="167" t="s">
        <v>282</v>
      </c>
      <c r="R86" s="167" t="s">
        <v>147</v>
      </c>
      <c r="S86" s="167" t="s">
        <v>148</v>
      </c>
      <c r="T86" s="167" t="s">
        <v>149</v>
      </c>
      <c r="U86" s="178">
        <v>657.89</v>
      </c>
      <c r="V86" s="175"/>
      <c r="W86" s="181"/>
    </row>
    <row r="87" spans="1:23" hidden="1">
      <c r="A87" s="167" t="s">
        <v>34</v>
      </c>
      <c r="B87" s="167" t="s">
        <v>96</v>
      </c>
      <c r="C87" s="167" t="s">
        <v>97</v>
      </c>
      <c r="D87" s="167" t="s">
        <v>57</v>
      </c>
      <c r="E87" s="167" t="s">
        <v>29</v>
      </c>
      <c r="F87" s="167" t="s">
        <v>317</v>
      </c>
      <c r="G87" s="167" t="s">
        <v>108</v>
      </c>
      <c r="H87" s="167" t="s">
        <v>57</v>
      </c>
      <c r="I87" s="167" t="s">
        <v>29</v>
      </c>
      <c r="J87" s="167" t="s">
        <v>280</v>
      </c>
      <c r="K87" s="167" t="s">
        <v>281</v>
      </c>
      <c r="L87" s="167" t="s">
        <v>100</v>
      </c>
      <c r="M87" s="167" t="s">
        <v>101</v>
      </c>
      <c r="N87" s="167" t="s">
        <v>173</v>
      </c>
      <c r="O87" s="167" t="s">
        <v>267</v>
      </c>
      <c r="P87" s="167" t="s">
        <v>268</v>
      </c>
      <c r="Q87" s="167" t="s">
        <v>301</v>
      </c>
      <c r="R87" s="167" t="s">
        <v>145</v>
      </c>
      <c r="S87" s="167" t="s">
        <v>407</v>
      </c>
      <c r="T87" s="167" t="s">
        <v>108</v>
      </c>
      <c r="U87" s="178">
        <v>250.96</v>
      </c>
      <c r="V87" s="175"/>
      <c r="W87" s="181"/>
    </row>
    <row r="88" spans="1:23" hidden="1">
      <c r="A88" s="167" t="s">
        <v>34</v>
      </c>
      <c r="B88" s="167" t="s">
        <v>96</v>
      </c>
      <c r="C88" s="167" t="s">
        <v>97</v>
      </c>
      <c r="D88" s="167" t="s">
        <v>57</v>
      </c>
      <c r="E88" s="167" t="s">
        <v>29</v>
      </c>
      <c r="F88" s="167" t="s">
        <v>317</v>
      </c>
      <c r="G88" s="167" t="s">
        <v>108</v>
      </c>
      <c r="H88" s="167" t="s">
        <v>57</v>
      </c>
      <c r="I88" s="167" t="s">
        <v>29</v>
      </c>
      <c r="J88" s="167" t="s">
        <v>280</v>
      </c>
      <c r="K88" s="167" t="s">
        <v>281</v>
      </c>
      <c r="L88" s="167" t="s">
        <v>100</v>
      </c>
      <c r="M88" s="167" t="s">
        <v>101</v>
      </c>
      <c r="N88" s="167" t="s">
        <v>173</v>
      </c>
      <c r="O88" s="167" t="s">
        <v>267</v>
      </c>
      <c r="P88" s="167" t="s">
        <v>268</v>
      </c>
      <c r="Q88" s="167" t="s">
        <v>301</v>
      </c>
      <c r="R88" s="167" t="s">
        <v>106</v>
      </c>
      <c r="S88" s="167" t="s">
        <v>107</v>
      </c>
      <c r="T88" s="167" t="s">
        <v>108</v>
      </c>
      <c r="U88" s="178">
        <v>-278.85000000000002</v>
      </c>
      <c r="V88" s="175"/>
      <c r="W88" s="181"/>
    </row>
    <row r="89" spans="1:23" hidden="1">
      <c r="A89" s="167" t="s">
        <v>34</v>
      </c>
      <c r="B89" s="167" t="s">
        <v>96</v>
      </c>
      <c r="C89" s="167" t="s">
        <v>97</v>
      </c>
      <c r="D89" s="167" t="s">
        <v>57</v>
      </c>
      <c r="E89" s="167" t="s">
        <v>29</v>
      </c>
      <c r="F89" s="167" t="s">
        <v>317</v>
      </c>
      <c r="G89" s="167" t="s">
        <v>108</v>
      </c>
      <c r="H89" s="167" t="s">
        <v>57</v>
      </c>
      <c r="I89" s="167" t="s">
        <v>29</v>
      </c>
      <c r="J89" s="167" t="s">
        <v>280</v>
      </c>
      <c r="K89" s="167" t="s">
        <v>281</v>
      </c>
      <c r="L89" s="167" t="s">
        <v>100</v>
      </c>
      <c r="M89" s="167" t="s">
        <v>101</v>
      </c>
      <c r="N89" s="167" t="s">
        <v>173</v>
      </c>
      <c r="O89" s="167" t="s">
        <v>267</v>
      </c>
      <c r="P89" s="167" t="s">
        <v>268</v>
      </c>
      <c r="Q89" s="167" t="s">
        <v>282</v>
      </c>
      <c r="R89" s="167" t="s">
        <v>145</v>
      </c>
      <c r="S89" s="167" t="s">
        <v>407</v>
      </c>
      <c r="T89" s="167" t="s">
        <v>108</v>
      </c>
      <c r="U89" s="178">
        <v>622.4</v>
      </c>
      <c r="V89" s="175"/>
      <c r="W89" s="181"/>
    </row>
    <row r="90" spans="1:23" hidden="1">
      <c r="A90" s="167" t="s">
        <v>34</v>
      </c>
      <c r="B90" s="167" t="s">
        <v>96</v>
      </c>
      <c r="C90" s="167" t="s">
        <v>97</v>
      </c>
      <c r="D90" s="167" t="s">
        <v>57</v>
      </c>
      <c r="E90" s="167" t="s">
        <v>29</v>
      </c>
      <c r="F90" s="167" t="s">
        <v>317</v>
      </c>
      <c r="G90" s="167" t="s">
        <v>108</v>
      </c>
      <c r="H90" s="167" t="s">
        <v>57</v>
      </c>
      <c r="I90" s="167" t="s">
        <v>29</v>
      </c>
      <c r="J90" s="167" t="s">
        <v>280</v>
      </c>
      <c r="K90" s="167" t="s">
        <v>281</v>
      </c>
      <c r="L90" s="167" t="s">
        <v>100</v>
      </c>
      <c r="M90" s="167" t="s">
        <v>101</v>
      </c>
      <c r="N90" s="167" t="s">
        <v>173</v>
      </c>
      <c r="O90" s="167" t="s">
        <v>267</v>
      </c>
      <c r="P90" s="167" t="s">
        <v>268</v>
      </c>
      <c r="Q90" s="167" t="s">
        <v>282</v>
      </c>
      <c r="R90" s="167" t="s">
        <v>106</v>
      </c>
      <c r="S90" s="167" t="s">
        <v>107</v>
      </c>
      <c r="T90" s="167" t="s">
        <v>108</v>
      </c>
      <c r="U90" s="178">
        <v>-989.72</v>
      </c>
      <c r="V90" s="175"/>
      <c r="W90" s="181"/>
    </row>
    <row r="91" spans="1:23" hidden="1">
      <c r="A91" s="167" t="s">
        <v>34</v>
      </c>
      <c r="B91" s="167" t="s">
        <v>96</v>
      </c>
      <c r="C91" s="167" t="s">
        <v>97</v>
      </c>
      <c r="D91" s="167" t="s">
        <v>57</v>
      </c>
      <c r="E91" s="167" t="s">
        <v>29</v>
      </c>
      <c r="F91" s="167" t="s">
        <v>318</v>
      </c>
      <c r="G91" s="167" t="s">
        <v>319</v>
      </c>
      <c r="H91" s="167" t="s">
        <v>57</v>
      </c>
      <c r="I91" s="167" t="s">
        <v>29</v>
      </c>
      <c r="J91" s="167" t="s">
        <v>280</v>
      </c>
      <c r="K91" s="167" t="s">
        <v>281</v>
      </c>
      <c r="L91" s="167" t="s">
        <v>100</v>
      </c>
      <c r="M91" s="167" t="s">
        <v>101</v>
      </c>
      <c r="N91" s="167" t="s">
        <v>172</v>
      </c>
      <c r="O91" s="167" t="s">
        <v>267</v>
      </c>
      <c r="P91" s="167" t="s">
        <v>268</v>
      </c>
      <c r="Q91" s="167" t="s">
        <v>301</v>
      </c>
      <c r="R91" s="175"/>
      <c r="S91" s="175"/>
      <c r="T91" s="167" t="s">
        <v>319</v>
      </c>
      <c r="U91" s="178">
        <v>97.9</v>
      </c>
      <c r="V91" s="175"/>
      <c r="W91" s="181"/>
    </row>
    <row r="92" spans="1:23" hidden="1">
      <c r="A92" s="167" t="s">
        <v>34</v>
      </c>
      <c r="B92" s="167" t="s">
        <v>96</v>
      </c>
      <c r="C92" s="167" t="s">
        <v>97</v>
      </c>
      <c r="D92" s="167" t="s">
        <v>57</v>
      </c>
      <c r="E92" s="167" t="s">
        <v>29</v>
      </c>
      <c r="F92" s="167" t="s">
        <v>318</v>
      </c>
      <c r="G92" s="167" t="s">
        <v>319</v>
      </c>
      <c r="H92" s="167" t="s">
        <v>57</v>
      </c>
      <c r="I92" s="167" t="s">
        <v>29</v>
      </c>
      <c r="J92" s="167" t="s">
        <v>280</v>
      </c>
      <c r="K92" s="167" t="s">
        <v>281</v>
      </c>
      <c r="L92" s="167" t="s">
        <v>100</v>
      </c>
      <c r="M92" s="167" t="s">
        <v>101</v>
      </c>
      <c r="N92" s="167" t="s">
        <v>172</v>
      </c>
      <c r="O92" s="167" t="s">
        <v>267</v>
      </c>
      <c r="P92" s="167" t="s">
        <v>268</v>
      </c>
      <c r="Q92" s="167" t="s">
        <v>282</v>
      </c>
      <c r="R92" s="175"/>
      <c r="S92" s="175"/>
      <c r="T92" s="167" t="s">
        <v>319</v>
      </c>
      <c r="U92" s="178">
        <v>72.89</v>
      </c>
      <c r="V92" s="175"/>
      <c r="W92" s="181"/>
    </row>
    <row r="93" spans="1:23" ht="20.399999999999999" hidden="1">
      <c r="A93" s="167" t="s">
        <v>34</v>
      </c>
      <c r="B93" s="167" t="s">
        <v>127</v>
      </c>
      <c r="C93" s="167" t="s">
        <v>128</v>
      </c>
      <c r="D93" s="167" t="s">
        <v>57</v>
      </c>
      <c r="E93" s="167" t="s">
        <v>29</v>
      </c>
      <c r="F93" s="167" t="s">
        <v>392</v>
      </c>
      <c r="G93" s="167" t="s">
        <v>393</v>
      </c>
      <c r="H93" s="167" t="s">
        <v>57</v>
      </c>
      <c r="I93" s="167" t="s">
        <v>29</v>
      </c>
      <c r="J93" s="167" t="s">
        <v>280</v>
      </c>
      <c r="K93" s="167" t="s">
        <v>281</v>
      </c>
      <c r="L93" s="167" t="s">
        <v>100</v>
      </c>
      <c r="M93" s="167" t="s">
        <v>101</v>
      </c>
      <c r="N93" s="167" t="s">
        <v>173</v>
      </c>
      <c r="O93" s="167" t="s">
        <v>267</v>
      </c>
      <c r="P93" s="167" t="s">
        <v>268</v>
      </c>
      <c r="Q93" s="167" t="s">
        <v>301</v>
      </c>
      <c r="R93" s="167" t="s">
        <v>276</v>
      </c>
      <c r="S93" s="167" t="s">
        <v>394</v>
      </c>
      <c r="T93" s="167" t="s">
        <v>395</v>
      </c>
      <c r="U93" s="178">
        <v>-1160</v>
      </c>
      <c r="V93" s="175"/>
      <c r="W93" s="181"/>
    </row>
    <row r="94" spans="1:23" hidden="1">
      <c r="A94" s="167" t="s">
        <v>34</v>
      </c>
      <c r="B94" s="167" t="s">
        <v>321</v>
      </c>
      <c r="C94" s="167" t="s">
        <v>322</v>
      </c>
      <c r="D94" s="167" t="s">
        <v>57</v>
      </c>
      <c r="E94" s="167" t="s">
        <v>29</v>
      </c>
      <c r="F94" s="167" t="s">
        <v>371</v>
      </c>
      <c r="G94" s="167" t="s">
        <v>372</v>
      </c>
      <c r="H94" s="167" t="s">
        <v>57</v>
      </c>
      <c r="I94" s="167" t="s">
        <v>29</v>
      </c>
      <c r="J94" s="167" t="s">
        <v>280</v>
      </c>
      <c r="K94" s="167" t="s">
        <v>281</v>
      </c>
      <c r="L94" s="167" t="s">
        <v>26</v>
      </c>
      <c r="M94" s="167" t="s">
        <v>60</v>
      </c>
      <c r="N94" s="167" t="s">
        <v>288</v>
      </c>
      <c r="O94" s="167" t="s">
        <v>267</v>
      </c>
      <c r="P94" s="167" t="s">
        <v>268</v>
      </c>
      <c r="Q94" s="167" t="s">
        <v>29</v>
      </c>
      <c r="R94" s="175"/>
      <c r="S94" s="175"/>
      <c r="T94" s="175"/>
      <c r="U94" s="178">
        <v>-11.88</v>
      </c>
      <c r="V94" s="175"/>
      <c r="W94" s="181"/>
    </row>
    <row r="95" spans="1:23" hidden="1">
      <c r="A95" s="167" t="s">
        <v>34</v>
      </c>
      <c r="B95" s="167" t="s">
        <v>162</v>
      </c>
      <c r="C95" s="167" t="s">
        <v>163</v>
      </c>
      <c r="D95" s="167" t="s">
        <v>57</v>
      </c>
      <c r="E95" s="167" t="s">
        <v>29</v>
      </c>
      <c r="F95" s="167" t="s">
        <v>325</v>
      </c>
      <c r="G95" s="167" t="s">
        <v>163</v>
      </c>
      <c r="H95" s="167" t="s">
        <v>57</v>
      </c>
      <c r="I95" s="167" t="s">
        <v>29</v>
      </c>
      <c r="J95" s="167" t="s">
        <v>280</v>
      </c>
      <c r="K95" s="167" t="s">
        <v>281</v>
      </c>
      <c r="L95" s="167" t="s">
        <v>100</v>
      </c>
      <c r="M95" s="167" t="s">
        <v>101</v>
      </c>
      <c r="N95" s="167" t="s">
        <v>176</v>
      </c>
      <c r="O95" s="167" t="s">
        <v>267</v>
      </c>
      <c r="P95" s="167" t="s">
        <v>268</v>
      </c>
      <c r="Q95" s="167" t="s">
        <v>301</v>
      </c>
      <c r="R95" s="167" t="s">
        <v>165</v>
      </c>
      <c r="S95" s="167" t="s">
        <v>177</v>
      </c>
      <c r="T95" s="167" t="s">
        <v>163</v>
      </c>
      <c r="U95" s="178">
        <v>111.47</v>
      </c>
      <c r="V95" s="175"/>
      <c r="W95" s="181"/>
    </row>
    <row r="96" spans="1:23" hidden="1">
      <c r="A96" s="167" t="s">
        <v>34</v>
      </c>
      <c r="B96" s="167" t="s">
        <v>162</v>
      </c>
      <c r="C96" s="167" t="s">
        <v>163</v>
      </c>
      <c r="D96" s="167" t="s">
        <v>57</v>
      </c>
      <c r="E96" s="167" t="s">
        <v>29</v>
      </c>
      <c r="F96" s="167" t="s">
        <v>325</v>
      </c>
      <c r="G96" s="167" t="s">
        <v>163</v>
      </c>
      <c r="H96" s="167" t="s">
        <v>57</v>
      </c>
      <c r="I96" s="167" t="s">
        <v>29</v>
      </c>
      <c r="J96" s="167" t="s">
        <v>280</v>
      </c>
      <c r="K96" s="167" t="s">
        <v>281</v>
      </c>
      <c r="L96" s="167" t="s">
        <v>100</v>
      </c>
      <c r="M96" s="167" t="s">
        <v>101</v>
      </c>
      <c r="N96" s="167" t="s">
        <v>176</v>
      </c>
      <c r="O96" s="167" t="s">
        <v>267</v>
      </c>
      <c r="P96" s="167" t="s">
        <v>268</v>
      </c>
      <c r="Q96" s="167" t="s">
        <v>282</v>
      </c>
      <c r="R96" s="167" t="s">
        <v>165</v>
      </c>
      <c r="S96" s="167" t="s">
        <v>177</v>
      </c>
      <c r="T96" s="167" t="s">
        <v>163</v>
      </c>
      <c r="U96" s="178">
        <v>175.33</v>
      </c>
      <c r="V96" s="175"/>
      <c r="W96" s="181"/>
    </row>
    <row r="97" spans="1:23" hidden="1">
      <c r="A97" s="167" t="s">
        <v>34</v>
      </c>
      <c r="B97" s="167" t="s">
        <v>333</v>
      </c>
      <c r="C97" s="167" t="s">
        <v>334</v>
      </c>
      <c r="D97" s="167" t="s">
        <v>335</v>
      </c>
      <c r="E97" s="167" t="s">
        <v>336</v>
      </c>
      <c r="F97" s="167" t="s">
        <v>337</v>
      </c>
      <c r="G97" s="167" t="s">
        <v>338</v>
      </c>
      <c r="H97" s="167" t="s">
        <v>57</v>
      </c>
      <c r="I97" s="167" t="s">
        <v>29</v>
      </c>
      <c r="J97" s="167" t="s">
        <v>280</v>
      </c>
      <c r="K97" s="167" t="s">
        <v>281</v>
      </c>
      <c r="L97" s="167" t="s">
        <v>26</v>
      </c>
      <c r="M97" s="167" t="s">
        <v>339</v>
      </c>
      <c r="N97" s="167" t="s">
        <v>340</v>
      </c>
      <c r="O97" s="167" t="s">
        <v>267</v>
      </c>
      <c r="P97" s="167" t="s">
        <v>268</v>
      </c>
      <c r="Q97" s="167" t="s">
        <v>29</v>
      </c>
      <c r="R97" s="175"/>
      <c r="S97" s="175"/>
      <c r="T97" s="175"/>
      <c r="U97" s="178">
        <v>596.86</v>
      </c>
      <c r="V97" s="175"/>
      <c r="W97" s="181"/>
    </row>
    <row r="98" spans="1:23" hidden="1">
      <c r="A98" s="167" t="s">
        <v>34</v>
      </c>
      <c r="B98" s="167" t="s">
        <v>341</v>
      </c>
      <c r="C98" s="167" t="s">
        <v>342</v>
      </c>
      <c r="D98" s="167" t="s">
        <v>57</v>
      </c>
      <c r="E98" s="167" t="s">
        <v>29</v>
      </c>
      <c r="F98" s="167" t="s">
        <v>343</v>
      </c>
      <c r="G98" s="167" t="s">
        <v>344</v>
      </c>
      <c r="H98" s="167" t="s">
        <v>57</v>
      </c>
      <c r="I98" s="167" t="s">
        <v>29</v>
      </c>
      <c r="J98" s="167" t="s">
        <v>330</v>
      </c>
      <c r="K98" s="167" t="s">
        <v>331</v>
      </c>
      <c r="L98" s="167" t="s">
        <v>100</v>
      </c>
      <c r="M98" s="167" t="s">
        <v>101</v>
      </c>
      <c r="N98" s="167" t="s">
        <v>173</v>
      </c>
      <c r="O98" s="167" t="s">
        <v>267</v>
      </c>
      <c r="P98" s="167" t="s">
        <v>268</v>
      </c>
      <c r="Q98" s="167" t="s">
        <v>345</v>
      </c>
      <c r="R98" s="167" t="s">
        <v>158</v>
      </c>
      <c r="S98" s="167" t="s">
        <v>408</v>
      </c>
      <c r="T98" s="167" t="s">
        <v>344</v>
      </c>
      <c r="U98" s="178">
        <v>515</v>
      </c>
      <c r="V98" s="175"/>
      <c r="W98" s="181"/>
    </row>
    <row r="99" spans="1:23" hidden="1">
      <c r="A99" s="167" t="s">
        <v>34</v>
      </c>
      <c r="B99" s="167" t="s">
        <v>341</v>
      </c>
      <c r="C99" s="167" t="s">
        <v>342</v>
      </c>
      <c r="D99" s="167" t="s">
        <v>57</v>
      </c>
      <c r="E99" s="167" t="s">
        <v>29</v>
      </c>
      <c r="F99" s="167" t="s">
        <v>343</v>
      </c>
      <c r="G99" s="167" t="s">
        <v>344</v>
      </c>
      <c r="H99" s="167" t="s">
        <v>57</v>
      </c>
      <c r="I99" s="167" t="s">
        <v>29</v>
      </c>
      <c r="J99" s="167" t="s">
        <v>330</v>
      </c>
      <c r="K99" s="167" t="s">
        <v>331</v>
      </c>
      <c r="L99" s="167" t="s">
        <v>100</v>
      </c>
      <c r="M99" s="167" t="s">
        <v>101</v>
      </c>
      <c r="N99" s="167" t="s">
        <v>173</v>
      </c>
      <c r="O99" s="167" t="s">
        <v>267</v>
      </c>
      <c r="P99" s="167" t="s">
        <v>268</v>
      </c>
      <c r="Q99" s="167" t="s">
        <v>345</v>
      </c>
      <c r="R99" s="167" t="s">
        <v>158</v>
      </c>
      <c r="S99" s="167" t="s">
        <v>409</v>
      </c>
      <c r="T99" s="167" t="s">
        <v>344</v>
      </c>
      <c r="U99" s="178">
        <v>515</v>
      </c>
      <c r="V99" s="175"/>
      <c r="W99" s="181"/>
    </row>
    <row r="100" spans="1:23" hidden="1">
      <c r="A100" s="167" t="s">
        <v>34</v>
      </c>
      <c r="B100" s="167" t="s">
        <v>341</v>
      </c>
      <c r="C100" s="167" t="s">
        <v>342</v>
      </c>
      <c r="D100" s="167" t="s">
        <v>57</v>
      </c>
      <c r="E100" s="167" t="s">
        <v>29</v>
      </c>
      <c r="F100" s="167" t="s">
        <v>343</v>
      </c>
      <c r="G100" s="167" t="s">
        <v>344</v>
      </c>
      <c r="H100" s="167" t="s">
        <v>57</v>
      </c>
      <c r="I100" s="167" t="s">
        <v>29</v>
      </c>
      <c r="J100" s="167" t="s">
        <v>330</v>
      </c>
      <c r="K100" s="167" t="s">
        <v>331</v>
      </c>
      <c r="L100" s="167" t="s">
        <v>100</v>
      </c>
      <c r="M100" s="167" t="s">
        <v>101</v>
      </c>
      <c r="N100" s="167" t="s">
        <v>173</v>
      </c>
      <c r="O100" s="167" t="s">
        <v>267</v>
      </c>
      <c r="P100" s="167" t="s">
        <v>268</v>
      </c>
      <c r="Q100" s="167" t="s">
        <v>345</v>
      </c>
      <c r="R100" s="167" t="s">
        <v>158</v>
      </c>
      <c r="S100" s="167" t="s">
        <v>410</v>
      </c>
      <c r="T100" s="167" t="s">
        <v>344</v>
      </c>
      <c r="U100" s="178">
        <v>699</v>
      </c>
      <c r="V100" s="175"/>
      <c r="W100" s="181"/>
    </row>
    <row r="101" spans="1:23" hidden="1">
      <c r="A101" s="167" t="s">
        <v>34</v>
      </c>
      <c r="B101" s="167" t="s">
        <v>179</v>
      </c>
      <c r="C101" s="167" t="s">
        <v>180</v>
      </c>
      <c r="D101" s="167" t="s">
        <v>57</v>
      </c>
      <c r="E101" s="167" t="s">
        <v>29</v>
      </c>
      <c r="F101" s="167" t="s">
        <v>404</v>
      </c>
      <c r="G101" s="167" t="s">
        <v>270</v>
      </c>
      <c r="H101" s="167" t="s">
        <v>57</v>
      </c>
      <c r="I101" s="167" t="s">
        <v>29</v>
      </c>
      <c r="J101" s="167" t="s">
        <v>280</v>
      </c>
      <c r="K101" s="167" t="s">
        <v>281</v>
      </c>
      <c r="L101" s="167" t="s">
        <v>26</v>
      </c>
      <c r="M101" s="167" t="s">
        <v>60</v>
      </c>
      <c r="N101" s="167" t="s">
        <v>288</v>
      </c>
      <c r="O101" s="167" t="s">
        <v>267</v>
      </c>
      <c r="P101" s="167" t="s">
        <v>268</v>
      </c>
      <c r="Q101" s="167" t="s">
        <v>29</v>
      </c>
      <c r="R101" s="175"/>
      <c r="S101" s="175"/>
      <c r="T101" s="175"/>
      <c r="U101" s="178">
        <v>11.88</v>
      </c>
      <c r="V101" s="175"/>
      <c r="W101" s="181"/>
    </row>
    <row r="102" spans="1:23">
      <c r="A102" s="10" t="s">
        <v>34</v>
      </c>
      <c r="B102" s="10" t="s">
        <v>346</v>
      </c>
      <c r="C102" s="10" t="s">
        <v>347</v>
      </c>
      <c r="D102" s="167" t="s">
        <v>57</v>
      </c>
      <c r="E102" s="167" t="s">
        <v>29</v>
      </c>
      <c r="F102" s="10" t="s">
        <v>348</v>
      </c>
      <c r="G102" s="10" t="s">
        <v>349</v>
      </c>
      <c r="H102" s="167" t="s">
        <v>57</v>
      </c>
      <c r="I102" s="167" t="s">
        <v>29</v>
      </c>
      <c r="J102" s="10" t="s">
        <v>330</v>
      </c>
      <c r="K102" s="10" t="s">
        <v>331</v>
      </c>
      <c r="L102" s="167" t="s">
        <v>26</v>
      </c>
      <c r="M102" s="167" t="s">
        <v>60</v>
      </c>
      <c r="N102" s="167" t="s">
        <v>288</v>
      </c>
      <c r="O102" s="167" t="s">
        <v>271</v>
      </c>
      <c r="P102" s="167" t="s">
        <v>272</v>
      </c>
      <c r="Q102" s="167" t="s">
        <v>29</v>
      </c>
      <c r="R102" s="175"/>
      <c r="S102" s="175"/>
      <c r="T102" s="175"/>
      <c r="U102" s="22">
        <v>-184</v>
      </c>
      <c r="V102" s="11"/>
      <c r="W102" s="381"/>
    </row>
    <row r="103" spans="1:23">
      <c r="A103" s="10" t="s">
        <v>34</v>
      </c>
      <c r="B103" s="10" t="s">
        <v>346</v>
      </c>
      <c r="C103" s="10" t="s">
        <v>347</v>
      </c>
      <c r="D103" s="167" t="s">
        <v>57</v>
      </c>
      <c r="E103" s="167" t="s">
        <v>29</v>
      </c>
      <c r="F103" s="10" t="s">
        <v>348</v>
      </c>
      <c r="G103" s="10" t="s">
        <v>349</v>
      </c>
      <c r="H103" s="167" t="s">
        <v>57</v>
      </c>
      <c r="I103" s="167" t="s">
        <v>29</v>
      </c>
      <c r="J103" s="10" t="s">
        <v>330</v>
      </c>
      <c r="K103" s="10" t="s">
        <v>331</v>
      </c>
      <c r="L103" s="167" t="s">
        <v>26</v>
      </c>
      <c r="M103" s="167" t="s">
        <v>60</v>
      </c>
      <c r="N103" s="167" t="s">
        <v>332</v>
      </c>
      <c r="O103" s="167" t="s">
        <v>267</v>
      </c>
      <c r="P103" s="167" t="s">
        <v>268</v>
      </c>
      <c r="Q103" s="167" t="s">
        <v>29</v>
      </c>
      <c r="R103" s="175"/>
      <c r="S103" s="175"/>
      <c r="T103" s="175"/>
      <c r="U103" s="22">
        <v>8384.67</v>
      </c>
      <c r="V103" s="11"/>
      <c r="W103" s="381"/>
    </row>
    <row r="104" spans="1:23" hidden="1">
      <c r="A104" s="167" t="s">
        <v>34</v>
      </c>
      <c r="B104" s="167" t="s">
        <v>350</v>
      </c>
      <c r="C104" s="167" t="s">
        <v>351</v>
      </c>
      <c r="D104" s="167" t="s">
        <v>352</v>
      </c>
      <c r="E104" s="167" t="s">
        <v>353</v>
      </c>
      <c r="F104" s="167" t="s">
        <v>354</v>
      </c>
      <c r="G104" s="167" t="s">
        <v>355</v>
      </c>
      <c r="H104" s="167" t="s">
        <v>57</v>
      </c>
      <c r="I104" s="167" t="s">
        <v>29</v>
      </c>
      <c r="J104" s="167" t="s">
        <v>330</v>
      </c>
      <c r="K104" s="167" t="s">
        <v>331</v>
      </c>
      <c r="L104" s="167" t="s">
        <v>26</v>
      </c>
      <c r="M104" s="167" t="s">
        <v>60</v>
      </c>
      <c r="N104" s="167" t="s">
        <v>356</v>
      </c>
      <c r="O104" s="167" t="s">
        <v>357</v>
      </c>
      <c r="P104" s="167" t="s">
        <v>358</v>
      </c>
      <c r="Q104" s="167" t="s">
        <v>29</v>
      </c>
      <c r="R104" s="175"/>
      <c r="S104" s="175"/>
      <c r="T104" s="175"/>
      <c r="U104" s="178">
        <v>9057.02</v>
      </c>
      <c r="V104" s="175"/>
      <c r="W104" s="181"/>
    </row>
    <row r="105" spans="1:23" hidden="1">
      <c r="A105" s="167" t="s">
        <v>34</v>
      </c>
      <c r="B105" s="167" t="s">
        <v>289</v>
      </c>
      <c r="C105" s="167" t="s">
        <v>290</v>
      </c>
      <c r="D105" s="167" t="s">
        <v>359</v>
      </c>
      <c r="E105" s="167" t="s">
        <v>360</v>
      </c>
      <c r="F105" s="167" t="s">
        <v>361</v>
      </c>
      <c r="G105" s="167" t="s">
        <v>362</v>
      </c>
      <c r="H105" s="167" t="s">
        <v>57</v>
      </c>
      <c r="I105" s="167" t="s">
        <v>29</v>
      </c>
      <c r="J105" s="167" t="s">
        <v>280</v>
      </c>
      <c r="K105" s="167" t="s">
        <v>281</v>
      </c>
      <c r="L105" s="167" t="s">
        <v>26</v>
      </c>
      <c r="M105" s="167" t="s">
        <v>339</v>
      </c>
      <c r="N105" s="167" t="s">
        <v>363</v>
      </c>
      <c r="O105" s="167" t="s">
        <v>357</v>
      </c>
      <c r="P105" s="167" t="s">
        <v>358</v>
      </c>
      <c r="Q105" s="167" t="s">
        <v>29</v>
      </c>
      <c r="R105" s="175"/>
      <c r="S105" s="175"/>
      <c r="T105" s="175"/>
      <c r="U105" s="178">
        <v>4.42</v>
      </c>
      <c r="V105" s="175"/>
      <c r="W105" s="181"/>
    </row>
    <row r="106" spans="1:23" hidden="1">
      <c r="A106" s="167" t="s">
        <v>34</v>
      </c>
      <c r="B106" s="167" t="s">
        <v>289</v>
      </c>
      <c r="C106" s="167" t="s">
        <v>290</v>
      </c>
      <c r="D106" s="167" t="s">
        <v>359</v>
      </c>
      <c r="E106" s="167" t="s">
        <v>360</v>
      </c>
      <c r="F106" s="167" t="s">
        <v>361</v>
      </c>
      <c r="G106" s="167" t="s">
        <v>362</v>
      </c>
      <c r="H106" s="167" t="s">
        <v>57</v>
      </c>
      <c r="I106" s="167" t="s">
        <v>29</v>
      </c>
      <c r="J106" s="167" t="s">
        <v>330</v>
      </c>
      <c r="K106" s="167" t="s">
        <v>331</v>
      </c>
      <c r="L106" s="167" t="s">
        <v>26</v>
      </c>
      <c r="M106" s="167" t="s">
        <v>339</v>
      </c>
      <c r="N106" s="167" t="s">
        <v>364</v>
      </c>
      <c r="O106" s="167" t="s">
        <v>357</v>
      </c>
      <c r="P106" s="167" t="s">
        <v>358</v>
      </c>
      <c r="Q106" s="167" t="s">
        <v>29</v>
      </c>
      <c r="R106" s="175"/>
      <c r="S106" s="175"/>
      <c r="T106" s="175"/>
      <c r="U106" s="178">
        <v>6645.76</v>
      </c>
      <c r="V106" s="175"/>
      <c r="W106" s="181"/>
    </row>
    <row r="107" spans="1:23" hidden="1">
      <c r="A107" s="167" t="s">
        <v>36</v>
      </c>
      <c r="B107" s="167" t="s">
        <v>96</v>
      </c>
      <c r="C107" s="167" t="s">
        <v>97</v>
      </c>
      <c r="D107" s="167" t="s">
        <v>57</v>
      </c>
      <c r="E107" s="167" t="s">
        <v>29</v>
      </c>
      <c r="F107" s="167" t="s">
        <v>316</v>
      </c>
      <c r="G107" s="167" t="s">
        <v>149</v>
      </c>
      <c r="H107" s="167" t="s">
        <v>57</v>
      </c>
      <c r="I107" s="167" t="s">
        <v>29</v>
      </c>
      <c r="J107" s="167" t="s">
        <v>280</v>
      </c>
      <c r="K107" s="167" t="s">
        <v>281</v>
      </c>
      <c r="L107" s="167" t="s">
        <v>100</v>
      </c>
      <c r="M107" s="167" t="s">
        <v>101</v>
      </c>
      <c r="N107" s="167" t="s">
        <v>185</v>
      </c>
      <c r="O107" s="167" t="s">
        <v>267</v>
      </c>
      <c r="P107" s="167" t="s">
        <v>268</v>
      </c>
      <c r="Q107" s="167" t="s">
        <v>301</v>
      </c>
      <c r="R107" s="167" t="s">
        <v>147</v>
      </c>
      <c r="S107" s="167" t="s">
        <v>148</v>
      </c>
      <c r="T107" s="167" t="s">
        <v>149</v>
      </c>
      <c r="U107" s="178">
        <v>906.26</v>
      </c>
      <c r="V107" s="175"/>
      <c r="W107" s="181"/>
    </row>
    <row r="108" spans="1:23" hidden="1">
      <c r="A108" s="167" t="s">
        <v>36</v>
      </c>
      <c r="B108" s="167" t="s">
        <v>96</v>
      </c>
      <c r="C108" s="167" t="s">
        <v>97</v>
      </c>
      <c r="D108" s="167" t="s">
        <v>57</v>
      </c>
      <c r="E108" s="167" t="s">
        <v>29</v>
      </c>
      <c r="F108" s="167" t="s">
        <v>316</v>
      </c>
      <c r="G108" s="167" t="s">
        <v>149</v>
      </c>
      <c r="H108" s="167" t="s">
        <v>57</v>
      </c>
      <c r="I108" s="167" t="s">
        <v>29</v>
      </c>
      <c r="J108" s="167" t="s">
        <v>280</v>
      </c>
      <c r="K108" s="167" t="s">
        <v>281</v>
      </c>
      <c r="L108" s="167" t="s">
        <v>100</v>
      </c>
      <c r="M108" s="167" t="s">
        <v>101</v>
      </c>
      <c r="N108" s="167" t="s">
        <v>185</v>
      </c>
      <c r="O108" s="167" t="s">
        <v>267</v>
      </c>
      <c r="P108" s="167" t="s">
        <v>268</v>
      </c>
      <c r="Q108" s="167" t="s">
        <v>282</v>
      </c>
      <c r="R108" s="167" t="s">
        <v>147</v>
      </c>
      <c r="S108" s="167" t="s">
        <v>148</v>
      </c>
      <c r="T108" s="167" t="s">
        <v>149</v>
      </c>
      <c r="U108" s="178">
        <v>956.15</v>
      </c>
      <c r="V108" s="175"/>
      <c r="W108" s="181"/>
    </row>
    <row r="109" spans="1:23" hidden="1">
      <c r="A109" s="167" t="s">
        <v>36</v>
      </c>
      <c r="B109" s="167" t="s">
        <v>96</v>
      </c>
      <c r="C109" s="167" t="s">
        <v>97</v>
      </c>
      <c r="D109" s="167" t="s">
        <v>57</v>
      </c>
      <c r="E109" s="167" t="s">
        <v>29</v>
      </c>
      <c r="F109" s="167" t="s">
        <v>317</v>
      </c>
      <c r="G109" s="167" t="s">
        <v>108</v>
      </c>
      <c r="H109" s="167" t="s">
        <v>57</v>
      </c>
      <c r="I109" s="167" t="s">
        <v>29</v>
      </c>
      <c r="J109" s="167" t="s">
        <v>280</v>
      </c>
      <c r="K109" s="167" t="s">
        <v>281</v>
      </c>
      <c r="L109" s="167" t="s">
        <v>100</v>
      </c>
      <c r="M109" s="167" t="s">
        <v>101</v>
      </c>
      <c r="N109" s="167" t="s">
        <v>185</v>
      </c>
      <c r="O109" s="167" t="s">
        <v>267</v>
      </c>
      <c r="P109" s="167" t="s">
        <v>268</v>
      </c>
      <c r="Q109" s="167" t="s">
        <v>301</v>
      </c>
      <c r="R109" s="167" t="s">
        <v>145</v>
      </c>
      <c r="S109" s="167" t="s">
        <v>146</v>
      </c>
      <c r="T109" s="167" t="s">
        <v>108</v>
      </c>
      <c r="U109" s="178">
        <v>139.43</v>
      </c>
      <c r="V109" s="175"/>
      <c r="W109" s="181"/>
    </row>
    <row r="110" spans="1:23" ht="20.399999999999999" hidden="1">
      <c r="A110" s="167" t="s">
        <v>36</v>
      </c>
      <c r="B110" s="167" t="s">
        <v>96</v>
      </c>
      <c r="C110" s="167" t="s">
        <v>97</v>
      </c>
      <c r="D110" s="167" t="s">
        <v>57</v>
      </c>
      <c r="E110" s="167" t="s">
        <v>29</v>
      </c>
      <c r="F110" s="167" t="s">
        <v>317</v>
      </c>
      <c r="G110" s="167" t="s">
        <v>108</v>
      </c>
      <c r="H110" s="167" t="s">
        <v>57</v>
      </c>
      <c r="I110" s="167" t="s">
        <v>29</v>
      </c>
      <c r="J110" s="167" t="s">
        <v>280</v>
      </c>
      <c r="K110" s="167" t="s">
        <v>281</v>
      </c>
      <c r="L110" s="167" t="s">
        <v>100</v>
      </c>
      <c r="M110" s="167" t="s">
        <v>101</v>
      </c>
      <c r="N110" s="167" t="s">
        <v>185</v>
      </c>
      <c r="O110" s="167" t="s">
        <v>267</v>
      </c>
      <c r="P110" s="167" t="s">
        <v>268</v>
      </c>
      <c r="Q110" s="167" t="s">
        <v>301</v>
      </c>
      <c r="R110" s="167" t="s">
        <v>106</v>
      </c>
      <c r="S110" s="167" t="s">
        <v>411</v>
      </c>
      <c r="T110" s="167" t="s">
        <v>108</v>
      </c>
      <c r="U110" s="178">
        <v>-250.96</v>
      </c>
      <c r="V110" s="175"/>
      <c r="W110" s="181"/>
    </row>
    <row r="111" spans="1:23" hidden="1">
      <c r="A111" s="167" t="s">
        <v>36</v>
      </c>
      <c r="B111" s="167" t="s">
        <v>96</v>
      </c>
      <c r="C111" s="167" t="s">
        <v>97</v>
      </c>
      <c r="D111" s="167" t="s">
        <v>57</v>
      </c>
      <c r="E111" s="167" t="s">
        <v>29</v>
      </c>
      <c r="F111" s="167" t="s">
        <v>317</v>
      </c>
      <c r="G111" s="167" t="s">
        <v>108</v>
      </c>
      <c r="H111" s="167" t="s">
        <v>57</v>
      </c>
      <c r="I111" s="167" t="s">
        <v>29</v>
      </c>
      <c r="J111" s="167" t="s">
        <v>280</v>
      </c>
      <c r="K111" s="167" t="s">
        <v>281</v>
      </c>
      <c r="L111" s="167" t="s">
        <v>100</v>
      </c>
      <c r="M111" s="167" t="s">
        <v>101</v>
      </c>
      <c r="N111" s="167" t="s">
        <v>185</v>
      </c>
      <c r="O111" s="167" t="s">
        <v>267</v>
      </c>
      <c r="P111" s="167" t="s">
        <v>268</v>
      </c>
      <c r="Q111" s="167" t="s">
        <v>282</v>
      </c>
      <c r="R111" s="167" t="s">
        <v>145</v>
      </c>
      <c r="S111" s="167" t="s">
        <v>146</v>
      </c>
      <c r="T111" s="167" t="s">
        <v>108</v>
      </c>
      <c r="U111" s="178">
        <v>129.68</v>
      </c>
      <c r="V111" s="175"/>
      <c r="W111" s="181"/>
    </row>
    <row r="112" spans="1:23" ht="20.399999999999999" hidden="1">
      <c r="A112" s="167" t="s">
        <v>36</v>
      </c>
      <c r="B112" s="167" t="s">
        <v>96</v>
      </c>
      <c r="C112" s="167" t="s">
        <v>97</v>
      </c>
      <c r="D112" s="167" t="s">
        <v>57</v>
      </c>
      <c r="E112" s="167" t="s">
        <v>29</v>
      </c>
      <c r="F112" s="167" t="s">
        <v>317</v>
      </c>
      <c r="G112" s="167" t="s">
        <v>108</v>
      </c>
      <c r="H112" s="167" t="s">
        <v>57</v>
      </c>
      <c r="I112" s="167" t="s">
        <v>29</v>
      </c>
      <c r="J112" s="167" t="s">
        <v>280</v>
      </c>
      <c r="K112" s="167" t="s">
        <v>281</v>
      </c>
      <c r="L112" s="167" t="s">
        <v>100</v>
      </c>
      <c r="M112" s="167" t="s">
        <v>101</v>
      </c>
      <c r="N112" s="167" t="s">
        <v>185</v>
      </c>
      <c r="O112" s="167" t="s">
        <v>267</v>
      </c>
      <c r="P112" s="167" t="s">
        <v>268</v>
      </c>
      <c r="Q112" s="167" t="s">
        <v>282</v>
      </c>
      <c r="R112" s="167" t="s">
        <v>106</v>
      </c>
      <c r="S112" s="167" t="s">
        <v>411</v>
      </c>
      <c r="T112" s="167" t="s">
        <v>108</v>
      </c>
      <c r="U112" s="178">
        <v>-622.4</v>
      </c>
      <c r="V112" s="175"/>
      <c r="W112" s="181"/>
    </row>
    <row r="113" spans="1:23" hidden="1">
      <c r="A113" s="167" t="s">
        <v>36</v>
      </c>
      <c r="B113" s="167" t="s">
        <v>96</v>
      </c>
      <c r="C113" s="167" t="s">
        <v>97</v>
      </c>
      <c r="D113" s="167" t="s">
        <v>57</v>
      </c>
      <c r="E113" s="167" t="s">
        <v>29</v>
      </c>
      <c r="F113" s="167" t="s">
        <v>318</v>
      </c>
      <c r="G113" s="167" t="s">
        <v>319</v>
      </c>
      <c r="H113" s="167" t="s">
        <v>57</v>
      </c>
      <c r="I113" s="167" t="s">
        <v>29</v>
      </c>
      <c r="J113" s="167" t="s">
        <v>280</v>
      </c>
      <c r="K113" s="167" t="s">
        <v>281</v>
      </c>
      <c r="L113" s="167" t="s">
        <v>100</v>
      </c>
      <c r="M113" s="167" t="s">
        <v>101</v>
      </c>
      <c r="N113" s="167" t="s">
        <v>188</v>
      </c>
      <c r="O113" s="167" t="s">
        <v>267</v>
      </c>
      <c r="P113" s="167" t="s">
        <v>268</v>
      </c>
      <c r="Q113" s="167" t="s">
        <v>301</v>
      </c>
      <c r="R113" s="175"/>
      <c r="S113" s="175"/>
      <c r="T113" s="167" t="s">
        <v>319</v>
      </c>
      <c r="U113" s="178">
        <v>199.33</v>
      </c>
      <c r="V113" s="175"/>
      <c r="W113" s="181"/>
    </row>
    <row r="114" spans="1:23" hidden="1">
      <c r="A114" s="167" t="s">
        <v>36</v>
      </c>
      <c r="B114" s="167" t="s">
        <v>96</v>
      </c>
      <c r="C114" s="167" t="s">
        <v>97</v>
      </c>
      <c r="D114" s="167" t="s">
        <v>57</v>
      </c>
      <c r="E114" s="167" t="s">
        <v>29</v>
      </c>
      <c r="F114" s="167" t="s">
        <v>318</v>
      </c>
      <c r="G114" s="167" t="s">
        <v>319</v>
      </c>
      <c r="H114" s="167" t="s">
        <v>57</v>
      </c>
      <c r="I114" s="167" t="s">
        <v>29</v>
      </c>
      <c r="J114" s="167" t="s">
        <v>280</v>
      </c>
      <c r="K114" s="167" t="s">
        <v>281</v>
      </c>
      <c r="L114" s="167" t="s">
        <v>100</v>
      </c>
      <c r="M114" s="167" t="s">
        <v>101</v>
      </c>
      <c r="N114" s="167" t="s">
        <v>188</v>
      </c>
      <c r="O114" s="167" t="s">
        <v>267</v>
      </c>
      <c r="P114" s="167" t="s">
        <v>268</v>
      </c>
      <c r="Q114" s="167" t="s">
        <v>282</v>
      </c>
      <c r="R114" s="175"/>
      <c r="S114" s="175"/>
      <c r="T114" s="167" t="s">
        <v>319</v>
      </c>
      <c r="U114" s="178">
        <v>116.23</v>
      </c>
      <c r="V114" s="175"/>
      <c r="W114" s="181"/>
    </row>
    <row r="115" spans="1:23" hidden="1">
      <c r="A115" s="167" t="s">
        <v>36</v>
      </c>
      <c r="B115" s="167" t="s">
        <v>156</v>
      </c>
      <c r="C115" s="167" t="s">
        <v>157</v>
      </c>
      <c r="D115" s="167" t="s">
        <v>57</v>
      </c>
      <c r="E115" s="167" t="s">
        <v>29</v>
      </c>
      <c r="F115" s="167" t="s">
        <v>320</v>
      </c>
      <c r="G115" s="167" t="s">
        <v>160</v>
      </c>
      <c r="H115" s="167" t="s">
        <v>57</v>
      </c>
      <c r="I115" s="167" t="s">
        <v>29</v>
      </c>
      <c r="J115" s="167" t="s">
        <v>280</v>
      </c>
      <c r="K115" s="167" t="s">
        <v>281</v>
      </c>
      <c r="L115" s="167" t="s">
        <v>100</v>
      </c>
      <c r="M115" s="167" t="s">
        <v>101</v>
      </c>
      <c r="N115" s="167" t="s">
        <v>185</v>
      </c>
      <c r="O115" s="167" t="s">
        <v>267</v>
      </c>
      <c r="P115" s="167" t="s">
        <v>268</v>
      </c>
      <c r="Q115" s="167" t="s">
        <v>282</v>
      </c>
      <c r="R115" s="167" t="s">
        <v>158</v>
      </c>
      <c r="S115" s="167" t="s">
        <v>412</v>
      </c>
      <c r="T115" s="167" t="s">
        <v>160</v>
      </c>
      <c r="U115" s="178">
        <v>22.63</v>
      </c>
      <c r="V115" s="175"/>
      <c r="W115" s="181"/>
    </row>
    <row r="116" spans="1:23" hidden="1">
      <c r="A116" s="167" t="s">
        <v>36</v>
      </c>
      <c r="B116" s="167" t="s">
        <v>162</v>
      </c>
      <c r="C116" s="167" t="s">
        <v>163</v>
      </c>
      <c r="D116" s="167" t="s">
        <v>57</v>
      </c>
      <c r="E116" s="167" t="s">
        <v>29</v>
      </c>
      <c r="F116" s="167" t="s">
        <v>325</v>
      </c>
      <c r="G116" s="167" t="s">
        <v>163</v>
      </c>
      <c r="H116" s="167" t="s">
        <v>57</v>
      </c>
      <c r="I116" s="167" t="s">
        <v>29</v>
      </c>
      <c r="J116" s="167" t="s">
        <v>280</v>
      </c>
      <c r="K116" s="167" t="s">
        <v>281</v>
      </c>
      <c r="L116" s="167" t="s">
        <v>100</v>
      </c>
      <c r="M116" s="167" t="s">
        <v>101</v>
      </c>
      <c r="N116" s="167" t="s">
        <v>413</v>
      </c>
      <c r="O116" s="167" t="s">
        <v>267</v>
      </c>
      <c r="P116" s="167" t="s">
        <v>268</v>
      </c>
      <c r="Q116" s="167" t="s">
        <v>301</v>
      </c>
      <c r="R116" s="167" t="s">
        <v>165</v>
      </c>
      <c r="S116" s="167" t="s">
        <v>414</v>
      </c>
      <c r="T116" s="167" t="s">
        <v>163</v>
      </c>
      <c r="U116" s="178">
        <v>190.98</v>
      </c>
      <c r="V116" s="175"/>
      <c r="W116" s="181"/>
    </row>
    <row r="117" spans="1:23" hidden="1">
      <c r="A117" s="167" t="s">
        <v>36</v>
      </c>
      <c r="B117" s="167" t="s">
        <v>162</v>
      </c>
      <c r="C117" s="167" t="s">
        <v>163</v>
      </c>
      <c r="D117" s="167" t="s">
        <v>57</v>
      </c>
      <c r="E117" s="167" t="s">
        <v>29</v>
      </c>
      <c r="F117" s="167" t="s">
        <v>325</v>
      </c>
      <c r="G117" s="167" t="s">
        <v>163</v>
      </c>
      <c r="H117" s="167" t="s">
        <v>57</v>
      </c>
      <c r="I117" s="167" t="s">
        <v>29</v>
      </c>
      <c r="J117" s="167" t="s">
        <v>280</v>
      </c>
      <c r="K117" s="167" t="s">
        <v>281</v>
      </c>
      <c r="L117" s="167" t="s">
        <v>100</v>
      </c>
      <c r="M117" s="167" t="s">
        <v>101</v>
      </c>
      <c r="N117" s="167" t="s">
        <v>413</v>
      </c>
      <c r="O117" s="167" t="s">
        <v>267</v>
      </c>
      <c r="P117" s="167" t="s">
        <v>268</v>
      </c>
      <c r="Q117" s="167" t="s">
        <v>282</v>
      </c>
      <c r="R117" s="167" t="s">
        <v>165</v>
      </c>
      <c r="S117" s="167" t="s">
        <v>414</v>
      </c>
      <c r="T117" s="167" t="s">
        <v>163</v>
      </c>
      <c r="U117" s="178">
        <v>201.49</v>
      </c>
      <c r="V117" s="175"/>
      <c r="W117" s="181"/>
    </row>
    <row r="118" spans="1:23" hidden="1">
      <c r="A118" s="167" t="s">
        <v>36</v>
      </c>
      <c r="B118" s="167" t="s">
        <v>333</v>
      </c>
      <c r="C118" s="167" t="s">
        <v>334</v>
      </c>
      <c r="D118" s="167" t="s">
        <v>335</v>
      </c>
      <c r="E118" s="167" t="s">
        <v>336</v>
      </c>
      <c r="F118" s="167" t="s">
        <v>337</v>
      </c>
      <c r="G118" s="167" t="s">
        <v>338</v>
      </c>
      <c r="H118" s="167" t="s">
        <v>57</v>
      </c>
      <c r="I118" s="167" t="s">
        <v>29</v>
      </c>
      <c r="J118" s="167" t="s">
        <v>280</v>
      </c>
      <c r="K118" s="167" t="s">
        <v>281</v>
      </c>
      <c r="L118" s="167" t="s">
        <v>26</v>
      </c>
      <c r="M118" s="167" t="s">
        <v>339</v>
      </c>
      <c r="N118" s="167" t="s">
        <v>340</v>
      </c>
      <c r="O118" s="167" t="s">
        <v>267</v>
      </c>
      <c r="P118" s="167" t="s">
        <v>268</v>
      </c>
      <c r="Q118" s="167" t="s">
        <v>29</v>
      </c>
      <c r="R118" s="175"/>
      <c r="S118" s="175"/>
      <c r="T118" s="175"/>
      <c r="U118" s="178">
        <v>868.16</v>
      </c>
      <c r="V118" s="175"/>
      <c r="W118" s="181"/>
    </row>
    <row r="119" spans="1:23" hidden="1">
      <c r="A119" s="167" t="s">
        <v>36</v>
      </c>
      <c r="B119" s="167" t="s">
        <v>341</v>
      </c>
      <c r="C119" s="167" t="s">
        <v>342</v>
      </c>
      <c r="D119" s="167" t="s">
        <v>57</v>
      </c>
      <c r="E119" s="167" t="s">
        <v>29</v>
      </c>
      <c r="F119" s="167" t="s">
        <v>343</v>
      </c>
      <c r="G119" s="167" t="s">
        <v>344</v>
      </c>
      <c r="H119" s="167" t="s">
        <v>57</v>
      </c>
      <c r="I119" s="167" t="s">
        <v>29</v>
      </c>
      <c r="J119" s="167" t="s">
        <v>330</v>
      </c>
      <c r="K119" s="167" t="s">
        <v>331</v>
      </c>
      <c r="L119" s="167" t="s">
        <v>100</v>
      </c>
      <c r="M119" s="167" t="s">
        <v>101</v>
      </c>
      <c r="N119" s="167" t="s">
        <v>185</v>
      </c>
      <c r="O119" s="167" t="s">
        <v>267</v>
      </c>
      <c r="P119" s="167" t="s">
        <v>268</v>
      </c>
      <c r="Q119" s="167" t="s">
        <v>345</v>
      </c>
      <c r="R119" s="167" t="s">
        <v>158</v>
      </c>
      <c r="S119" s="167" t="s">
        <v>415</v>
      </c>
      <c r="T119" s="167" t="s">
        <v>344</v>
      </c>
      <c r="U119" s="178">
        <v>515</v>
      </c>
      <c r="V119" s="175"/>
      <c r="W119" s="181"/>
    </row>
    <row r="120" spans="1:23" hidden="1">
      <c r="A120" s="167" t="s">
        <v>36</v>
      </c>
      <c r="B120" s="167" t="s">
        <v>341</v>
      </c>
      <c r="C120" s="167" t="s">
        <v>342</v>
      </c>
      <c r="D120" s="167" t="s">
        <v>57</v>
      </c>
      <c r="E120" s="167" t="s">
        <v>29</v>
      </c>
      <c r="F120" s="167" t="s">
        <v>343</v>
      </c>
      <c r="G120" s="167" t="s">
        <v>344</v>
      </c>
      <c r="H120" s="167" t="s">
        <v>57</v>
      </c>
      <c r="I120" s="167" t="s">
        <v>29</v>
      </c>
      <c r="J120" s="167" t="s">
        <v>330</v>
      </c>
      <c r="K120" s="167" t="s">
        <v>331</v>
      </c>
      <c r="L120" s="167" t="s">
        <v>100</v>
      </c>
      <c r="M120" s="167" t="s">
        <v>101</v>
      </c>
      <c r="N120" s="167" t="s">
        <v>185</v>
      </c>
      <c r="O120" s="167" t="s">
        <v>267</v>
      </c>
      <c r="P120" s="167" t="s">
        <v>268</v>
      </c>
      <c r="Q120" s="167" t="s">
        <v>345</v>
      </c>
      <c r="R120" s="167" t="s">
        <v>158</v>
      </c>
      <c r="S120" s="167" t="s">
        <v>416</v>
      </c>
      <c r="T120" s="167" t="s">
        <v>344</v>
      </c>
      <c r="U120" s="178">
        <v>699</v>
      </c>
      <c r="V120" s="175"/>
      <c r="W120" s="181"/>
    </row>
    <row r="121" spans="1:23" hidden="1">
      <c r="A121" s="167" t="s">
        <v>36</v>
      </c>
      <c r="B121" s="167" t="s">
        <v>179</v>
      </c>
      <c r="C121" s="167" t="s">
        <v>180</v>
      </c>
      <c r="D121" s="167" t="s">
        <v>57</v>
      </c>
      <c r="E121" s="167" t="s">
        <v>29</v>
      </c>
      <c r="F121" s="167" t="s">
        <v>404</v>
      </c>
      <c r="G121" s="167" t="s">
        <v>270</v>
      </c>
      <c r="H121" s="167" t="s">
        <v>57</v>
      </c>
      <c r="I121" s="167" t="s">
        <v>29</v>
      </c>
      <c r="J121" s="167" t="s">
        <v>280</v>
      </c>
      <c r="K121" s="167" t="s">
        <v>281</v>
      </c>
      <c r="L121" s="167" t="s">
        <v>100</v>
      </c>
      <c r="M121" s="167" t="s">
        <v>101</v>
      </c>
      <c r="N121" s="167" t="s">
        <v>185</v>
      </c>
      <c r="O121" s="167" t="s">
        <v>267</v>
      </c>
      <c r="P121" s="167" t="s">
        <v>268</v>
      </c>
      <c r="Q121" s="167" t="s">
        <v>282</v>
      </c>
      <c r="R121" s="167" t="s">
        <v>158</v>
      </c>
      <c r="S121" s="167" t="s">
        <v>291</v>
      </c>
      <c r="T121" s="167" t="s">
        <v>270</v>
      </c>
      <c r="U121" s="178">
        <v>92.94</v>
      </c>
      <c r="V121" s="175"/>
      <c r="W121" s="181"/>
    </row>
    <row r="122" spans="1:23">
      <c r="A122" s="10" t="s">
        <v>36</v>
      </c>
      <c r="B122" s="10" t="s">
        <v>346</v>
      </c>
      <c r="C122" s="10" t="s">
        <v>347</v>
      </c>
      <c r="D122" s="167" t="s">
        <v>57</v>
      </c>
      <c r="E122" s="167" t="s">
        <v>29</v>
      </c>
      <c r="F122" s="10" t="s">
        <v>348</v>
      </c>
      <c r="G122" s="10" t="s">
        <v>349</v>
      </c>
      <c r="H122" s="167" t="s">
        <v>57</v>
      </c>
      <c r="I122" s="167" t="s">
        <v>29</v>
      </c>
      <c r="J122" s="10" t="s">
        <v>330</v>
      </c>
      <c r="K122" s="10" t="s">
        <v>331</v>
      </c>
      <c r="L122" s="167" t="s">
        <v>26</v>
      </c>
      <c r="M122" s="167" t="s">
        <v>60</v>
      </c>
      <c r="N122" s="167" t="s">
        <v>332</v>
      </c>
      <c r="O122" s="167" t="s">
        <v>267</v>
      </c>
      <c r="P122" s="167" t="s">
        <v>268</v>
      </c>
      <c r="Q122" s="167" t="s">
        <v>29</v>
      </c>
      <c r="R122" s="175"/>
      <c r="S122" s="175"/>
      <c r="T122" s="175"/>
      <c r="U122" s="22">
        <v>8384.67</v>
      </c>
      <c r="V122" s="11"/>
      <c r="W122" s="381"/>
    </row>
    <row r="123" spans="1:23">
      <c r="A123" s="10" t="s">
        <v>36</v>
      </c>
      <c r="B123" s="10" t="s">
        <v>346</v>
      </c>
      <c r="C123" s="10" t="s">
        <v>347</v>
      </c>
      <c r="D123" s="167" t="s">
        <v>57</v>
      </c>
      <c r="E123" s="167" t="s">
        <v>29</v>
      </c>
      <c r="F123" s="10" t="s">
        <v>348</v>
      </c>
      <c r="G123" s="10" t="s">
        <v>349</v>
      </c>
      <c r="H123" s="167" t="s">
        <v>57</v>
      </c>
      <c r="I123" s="167" t="s">
        <v>29</v>
      </c>
      <c r="J123" s="10" t="s">
        <v>330</v>
      </c>
      <c r="K123" s="10" t="s">
        <v>331</v>
      </c>
      <c r="L123" s="167" t="s">
        <v>100</v>
      </c>
      <c r="M123" s="167" t="s">
        <v>101</v>
      </c>
      <c r="N123" s="167" t="s">
        <v>185</v>
      </c>
      <c r="O123" s="167" t="s">
        <v>271</v>
      </c>
      <c r="P123" s="167" t="s">
        <v>272</v>
      </c>
      <c r="Q123" s="167" t="s">
        <v>277</v>
      </c>
      <c r="R123" s="167" t="s">
        <v>158</v>
      </c>
      <c r="S123" s="167" t="s">
        <v>417</v>
      </c>
      <c r="T123" s="167" t="s">
        <v>349</v>
      </c>
      <c r="U123" s="22">
        <v>60</v>
      </c>
      <c r="V123" s="11"/>
      <c r="W123" s="381"/>
    </row>
    <row r="124" spans="1:23" hidden="1">
      <c r="A124" s="167" t="s">
        <v>36</v>
      </c>
      <c r="B124" s="167" t="s">
        <v>350</v>
      </c>
      <c r="C124" s="167" t="s">
        <v>351</v>
      </c>
      <c r="D124" s="167" t="s">
        <v>352</v>
      </c>
      <c r="E124" s="167" t="s">
        <v>353</v>
      </c>
      <c r="F124" s="167" t="s">
        <v>354</v>
      </c>
      <c r="G124" s="167" t="s">
        <v>355</v>
      </c>
      <c r="H124" s="167" t="s">
        <v>57</v>
      </c>
      <c r="I124" s="167" t="s">
        <v>29</v>
      </c>
      <c r="J124" s="167" t="s">
        <v>330</v>
      </c>
      <c r="K124" s="167" t="s">
        <v>331</v>
      </c>
      <c r="L124" s="167" t="s">
        <v>26</v>
      </c>
      <c r="M124" s="167" t="s">
        <v>60</v>
      </c>
      <c r="N124" s="167" t="s">
        <v>356</v>
      </c>
      <c r="O124" s="167" t="s">
        <v>357</v>
      </c>
      <c r="P124" s="167" t="s">
        <v>358</v>
      </c>
      <c r="Q124" s="167" t="s">
        <v>29</v>
      </c>
      <c r="R124" s="175"/>
      <c r="S124" s="175"/>
      <c r="T124" s="175"/>
      <c r="U124" s="178">
        <v>3513.17</v>
      </c>
      <c r="V124" s="175"/>
      <c r="W124" s="181"/>
    </row>
    <row r="125" spans="1:23" hidden="1">
      <c r="A125" s="167" t="s">
        <v>36</v>
      </c>
      <c r="B125" s="167" t="s">
        <v>418</v>
      </c>
      <c r="C125" s="167" t="s">
        <v>419</v>
      </c>
      <c r="D125" s="167" t="s">
        <v>57</v>
      </c>
      <c r="E125" s="167" t="s">
        <v>29</v>
      </c>
      <c r="F125" s="167" t="s">
        <v>392</v>
      </c>
      <c r="G125" s="167" t="s">
        <v>393</v>
      </c>
      <c r="H125" s="167" t="s">
        <v>57</v>
      </c>
      <c r="I125" s="167" t="s">
        <v>29</v>
      </c>
      <c r="J125" s="167" t="s">
        <v>330</v>
      </c>
      <c r="K125" s="167" t="s">
        <v>331</v>
      </c>
      <c r="L125" s="167" t="s">
        <v>131</v>
      </c>
      <c r="M125" s="175"/>
      <c r="N125" s="167" t="s">
        <v>189</v>
      </c>
      <c r="O125" s="167" t="s">
        <v>28</v>
      </c>
      <c r="P125" s="167" t="s">
        <v>29</v>
      </c>
      <c r="Q125" s="167" t="s">
        <v>29</v>
      </c>
      <c r="R125" s="175"/>
      <c r="S125" s="175"/>
      <c r="T125" s="167" t="s">
        <v>393</v>
      </c>
      <c r="U125" s="178">
        <v>15000</v>
      </c>
      <c r="V125" s="167" t="s">
        <v>420</v>
      </c>
      <c r="W125" s="168" t="s">
        <v>421</v>
      </c>
    </row>
    <row r="126" spans="1:23" hidden="1">
      <c r="A126" s="167" t="s">
        <v>36</v>
      </c>
      <c r="B126" s="167" t="s">
        <v>289</v>
      </c>
      <c r="C126" s="167" t="s">
        <v>290</v>
      </c>
      <c r="D126" s="167" t="s">
        <v>359</v>
      </c>
      <c r="E126" s="167" t="s">
        <v>360</v>
      </c>
      <c r="F126" s="167" t="s">
        <v>361</v>
      </c>
      <c r="G126" s="167" t="s">
        <v>362</v>
      </c>
      <c r="H126" s="167" t="s">
        <v>57</v>
      </c>
      <c r="I126" s="167" t="s">
        <v>29</v>
      </c>
      <c r="J126" s="167" t="s">
        <v>330</v>
      </c>
      <c r="K126" s="167" t="s">
        <v>331</v>
      </c>
      <c r="L126" s="167" t="s">
        <v>26</v>
      </c>
      <c r="M126" s="167" t="s">
        <v>339</v>
      </c>
      <c r="N126" s="167" t="s">
        <v>364</v>
      </c>
      <c r="O126" s="167" t="s">
        <v>357</v>
      </c>
      <c r="P126" s="167" t="s">
        <v>358</v>
      </c>
      <c r="Q126" s="167" t="s">
        <v>29</v>
      </c>
      <c r="R126" s="175"/>
      <c r="S126" s="175"/>
      <c r="T126" s="175"/>
      <c r="U126" s="178">
        <v>19874.95</v>
      </c>
      <c r="V126" s="175"/>
      <c r="W126" s="181"/>
    </row>
    <row r="127" spans="1:23" hidden="1">
      <c r="A127" s="167" t="s">
        <v>38</v>
      </c>
      <c r="B127" s="167" t="s">
        <v>96</v>
      </c>
      <c r="C127" s="167" t="s">
        <v>97</v>
      </c>
      <c r="D127" s="167" t="s">
        <v>57</v>
      </c>
      <c r="E127" s="167" t="s">
        <v>29</v>
      </c>
      <c r="F127" s="167" t="s">
        <v>312</v>
      </c>
      <c r="G127" s="167" t="s">
        <v>313</v>
      </c>
      <c r="H127" s="167" t="s">
        <v>57</v>
      </c>
      <c r="I127" s="167" t="s">
        <v>29</v>
      </c>
      <c r="J127" s="167" t="s">
        <v>280</v>
      </c>
      <c r="K127" s="167" t="s">
        <v>281</v>
      </c>
      <c r="L127" s="167" t="s">
        <v>100</v>
      </c>
      <c r="M127" s="167" t="s">
        <v>101</v>
      </c>
      <c r="N127" s="167" t="s">
        <v>193</v>
      </c>
      <c r="O127" s="167" t="s">
        <v>267</v>
      </c>
      <c r="P127" s="167" t="s">
        <v>268</v>
      </c>
      <c r="Q127" s="167" t="s">
        <v>282</v>
      </c>
      <c r="R127" s="167" t="s">
        <v>147</v>
      </c>
      <c r="S127" s="167" t="s">
        <v>148</v>
      </c>
      <c r="T127" s="167" t="s">
        <v>313</v>
      </c>
      <c r="U127" s="178">
        <v>337.33</v>
      </c>
      <c r="V127" s="175"/>
      <c r="W127" s="181"/>
    </row>
    <row r="128" spans="1:23" hidden="1">
      <c r="A128" s="167" t="s">
        <v>38</v>
      </c>
      <c r="B128" s="167" t="s">
        <v>96</v>
      </c>
      <c r="C128" s="167" t="s">
        <v>97</v>
      </c>
      <c r="D128" s="167" t="s">
        <v>57</v>
      </c>
      <c r="E128" s="167" t="s">
        <v>29</v>
      </c>
      <c r="F128" s="167" t="s">
        <v>316</v>
      </c>
      <c r="G128" s="167" t="s">
        <v>149</v>
      </c>
      <c r="H128" s="167" t="s">
        <v>57</v>
      </c>
      <c r="I128" s="167" t="s">
        <v>29</v>
      </c>
      <c r="J128" s="167" t="s">
        <v>280</v>
      </c>
      <c r="K128" s="167" t="s">
        <v>281</v>
      </c>
      <c r="L128" s="167" t="s">
        <v>100</v>
      </c>
      <c r="M128" s="167" t="s">
        <v>101</v>
      </c>
      <c r="N128" s="167" t="s">
        <v>193</v>
      </c>
      <c r="O128" s="167" t="s">
        <v>267</v>
      </c>
      <c r="P128" s="167" t="s">
        <v>268</v>
      </c>
      <c r="Q128" s="167" t="s">
        <v>301</v>
      </c>
      <c r="R128" s="167" t="s">
        <v>147</v>
      </c>
      <c r="S128" s="167" t="s">
        <v>148</v>
      </c>
      <c r="T128" s="167" t="s">
        <v>149</v>
      </c>
      <c r="U128" s="178">
        <v>697.12</v>
      </c>
      <c r="V128" s="175"/>
      <c r="W128" s="181"/>
    </row>
    <row r="129" spans="1:23" hidden="1">
      <c r="A129" s="167" t="s">
        <v>38</v>
      </c>
      <c r="B129" s="167" t="s">
        <v>96</v>
      </c>
      <c r="C129" s="167" t="s">
        <v>97</v>
      </c>
      <c r="D129" s="167" t="s">
        <v>57</v>
      </c>
      <c r="E129" s="167" t="s">
        <v>29</v>
      </c>
      <c r="F129" s="167" t="s">
        <v>316</v>
      </c>
      <c r="G129" s="167" t="s">
        <v>149</v>
      </c>
      <c r="H129" s="167" t="s">
        <v>57</v>
      </c>
      <c r="I129" s="167" t="s">
        <v>29</v>
      </c>
      <c r="J129" s="167" t="s">
        <v>280</v>
      </c>
      <c r="K129" s="167" t="s">
        <v>281</v>
      </c>
      <c r="L129" s="167" t="s">
        <v>100</v>
      </c>
      <c r="M129" s="167" t="s">
        <v>101</v>
      </c>
      <c r="N129" s="167" t="s">
        <v>193</v>
      </c>
      <c r="O129" s="167" t="s">
        <v>267</v>
      </c>
      <c r="P129" s="167" t="s">
        <v>268</v>
      </c>
      <c r="Q129" s="167" t="s">
        <v>282</v>
      </c>
      <c r="R129" s="167" t="s">
        <v>147</v>
      </c>
      <c r="S129" s="167" t="s">
        <v>148</v>
      </c>
      <c r="T129" s="167" t="s">
        <v>149</v>
      </c>
      <c r="U129" s="178">
        <v>578.03</v>
      </c>
      <c r="V129" s="175"/>
      <c r="W129" s="181"/>
    </row>
    <row r="130" spans="1:23" hidden="1">
      <c r="A130" s="167" t="s">
        <v>38</v>
      </c>
      <c r="B130" s="167" t="s">
        <v>96</v>
      </c>
      <c r="C130" s="167" t="s">
        <v>97</v>
      </c>
      <c r="D130" s="167" t="s">
        <v>57</v>
      </c>
      <c r="E130" s="167" t="s">
        <v>29</v>
      </c>
      <c r="F130" s="167" t="s">
        <v>317</v>
      </c>
      <c r="G130" s="167" t="s">
        <v>108</v>
      </c>
      <c r="H130" s="167" t="s">
        <v>57</v>
      </c>
      <c r="I130" s="167" t="s">
        <v>29</v>
      </c>
      <c r="J130" s="167" t="s">
        <v>280</v>
      </c>
      <c r="K130" s="167" t="s">
        <v>281</v>
      </c>
      <c r="L130" s="167" t="s">
        <v>100</v>
      </c>
      <c r="M130" s="167" t="s">
        <v>101</v>
      </c>
      <c r="N130" s="167" t="s">
        <v>193</v>
      </c>
      <c r="O130" s="167" t="s">
        <v>267</v>
      </c>
      <c r="P130" s="167" t="s">
        <v>268</v>
      </c>
      <c r="Q130" s="167" t="s">
        <v>301</v>
      </c>
      <c r="R130" s="167" t="s">
        <v>145</v>
      </c>
      <c r="S130" s="167" t="s">
        <v>146</v>
      </c>
      <c r="T130" s="167" t="s">
        <v>108</v>
      </c>
      <c r="U130" s="178">
        <v>174.28</v>
      </c>
      <c r="V130" s="175"/>
      <c r="W130" s="181"/>
    </row>
    <row r="131" spans="1:23" hidden="1">
      <c r="A131" s="167" t="s">
        <v>38</v>
      </c>
      <c r="B131" s="167" t="s">
        <v>96</v>
      </c>
      <c r="C131" s="167" t="s">
        <v>97</v>
      </c>
      <c r="D131" s="167" t="s">
        <v>57</v>
      </c>
      <c r="E131" s="167" t="s">
        <v>29</v>
      </c>
      <c r="F131" s="167" t="s">
        <v>317</v>
      </c>
      <c r="G131" s="167" t="s">
        <v>108</v>
      </c>
      <c r="H131" s="167" t="s">
        <v>57</v>
      </c>
      <c r="I131" s="167" t="s">
        <v>29</v>
      </c>
      <c r="J131" s="167" t="s">
        <v>280</v>
      </c>
      <c r="K131" s="167" t="s">
        <v>281</v>
      </c>
      <c r="L131" s="167" t="s">
        <v>100</v>
      </c>
      <c r="M131" s="167" t="s">
        <v>101</v>
      </c>
      <c r="N131" s="167" t="s">
        <v>193</v>
      </c>
      <c r="O131" s="167" t="s">
        <v>267</v>
      </c>
      <c r="P131" s="167" t="s">
        <v>268</v>
      </c>
      <c r="Q131" s="167" t="s">
        <v>301</v>
      </c>
      <c r="R131" s="167" t="s">
        <v>106</v>
      </c>
      <c r="S131" s="167" t="s">
        <v>107</v>
      </c>
      <c r="T131" s="167" t="s">
        <v>108</v>
      </c>
      <c r="U131" s="178">
        <v>-139.43</v>
      </c>
      <c r="V131" s="175"/>
      <c r="W131" s="181"/>
    </row>
    <row r="132" spans="1:23" hidden="1">
      <c r="A132" s="167" t="s">
        <v>38</v>
      </c>
      <c r="B132" s="167" t="s">
        <v>96</v>
      </c>
      <c r="C132" s="167" t="s">
        <v>97</v>
      </c>
      <c r="D132" s="167" t="s">
        <v>57</v>
      </c>
      <c r="E132" s="167" t="s">
        <v>29</v>
      </c>
      <c r="F132" s="167" t="s">
        <v>317</v>
      </c>
      <c r="G132" s="167" t="s">
        <v>108</v>
      </c>
      <c r="H132" s="167" t="s">
        <v>57</v>
      </c>
      <c r="I132" s="167" t="s">
        <v>29</v>
      </c>
      <c r="J132" s="167" t="s">
        <v>280</v>
      </c>
      <c r="K132" s="167" t="s">
        <v>281</v>
      </c>
      <c r="L132" s="167" t="s">
        <v>100</v>
      </c>
      <c r="M132" s="167" t="s">
        <v>101</v>
      </c>
      <c r="N132" s="167" t="s">
        <v>193</v>
      </c>
      <c r="O132" s="167" t="s">
        <v>267</v>
      </c>
      <c r="P132" s="167" t="s">
        <v>268</v>
      </c>
      <c r="Q132" s="167" t="s">
        <v>282</v>
      </c>
      <c r="R132" s="167" t="s">
        <v>145</v>
      </c>
      <c r="S132" s="167" t="s">
        <v>146</v>
      </c>
      <c r="T132" s="167" t="s">
        <v>108</v>
      </c>
      <c r="U132" s="178">
        <v>154.86000000000001</v>
      </c>
      <c r="V132" s="175"/>
      <c r="W132" s="181"/>
    </row>
    <row r="133" spans="1:23" hidden="1">
      <c r="A133" s="167" t="s">
        <v>38</v>
      </c>
      <c r="B133" s="167" t="s">
        <v>96</v>
      </c>
      <c r="C133" s="167" t="s">
        <v>97</v>
      </c>
      <c r="D133" s="167" t="s">
        <v>57</v>
      </c>
      <c r="E133" s="167" t="s">
        <v>29</v>
      </c>
      <c r="F133" s="167" t="s">
        <v>317</v>
      </c>
      <c r="G133" s="167" t="s">
        <v>108</v>
      </c>
      <c r="H133" s="167" t="s">
        <v>57</v>
      </c>
      <c r="I133" s="167" t="s">
        <v>29</v>
      </c>
      <c r="J133" s="167" t="s">
        <v>280</v>
      </c>
      <c r="K133" s="167" t="s">
        <v>281</v>
      </c>
      <c r="L133" s="167" t="s">
        <v>100</v>
      </c>
      <c r="M133" s="167" t="s">
        <v>101</v>
      </c>
      <c r="N133" s="167" t="s">
        <v>193</v>
      </c>
      <c r="O133" s="167" t="s">
        <v>267</v>
      </c>
      <c r="P133" s="167" t="s">
        <v>268</v>
      </c>
      <c r="Q133" s="167" t="s">
        <v>282</v>
      </c>
      <c r="R133" s="167" t="s">
        <v>106</v>
      </c>
      <c r="S133" s="167" t="s">
        <v>107</v>
      </c>
      <c r="T133" s="167" t="s">
        <v>108</v>
      </c>
      <c r="U133" s="178">
        <v>-129.68</v>
      </c>
      <c r="V133" s="175"/>
      <c r="W133" s="181"/>
    </row>
    <row r="134" spans="1:23" hidden="1">
      <c r="A134" s="167" t="s">
        <v>38</v>
      </c>
      <c r="B134" s="167" t="s">
        <v>96</v>
      </c>
      <c r="C134" s="167" t="s">
        <v>97</v>
      </c>
      <c r="D134" s="167" t="s">
        <v>57</v>
      </c>
      <c r="E134" s="167" t="s">
        <v>29</v>
      </c>
      <c r="F134" s="167" t="s">
        <v>318</v>
      </c>
      <c r="G134" s="167" t="s">
        <v>319</v>
      </c>
      <c r="H134" s="167" t="s">
        <v>57</v>
      </c>
      <c r="I134" s="167" t="s">
        <v>29</v>
      </c>
      <c r="J134" s="167" t="s">
        <v>280</v>
      </c>
      <c r="K134" s="167" t="s">
        <v>281</v>
      </c>
      <c r="L134" s="167" t="s">
        <v>100</v>
      </c>
      <c r="M134" s="167" t="s">
        <v>101</v>
      </c>
      <c r="N134" s="167" t="s">
        <v>192</v>
      </c>
      <c r="O134" s="167" t="s">
        <v>267</v>
      </c>
      <c r="P134" s="167" t="s">
        <v>268</v>
      </c>
      <c r="Q134" s="167" t="s">
        <v>301</v>
      </c>
      <c r="R134" s="175"/>
      <c r="S134" s="175"/>
      <c r="T134" s="167" t="s">
        <v>319</v>
      </c>
      <c r="U134" s="178">
        <v>183.58</v>
      </c>
      <c r="V134" s="175"/>
      <c r="W134" s="181"/>
    </row>
    <row r="135" spans="1:23" hidden="1">
      <c r="A135" s="167" t="s">
        <v>38</v>
      </c>
      <c r="B135" s="167" t="s">
        <v>96</v>
      </c>
      <c r="C135" s="167" t="s">
        <v>97</v>
      </c>
      <c r="D135" s="167" t="s">
        <v>57</v>
      </c>
      <c r="E135" s="167" t="s">
        <v>29</v>
      </c>
      <c r="F135" s="167" t="s">
        <v>318</v>
      </c>
      <c r="G135" s="167" t="s">
        <v>319</v>
      </c>
      <c r="H135" s="167" t="s">
        <v>57</v>
      </c>
      <c r="I135" s="167" t="s">
        <v>29</v>
      </c>
      <c r="J135" s="167" t="s">
        <v>280</v>
      </c>
      <c r="K135" s="167" t="s">
        <v>281</v>
      </c>
      <c r="L135" s="167" t="s">
        <v>100</v>
      </c>
      <c r="M135" s="167" t="s">
        <v>101</v>
      </c>
      <c r="N135" s="167" t="s">
        <v>192</v>
      </c>
      <c r="O135" s="167" t="s">
        <v>267</v>
      </c>
      <c r="P135" s="167" t="s">
        <v>268</v>
      </c>
      <c r="Q135" s="167" t="s">
        <v>282</v>
      </c>
      <c r="R135" s="175"/>
      <c r="S135" s="175"/>
      <c r="T135" s="167" t="s">
        <v>105</v>
      </c>
      <c r="U135" s="178">
        <v>72.94</v>
      </c>
      <c r="V135" s="175"/>
      <c r="W135" s="181"/>
    </row>
    <row r="136" spans="1:23" hidden="1">
      <c r="A136" s="167" t="s">
        <v>38</v>
      </c>
      <c r="B136" s="167" t="s">
        <v>96</v>
      </c>
      <c r="C136" s="167" t="s">
        <v>97</v>
      </c>
      <c r="D136" s="167" t="s">
        <v>57</v>
      </c>
      <c r="E136" s="167" t="s">
        <v>29</v>
      </c>
      <c r="F136" s="167" t="s">
        <v>318</v>
      </c>
      <c r="G136" s="167" t="s">
        <v>319</v>
      </c>
      <c r="H136" s="167" t="s">
        <v>57</v>
      </c>
      <c r="I136" s="167" t="s">
        <v>29</v>
      </c>
      <c r="J136" s="167" t="s">
        <v>280</v>
      </c>
      <c r="K136" s="167" t="s">
        <v>281</v>
      </c>
      <c r="L136" s="167" t="s">
        <v>100</v>
      </c>
      <c r="M136" s="167" t="s">
        <v>101</v>
      </c>
      <c r="N136" s="167" t="s">
        <v>192</v>
      </c>
      <c r="O136" s="167" t="s">
        <v>267</v>
      </c>
      <c r="P136" s="167" t="s">
        <v>268</v>
      </c>
      <c r="Q136" s="167" t="s">
        <v>282</v>
      </c>
      <c r="R136" s="175"/>
      <c r="S136" s="175"/>
      <c r="T136" s="167" t="s">
        <v>319</v>
      </c>
      <c r="U136" s="178">
        <v>151.29</v>
      </c>
      <c r="V136" s="175"/>
      <c r="W136" s="181"/>
    </row>
    <row r="137" spans="1:23" hidden="1">
      <c r="A137" s="167" t="s">
        <v>38</v>
      </c>
      <c r="B137" s="167" t="s">
        <v>156</v>
      </c>
      <c r="C137" s="167" t="s">
        <v>157</v>
      </c>
      <c r="D137" s="167" t="s">
        <v>57</v>
      </c>
      <c r="E137" s="167" t="s">
        <v>29</v>
      </c>
      <c r="F137" s="167" t="s">
        <v>320</v>
      </c>
      <c r="G137" s="167" t="s">
        <v>160</v>
      </c>
      <c r="H137" s="167" t="s">
        <v>57</v>
      </c>
      <c r="I137" s="167" t="s">
        <v>29</v>
      </c>
      <c r="J137" s="167" t="s">
        <v>280</v>
      </c>
      <c r="K137" s="167" t="s">
        <v>281</v>
      </c>
      <c r="L137" s="167" t="s">
        <v>100</v>
      </c>
      <c r="M137" s="167" t="s">
        <v>101</v>
      </c>
      <c r="N137" s="167" t="s">
        <v>193</v>
      </c>
      <c r="O137" s="167" t="s">
        <v>267</v>
      </c>
      <c r="P137" s="167" t="s">
        <v>268</v>
      </c>
      <c r="Q137" s="167" t="s">
        <v>282</v>
      </c>
      <c r="R137" s="167" t="s">
        <v>158</v>
      </c>
      <c r="S137" s="167" t="s">
        <v>422</v>
      </c>
      <c r="T137" s="167" t="s">
        <v>160</v>
      </c>
      <c r="U137" s="178">
        <v>82.22</v>
      </c>
      <c r="V137" s="175"/>
      <c r="W137" s="181"/>
    </row>
    <row r="138" spans="1:23" hidden="1">
      <c r="A138" s="167" t="s">
        <v>38</v>
      </c>
      <c r="B138" s="167" t="s">
        <v>156</v>
      </c>
      <c r="C138" s="167" t="s">
        <v>157</v>
      </c>
      <c r="D138" s="167" t="s">
        <v>57</v>
      </c>
      <c r="E138" s="167" t="s">
        <v>29</v>
      </c>
      <c r="F138" s="167" t="s">
        <v>320</v>
      </c>
      <c r="G138" s="167" t="s">
        <v>160</v>
      </c>
      <c r="H138" s="167" t="s">
        <v>57</v>
      </c>
      <c r="I138" s="167" t="s">
        <v>29</v>
      </c>
      <c r="J138" s="167" t="s">
        <v>280</v>
      </c>
      <c r="K138" s="167" t="s">
        <v>281</v>
      </c>
      <c r="L138" s="167" t="s">
        <v>100</v>
      </c>
      <c r="M138" s="167" t="s">
        <v>101</v>
      </c>
      <c r="N138" s="167" t="s">
        <v>193</v>
      </c>
      <c r="O138" s="167" t="s">
        <v>267</v>
      </c>
      <c r="P138" s="167" t="s">
        <v>268</v>
      </c>
      <c r="Q138" s="167" t="s">
        <v>282</v>
      </c>
      <c r="R138" s="167" t="s">
        <v>158</v>
      </c>
      <c r="S138" s="167" t="s">
        <v>423</v>
      </c>
      <c r="T138" s="167" t="s">
        <v>160</v>
      </c>
      <c r="U138" s="178">
        <v>645.97</v>
      </c>
      <c r="V138" s="175"/>
      <c r="W138" s="181"/>
    </row>
    <row r="139" spans="1:23" hidden="1">
      <c r="A139" s="167" t="s">
        <v>38</v>
      </c>
      <c r="B139" s="167" t="s">
        <v>156</v>
      </c>
      <c r="C139" s="167" t="s">
        <v>157</v>
      </c>
      <c r="D139" s="167" t="s">
        <v>57</v>
      </c>
      <c r="E139" s="167" t="s">
        <v>29</v>
      </c>
      <c r="F139" s="167" t="s">
        <v>320</v>
      </c>
      <c r="G139" s="167" t="s">
        <v>160</v>
      </c>
      <c r="H139" s="167" t="s">
        <v>57</v>
      </c>
      <c r="I139" s="167" t="s">
        <v>29</v>
      </c>
      <c r="J139" s="167" t="s">
        <v>280</v>
      </c>
      <c r="K139" s="167" t="s">
        <v>281</v>
      </c>
      <c r="L139" s="167" t="s">
        <v>100</v>
      </c>
      <c r="M139" s="167" t="s">
        <v>101</v>
      </c>
      <c r="N139" s="167" t="s">
        <v>193</v>
      </c>
      <c r="O139" s="167" t="s">
        <v>267</v>
      </c>
      <c r="P139" s="167" t="s">
        <v>268</v>
      </c>
      <c r="Q139" s="167" t="s">
        <v>282</v>
      </c>
      <c r="R139" s="167" t="s">
        <v>158</v>
      </c>
      <c r="S139" s="167" t="s">
        <v>424</v>
      </c>
      <c r="T139" s="167" t="s">
        <v>160</v>
      </c>
      <c r="U139" s="178">
        <v>105.74</v>
      </c>
      <c r="V139" s="175"/>
      <c r="W139" s="181"/>
    </row>
    <row r="140" spans="1:23" ht="20.399999999999999" hidden="1">
      <c r="A140" s="167" t="s">
        <v>38</v>
      </c>
      <c r="B140" s="167" t="s">
        <v>127</v>
      </c>
      <c r="C140" s="167" t="s">
        <v>128</v>
      </c>
      <c r="D140" s="167" t="s">
        <v>57</v>
      </c>
      <c r="E140" s="167" t="s">
        <v>29</v>
      </c>
      <c r="F140" s="167" t="s">
        <v>392</v>
      </c>
      <c r="G140" s="167" t="s">
        <v>393</v>
      </c>
      <c r="H140" s="167" t="s">
        <v>57</v>
      </c>
      <c r="I140" s="167" t="s">
        <v>29</v>
      </c>
      <c r="J140" s="167" t="s">
        <v>280</v>
      </c>
      <c r="K140" s="167" t="s">
        <v>281</v>
      </c>
      <c r="L140" s="167" t="s">
        <v>100</v>
      </c>
      <c r="M140" s="167" t="s">
        <v>101</v>
      </c>
      <c r="N140" s="167" t="s">
        <v>193</v>
      </c>
      <c r="O140" s="167" t="s">
        <v>267</v>
      </c>
      <c r="P140" s="167" t="s">
        <v>268</v>
      </c>
      <c r="Q140" s="167" t="s">
        <v>302</v>
      </c>
      <c r="R140" s="167" t="s">
        <v>276</v>
      </c>
      <c r="S140" s="167" t="s">
        <v>425</v>
      </c>
      <c r="T140" s="167" t="s">
        <v>395</v>
      </c>
      <c r="U140" s="178">
        <v>3303.97</v>
      </c>
      <c r="V140" s="175"/>
      <c r="W140" s="181"/>
    </row>
    <row r="141" spans="1:23" ht="20.399999999999999" hidden="1">
      <c r="A141" s="167" t="s">
        <v>38</v>
      </c>
      <c r="B141" s="167" t="s">
        <v>127</v>
      </c>
      <c r="C141" s="167" t="s">
        <v>128</v>
      </c>
      <c r="D141" s="167" t="s">
        <v>57</v>
      </c>
      <c r="E141" s="167" t="s">
        <v>29</v>
      </c>
      <c r="F141" s="167" t="s">
        <v>392</v>
      </c>
      <c r="G141" s="167" t="s">
        <v>393</v>
      </c>
      <c r="H141" s="167" t="s">
        <v>57</v>
      </c>
      <c r="I141" s="167" t="s">
        <v>29</v>
      </c>
      <c r="J141" s="167" t="s">
        <v>280</v>
      </c>
      <c r="K141" s="167" t="s">
        <v>281</v>
      </c>
      <c r="L141" s="167" t="s">
        <v>100</v>
      </c>
      <c r="M141" s="167" t="s">
        <v>101</v>
      </c>
      <c r="N141" s="167" t="s">
        <v>193</v>
      </c>
      <c r="O141" s="167" t="s">
        <v>267</v>
      </c>
      <c r="P141" s="167" t="s">
        <v>268</v>
      </c>
      <c r="Q141" s="167" t="s">
        <v>304</v>
      </c>
      <c r="R141" s="167" t="s">
        <v>276</v>
      </c>
      <c r="S141" s="167" t="s">
        <v>426</v>
      </c>
      <c r="T141" s="167" t="s">
        <v>395</v>
      </c>
      <c r="U141" s="178">
        <v>3303.97</v>
      </c>
      <c r="V141" s="175"/>
      <c r="W141" s="181"/>
    </row>
    <row r="142" spans="1:23" hidden="1">
      <c r="A142" s="167" t="s">
        <v>38</v>
      </c>
      <c r="B142" s="167" t="s">
        <v>127</v>
      </c>
      <c r="C142" s="167" t="s">
        <v>128</v>
      </c>
      <c r="D142" s="167" t="s">
        <v>57</v>
      </c>
      <c r="E142" s="167" t="s">
        <v>29</v>
      </c>
      <c r="F142" s="167" t="s">
        <v>427</v>
      </c>
      <c r="G142" s="167" t="s">
        <v>133</v>
      </c>
      <c r="H142" s="167" t="s">
        <v>57</v>
      </c>
      <c r="I142" s="167" t="s">
        <v>29</v>
      </c>
      <c r="J142" s="167" t="s">
        <v>330</v>
      </c>
      <c r="K142" s="167" t="s">
        <v>331</v>
      </c>
      <c r="L142" s="167" t="s">
        <v>100</v>
      </c>
      <c r="M142" s="167" t="s">
        <v>101</v>
      </c>
      <c r="N142" s="167" t="s">
        <v>193</v>
      </c>
      <c r="O142" s="167" t="s">
        <v>265</v>
      </c>
      <c r="P142" s="167" t="s">
        <v>266</v>
      </c>
      <c r="Q142" s="167" t="s">
        <v>428</v>
      </c>
      <c r="R142" s="167" t="s">
        <v>158</v>
      </c>
      <c r="S142" s="167" t="s">
        <v>429</v>
      </c>
      <c r="T142" s="167" t="s">
        <v>133</v>
      </c>
      <c r="U142" s="178">
        <v>25</v>
      </c>
      <c r="V142" s="175"/>
      <c r="W142" s="181"/>
    </row>
    <row r="143" spans="1:23" hidden="1">
      <c r="A143" s="167" t="s">
        <v>38</v>
      </c>
      <c r="B143" s="167" t="s">
        <v>127</v>
      </c>
      <c r="C143" s="167" t="s">
        <v>128</v>
      </c>
      <c r="D143" s="167" t="s">
        <v>57</v>
      </c>
      <c r="E143" s="167" t="s">
        <v>29</v>
      </c>
      <c r="F143" s="167" t="s">
        <v>427</v>
      </c>
      <c r="G143" s="167" t="s">
        <v>133</v>
      </c>
      <c r="H143" s="167" t="s">
        <v>57</v>
      </c>
      <c r="I143" s="167" t="s">
        <v>29</v>
      </c>
      <c r="J143" s="167" t="s">
        <v>330</v>
      </c>
      <c r="K143" s="167" t="s">
        <v>331</v>
      </c>
      <c r="L143" s="167" t="s">
        <v>100</v>
      </c>
      <c r="M143" s="167" t="s">
        <v>101</v>
      </c>
      <c r="N143" s="167" t="s">
        <v>193</v>
      </c>
      <c r="O143" s="167" t="s">
        <v>265</v>
      </c>
      <c r="P143" s="167" t="s">
        <v>266</v>
      </c>
      <c r="Q143" s="167" t="s">
        <v>428</v>
      </c>
      <c r="R143" s="167" t="s">
        <v>158</v>
      </c>
      <c r="S143" s="167" t="s">
        <v>430</v>
      </c>
      <c r="T143" s="167" t="s">
        <v>133</v>
      </c>
      <c r="U143" s="178">
        <v>25</v>
      </c>
      <c r="V143" s="175"/>
      <c r="W143" s="181"/>
    </row>
    <row r="144" spans="1:23" hidden="1">
      <c r="A144" s="167" t="s">
        <v>38</v>
      </c>
      <c r="B144" s="167" t="s">
        <v>127</v>
      </c>
      <c r="C144" s="167" t="s">
        <v>128</v>
      </c>
      <c r="D144" s="167" t="s">
        <v>57</v>
      </c>
      <c r="E144" s="167" t="s">
        <v>29</v>
      </c>
      <c r="F144" s="167" t="s">
        <v>427</v>
      </c>
      <c r="G144" s="167" t="s">
        <v>133</v>
      </c>
      <c r="H144" s="167" t="s">
        <v>57</v>
      </c>
      <c r="I144" s="167" t="s">
        <v>29</v>
      </c>
      <c r="J144" s="167" t="s">
        <v>330</v>
      </c>
      <c r="K144" s="167" t="s">
        <v>331</v>
      </c>
      <c r="L144" s="167" t="s">
        <v>100</v>
      </c>
      <c r="M144" s="167" t="s">
        <v>101</v>
      </c>
      <c r="N144" s="167" t="s">
        <v>193</v>
      </c>
      <c r="O144" s="167" t="s">
        <v>265</v>
      </c>
      <c r="P144" s="167" t="s">
        <v>266</v>
      </c>
      <c r="Q144" s="167" t="s">
        <v>428</v>
      </c>
      <c r="R144" s="167" t="s">
        <v>158</v>
      </c>
      <c r="S144" s="167" t="s">
        <v>431</v>
      </c>
      <c r="T144" s="167" t="s">
        <v>133</v>
      </c>
      <c r="U144" s="178">
        <v>25</v>
      </c>
      <c r="V144" s="175"/>
      <c r="W144" s="181"/>
    </row>
    <row r="145" spans="1:23" hidden="1">
      <c r="A145" s="167" t="s">
        <v>38</v>
      </c>
      <c r="B145" s="167" t="s">
        <v>127</v>
      </c>
      <c r="C145" s="167" t="s">
        <v>128</v>
      </c>
      <c r="D145" s="167" t="s">
        <v>57</v>
      </c>
      <c r="E145" s="167" t="s">
        <v>29</v>
      </c>
      <c r="F145" s="167" t="s">
        <v>427</v>
      </c>
      <c r="G145" s="167" t="s">
        <v>133</v>
      </c>
      <c r="H145" s="167" t="s">
        <v>57</v>
      </c>
      <c r="I145" s="167" t="s">
        <v>29</v>
      </c>
      <c r="J145" s="167" t="s">
        <v>330</v>
      </c>
      <c r="K145" s="167" t="s">
        <v>331</v>
      </c>
      <c r="L145" s="167" t="s">
        <v>100</v>
      </c>
      <c r="M145" s="167" t="s">
        <v>101</v>
      </c>
      <c r="N145" s="167" t="s">
        <v>193</v>
      </c>
      <c r="O145" s="167" t="s">
        <v>265</v>
      </c>
      <c r="P145" s="167" t="s">
        <v>266</v>
      </c>
      <c r="Q145" s="167" t="s">
        <v>428</v>
      </c>
      <c r="R145" s="167" t="s">
        <v>158</v>
      </c>
      <c r="S145" s="167" t="s">
        <v>432</v>
      </c>
      <c r="T145" s="167" t="s">
        <v>133</v>
      </c>
      <c r="U145" s="178">
        <v>25</v>
      </c>
      <c r="V145" s="175"/>
      <c r="W145" s="181"/>
    </row>
    <row r="146" spans="1:23" hidden="1">
      <c r="A146" s="167" t="s">
        <v>38</v>
      </c>
      <c r="B146" s="167" t="s">
        <v>162</v>
      </c>
      <c r="C146" s="167" t="s">
        <v>163</v>
      </c>
      <c r="D146" s="167" t="s">
        <v>57</v>
      </c>
      <c r="E146" s="167" t="s">
        <v>29</v>
      </c>
      <c r="F146" s="167" t="s">
        <v>325</v>
      </c>
      <c r="G146" s="167" t="s">
        <v>163</v>
      </c>
      <c r="H146" s="167" t="s">
        <v>57</v>
      </c>
      <c r="I146" s="167" t="s">
        <v>29</v>
      </c>
      <c r="J146" s="167" t="s">
        <v>280</v>
      </c>
      <c r="K146" s="167" t="s">
        <v>281</v>
      </c>
      <c r="L146" s="167" t="s">
        <v>100</v>
      </c>
      <c r="M146" s="167" t="s">
        <v>101</v>
      </c>
      <c r="N146" s="167" t="s">
        <v>195</v>
      </c>
      <c r="O146" s="167" t="s">
        <v>267</v>
      </c>
      <c r="P146" s="167" t="s">
        <v>268</v>
      </c>
      <c r="Q146" s="167" t="s">
        <v>301</v>
      </c>
      <c r="R146" s="167" t="s">
        <v>165</v>
      </c>
      <c r="S146" s="167" t="s">
        <v>196</v>
      </c>
      <c r="T146" s="167" t="s">
        <v>163</v>
      </c>
      <c r="U146" s="178">
        <v>170.03</v>
      </c>
      <c r="V146" s="175"/>
      <c r="W146" s="181"/>
    </row>
    <row r="147" spans="1:23" hidden="1">
      <c r="A147" s="167" t="s">
        <v>38</v>
      </c>
      <c r="B147" s="167" t="s">
        <v>162</v>
      </c>
      <c r="C147" s="167" t="s">
        <v>163</v>
      </c>
      <c r="D147" s="167" t="s">
        <v>57</v>
      </c>
      <c r="E147" s="167" t="s">
        <v>29</v>
      </c>
      <c r="F147" s="167" t="s">
        <v>325</v>
      </c>
      <c r="G147" s="167" t="s">
        <v>163</v>
      </c>
      <c r="H147" s="167" t="s">
        <v>57</v>
      </c>
      <c r="I147" s="167" t="s">
        <v>29</v>
      </c>
      <c r="J147" s="167" t="s">
        <v>280</v>
      </c>
      <c r="K147" s="167" t="s">
        <v>281</v>
      </c>
      <c r="L147" s="167" t="s">
        <v>100</v>
      </c>
      <c r="M147" s="167" t="s">
        <v>101</v>
      </c>
      <c r="N147" s="167" t="s">
        <v>195</v>
      </c>
      <c r="O147" s="167" t="s">
        <v>267</v>
      </c>
      <c r="P147" s="167" t="s">
        <v>268</v>
      </c>
      <c r="Q147" s="167" t="s">
        <v>282</v>
      </c>
      <c r="R147" s="167" t="s">
        <v>165</v>
      </c>
      <c r="S147" s="167" t="s">
        <v>196</v>
      </c>
      <c r="T147" s="167" t="s">
        <v>163</v>
      </c>
      <c r="U147" s="178">
        <v>223.26</v>
      </c>
      <c r="V147" s="175"/>
      <c r="W147" s="181"/>
    </row>
    <row r="148" spans="1:23" hidden="1">
      <c r="A148" s="167" t="s">
        <v>38</v>
      </c>
      <c r="B148" s="167" t="s">
        <v>333</v>
      </c>
      <c r="C148" s="167" t="s">
        <v>334</v>
      </c>
      <c r="D148" s="167" t="s">
        <v>335</v>
      </c>
      <c r="E148" s="167" t="s">
        <v>336</v>
      </c>
      <c r="F148" s="167" t="s">
        <v>337</v>
      </c>
      <c r="G148" s="167" t="s">
        <v>338</v>
      </c>
      <c r="H148" s="167" t="s">
        <v>57</v>
      </c>
      <c r="I148" s="167" t="s">
        <v>29</v>
      </c>
      <c r="J148" s="167" t="s">
        <v>280</v>
      </c>
      <c r="K148" s="167" t="s">
        <v>281</v>
      </c>
      <c r="L148" s="167" t="s">
        <v>26</v>
      </c>
      <c r="M148" s="167" t="s">
        <v>339</v>
      </c>
      <c r="N148" s="167" t="s">
        <v>340</v>
      </c>
      <c r="O148" s="167" t="s">
        <v>267</v>
      </c>
      <c r="P148" s="167" t="s">
        <v>268</v>
      </c>
      <c r="Q148" s="167" t="s">
        <v>29</v>
      </c>
      <c r="R148" s="175"/>
      <c r="S148" s="175"/>
      <c r="T148" s="175"/>
      <c r="U148" s="178">
        <v>596.86</v>
      </c>
      <c r="V148" s="175"/>
      <c r="W148" s="181"/>
    </row>
    <row r="149" spans="1:23" hidden="1">
      <c r="A149" s="167" t="s">
        <v>38</v>
      </c>
      <c r="B149" s="167" t="s">
        <v>341</v>
      </c>
      <c r="C149" s="167" t="s">
        <v>342</v>
      </c>
      <c r="D149" s="167" t="s">
        <v>57</v>
      </c>
      <c r="E149" s="167" t="s">
        <v>29</v>
      </c>
      <c r="F149" s="167" t="s">
        <v>343</v>
      </c>
      <c r="G149" s="167" t="s">
        <v>344</v>
      </c>
      <c r="H149" s="167" t="s">
        <v>57</v>
      </c>
      <c r="I149" s="167" t="s">
        <v>29</v>
      </c>
      <c r="J149" s="167" t="s">
        <v>330</v>
      </c>
      <c r="K149" s="167" t="s">
        <v>331</v>
      </c>
      <c r="L149" s="167" t="s">
        <v>100</v>
      </c>
      <c r="M149" s="167" t="s">
        <v>101</v>
      </c>
      <c r="N149" s="167" t="s">
        <v>193</v>
      </c>
      <c r="O149" s="167" t="s">
        <v>267</v>
      </c>
      <c r="P149" s="167" t="s">
        <v>268</v>
      </c>
      <c r="Q149" s="167" t="s">
        <v>345</v>
      </c>
      <c r="R149" s="167" t="s">
        <v>158</v>
      </c>
      <c r="S149" s="167" t="s">
        <v>433</v>
      </c>
      <c r="T149" s="167" t="s">
        <v>344</v>
      </c>
      <c r="U149" s="178">
        <v>515</v>
      </c>
      <c r="V149" s="175"/>
      <c r="W149" s="181"/>
    </row>
    <row r="150" spans="1:23" hidden="1">
      <c r="A150" s="167" t="s">
        <v>38</v>
      </c>
      <c r="B150" s="167" t="s">
        <v>341</v>
      </c>
      <c r="C150" s="167" t="s">
        <v>342</v>
      </c>
      <c r="D150" s="167" t="s">
        <v>57</v>
      </c>
      <c r="E150" s="167" t="s">
        <v>29</v>
      </c>
      <c r="F150" s="167" t="s">
        <v>343</v>
      </c>
      <c r="G150" s="167" t="s">
        <v>344</v>
      </c>
      <c r="H150" s="167" t="s">
        <v>57</v>
      </c>
      <c r="I150" s="167" t="s">
        <v>29</v>
      </c>
      <c r="J150" s="167" t="s">
        <v>330</v>
      </c>
      <c r="K150" s="167" t="s">
        <v>331</v>
      </c>
      <c r="L150" s="167" t="s">
        <v>100</v>
      </c>
      <c r="M150" s="167" t="s">
        <v>101</v>
      </c>
      <c r="N150" s="167" t="s">
        <v>193</v>
      </c>
      <c r="O150" s="167" t="s">
        <v>267</v>
      </c>
      <c r="P150" s="167" t="s">
        <v>268</v>
      </c>
      <c r="Q150" s="167" t="s">
        <v>345</v>
      </c>
      <c r="R150" s="167" t="s">
        <v>158</v>
      </c>
      <c r="S150" s="167" t="s">
        <v>434</v>
      </c>
      <c r="T150" s="167" t="s">
        <v>344</v>
      </c>
      <c r="U150" s="178">
        <v>699</v>
      </c>
      <c r="V150" s="175"/>
      <c r="W150" s="181"/>
    </row>
    <row r="151" spans="1:23" hidden="1">
      <c r="A151" s="167" t="s">
        <v>38</v>
      </c>
      <c r="B151" s="167" t="s">
        <v>341</v>
      </c>
      <c r="C151" s="167" t="s">
        <v>342</v>
      </c>
      <c r="D151" s="167" t="s">
        <v>57</v>
      </c>
      <c r="E151" s="167" t="s">
        <v>29</v>
      </c>
      <c r="F151" s="167" t="s">
        <v>343</v>
      </c>
      <c r="G151" s="167" t="s">
        <v>344</v>
      </c>
      <c r="H151" s="167" t="s">
        <v>57</v>
      </c>
      <c r="I151" s="167" t="s">
        <v>29</v>
      </c>
      <c r="J151" s="167" t="s">
        <v>330</v>
      </c>
      <c r="K151" s="167" t="s">
        <v>331</v>
      </c>
      <c r="L151" s="167" t="s">
        <v>100</v>
      </c>
      <c r="M151" s="167" t="s">
        <v>101</v>
      </c>
      <c r="N151" s="167" t="s">
        <v>193</v>
      </c>
      <c r="O151" s="167" t="s">
        <v>267</v>
      </c>
      <c r="P151" s="167" t="s">
        <v>268</v>
      </c>
      <c r="Q151" s="167" t="s">
        <v>345</v>
      </c>
      <c r="R151" s="167" t="s">
        <v>158</v>
      </c>
      <c r="S151" s="167" t="s">
        <v>435</v>
      </c>
      <c r="T151" s="167" t="s">
        <v>344</v>
      </c>
      <c r="U151" s="178">
        <v>515</v>
      </c>
      <c r="V151" s="175"/>
      <c r="W151" s="181"/>
    </row>
    <row r="152" spans="1:23" hidden="1">
      <c r="A152" s="167" t="s">
        <v>38</v>
      </c>
      <c r="B152" s="167" t="s">
        <v>179</v>
      </c>
      <c r="C152" s="167" t="s">
        <v>180</v>
      </c>
      <c r="D152" s="167" t="s">
        <v>57</v>
      </c>
      <c r="E152" s="167" t="s">
        <v>29</v>
      </c>
      <c r="F152" s="167" t="s">
        <v>404</v>
      </c>
      <c r="G152" s="167" t="s">
        <v>270</v>
      </c>
      <c r="H152" s="167" t="s">
        <v>57</v>
      </c>
      <c r="I152" s="167" t="s">
        <v>29</v>
      </c>
      <c r="J152" s="167" t="s">
        <v>280</v>
      </c>
      <c r="K152" s="167" t="s">
        <v>281</v>
      </c>
      <c r="L152" s="167" t="s">
        <v>100</v>
      </c>
      <c r="M152" s="167" t="s">
        <v>101</v>
      </c>
      <c r="N152" s="167" t="s">
        <v>193</v>
      </c>
      <c r="O152" s="167" t="s">
        <v>267</v>
      </c>
      <c r="P152" s="167" t="s">
        <v>268</v>
      </c>
      <c r="Q152" s="167" t="s">
        <v>282</v>
      </c>
      <c r="R152" s="167" t="s">
        <v>158</v>
      </c>
      <c r="S152" s="167" t="s">
        <v>292</v>
      </c>
      <c r="T152" s="167" t="s">
        <v>270</v>
      </c>
      <c r="U152" s="178">
        <v>71.47</v>
      </c>
      <c r="V152" s="175"/>
      <c r="W152" s="181"/>
    </row>
    <row r="153" spans="1:23" hidden="1">
      <c r="A153" s="167" t="s">
        <v>38</v>
      </c>
      <c r="B153" s="167" t="s">
        <v>179</v>
      </c>
      <c r="C153" s="167" t="s">
        <v>180</v>
      </c>
      <c r="D153" s="167" t="s">
        <v>57</v>
      </c>
      <c r="E153" s="167" t="s">
        <v>29</v>
      </c>
      <c r="F153" s="167" t="s">
        <v>404</v>
      </c>
      <c r="G153" s="167" t="s">
        <v>270</v>
      </c>
      <c r="H153" s="167" t="s">
        <v>57</v>
      </c>
      <c r="I153" s="167" t="s">
        <v>29</v>
      </c>
      <c r="J153" s="167" t="s">
        <v>280</v>
      </c>
      <c r="K153" s="167" t="s">
        <v>281</v>
      </c>
      <c r="L153" s="167" t="s">
        <v>100</v>
      </c>
      <c r="M153" s="167" t="s">
        <v>101</v>
      </c>
      <c r="N153" s="167" t="s">
        <v>193</v>
      </c>
      <c r="O153" s="167" t="s">
        <v>267</v>
      </c>
      <c r="P153" s="167" t="s">
        <v>268</v>
      </c>
      <c r="Q153" s="167" t="s">
        <v>282</v>
      </c>
      <c r="R153" s="167" t="s">
        <v>158</v>
      </c>
      <c r="S153" s="167" t="s">
        <v>293</v>
      </c>
      <c r="T153" s="167" t="s">
        <v>270</v>
      </c>
      <c r="U153" s="178">
        <v>25.62</v>
      </c>
      <c r="V153" s="175"/>
      <c r="W153" s="181"/>
    </row>
    <row r="154" spans="1:23" hidden="1">
      <c r="A154" s="167" t="s">
        <v>38</v>
      </c>
      <c r="B154" s="167" t="s">
        <v>179</v>
      </c>
      <c r="C154" s="167" t="s">
        <v>180</v>
      </c>
      <c r="D154" s="167" t="s">
        <v>57</v>
      </c>
      <c r="E154" s="167" t="s">
        <v>29</v>
      </c>
      <c r="F154" s="167" t="s">
        <v>404</v>
      </c>
      <c r="G154" s="167" t="s">
        <v>270</v>
      </c>
      <c r="H154" s="167" t="s">
        <v>57</v>
      </c>
      <c r="I154" s="167" t="s">
        <v>29</v>
      </c>
      <c r="J154" s="167" t="s">
        <v>280</v>
      </c>
      <c r="K154" s="167" t="s">
        <v>281</v>
      </c>
      <c r="L154" s="167" t="s">
        <v>100</v>
      </c>
      <c r="M154" s="167" t="s">
        <v>101</v>
      </c>
      <c r="N154" s="167" t="s">
        <v>193</v>
      </c>
      <c r="O154" s="167" t="s">
        <v>267</v>
      </c>
      <c r="P154" s="167" t="s">
        <v>268</v>
      </c>
      <c r="Q154" s="167" t="s">
        <v>282</v>
      </c>
      <c r="R154" s="167" t="s">
        <v>158</v>
      </c>
      <c r="S154" s="167" t="s">
        <v>294</v>
      </c>
      <c r="T154" s="167" t="s">
        <v>270</v>
      </c>
      <c r="U154" s="178">
        <v>69.569999999999993</v>
      </c>
      <c r="V154" s="175"/>
      <c r="W154" s="181"/>
    </row>
    <row r="155" spans="1:23" hidden="1">
      <c r="A155" s="167" t="s">
        <v>38</v>
      </c>
      <c r="B155" s="167" t="s">
        <v>179</v>
      </c>
      <c r="C155" s="167" t="s">
        <v>180</v>
      </c>
      <c r="D155" s="167" t="s">
        <v>57</v>
      </c>
      <c r="E155" s="167" t="s">
        <v>29</v>
      </c>
      <c r="F155" s="167" t="s">
        <v>404</v>
      </c>
      <c r="G155" s="167" t="s">
        <v>270</v>
      </c>
      <c r="H155" s="167" t="s">
        <v>57</v>
      </c>
      <c r="I155" s="167" t="s">
        <v>29</v>
      </c>
      <c r="J155" s="167" t="s">
        <v>280</v>
      </c>
      <c r="K155" s="167" t="s">
        <v>281</v>
      </c>
      <c r="L155" s="167" t="s">
        <v>100</v>
      </c>
      <c r="M155" s="167" t="s">
        <v>101</v>
      </c>
      <c r="N155" s="167" t="s">
        <v>193</v>
      </c>
      <c r="O155" s="167" t="s">
        <v>267</v>
      </c>
      <c r="P155" s="167" t="s">
        <v>268</v>
      </c>
      <c r="Q155" s="167" t="s">
        <v>282</v>
      </c>
      <c r="R155" s="167" t="s">
        <v>158</v>
      </c>
      <c r="S155" s="167" t="s">
        <v>296</v>
      </c>
      <c r="T155" s="167" t="s">
        <v>270</v>
      </c>
      <c r="U155" s="178">
        <v>244.2</v>
      </c>
      <c r="V155" s="175"/>
      <c r="W155" s="181"/>
    </row>
    <row r="156" spans="1:23" hidden="1">
      <c r="A156" s="167" t="s">
        <v>38</v>
      </c>
      <c r="B156" s="167" t="s">
        <v>179</v>
      </c>
      <c r="C156" s="167" t="s">
        <v>180</v>
      </c>
      <c r="D156" s="167" t="s">
        <v>57</v>
      </c>
      <c r="E156" s="167" t="s">
        <v>29</v>
      </c>
      <c r="F156" s="167" t="s">
        <v>436</v>
      </c>
      <c r="G156" s="167" t="s">
        <v>182</v>
      </c>
      <c r="H156" s="167" t="s">
        <v>57</v>
      </c>
      <c r="I156" s="167" t="s">
        <v>29</v>
      </c>
      <c r="J156" s="167" t="s">
        <v>280</v>
      </c>
      <c r="K156" s="167" t="s">
        <v>281</v>
      </c>
      <c r="L156" s="167" t="s">
        <v>100</v>
      </c>
      <c r="M156" s="167" t="s">
        <v>101</v>
      </c>
      <c r="N156" s="167" t="s">
        <v>193</v>
      </c>
      <c r="O156" s="167" t="s">
        <v>267</v>
      </c>
      <c r="P156" s="167" t="s">
        <v>268</v>
      </c>
      <c r="Q156" s="167" t="s">
        <v>282</v>
      </c>
      <c r="R156" s="167" t="s">
        <v>158</v>
      </c>
      <c r="S156" s="167" t="s">
        <v>295</v>
      </c>
      <c r="T156" s="167" t="s">
        <v>182</v>
      </c>
      <c r="U156" s="178">
        <v>61.89</v>
      </c>
      <c r="V156" s="175"/>
      <c r="W156" s="181"/>
    </row>
    <row r="157" spans="1:23">
      <c r="A157" s="10" t="s">
        <v>38</v>
      </c>
      <c r="B157" s="10" t="s">
        <v>346</v>
      </c>
      <c r="C157" s="10" t="s">
        <v>347</v>
      </c>
      <c r="D157" s="167" t="s">
        <v>57</v>
      </c>
      <c r="E157" s="167" t="s">
        <v>29</v>
      </c>
      <c r="F157" s="10" t="s">
        <v>348</v>
      </c>
      <c r="G157" s="10" t="s">
        <v>349</v>
      </c>
      <c r="H157" s="167" t="s">
        <v>57</v>
      </c>
      <c r="I157" s="167" t="s">
        <v>29</v>
      </c>
      <c r="J157" s="10" t="s">
        <v>330</v>
      </c>
      <c r="K157" s="10" t="s">
        <v>331</v>
      </c>
      <c r="L157" s="167" t="s">
        <v>26</v>
      </c>
      <c r="M157" s="167" t="s">
        <v>60</v>
      </c>
      <c r="N157" s="167" t="s">
        <v>437</v>
      </c>
      <c r="O157" s="167" t="s">
        <v>271</v>
      </c>
      <c r="P157" s="167" t="s">
        <v>272</v>
      </c>
      <c r="Q157" s="167" t="s">
        <v>29</v>
      </c>
      <c r="R157" s="175"/>
      <c r="S157" s="175"/>
      <c r="T157" s="175"/>
      <c r="U157" s="22">
        <v>-60</v>
      </c>
      <c r="V157" s="11"/>
      <c r="W157" s="381"/>
    </row>
    <row r="158" spans="1:23">
      <c r="A158" s="10" t="s">
        <v>38</v>
      </c>
      <c r="B158" s="10" t="s">
        <v>346</v>
      </c>
      <c r="C158" s="10" t="s">
        <v>347</v>
      </c>
      <c r="D158" s="167" t="s">
        <v>57</v>
      </c>
      <c r="E158" s="167" t="s">
        <v>29</v>
      </c>
      <c r="F158" s="10" t="s">
        <v>348</v>
      </c>
      <c r="G158" s="10" t="s">
        <v>349</v>
      </c>
      <c r="H158" s="167" t="s">
        <v>57</v>
      </c>
      <c r="I158" s="167" t="s">
        <v>29</v>
      </c>
      <c r="J158" s="10" t="s">
        <v>330</v>
      </c>
      <c r="K158" s="10" t="s">
        <v>331</v>
      </c>
      <c r="L158" s="167" t="s">
        <v>26</v>
      </c>
      <c r="M158" s="167" t="s">
        <v>60</v>
      </c>
      <c r="N158" s="167" t="s">
        <v>332</v>
      </c>
      <c r="O158" s="167" t="s">
        <v>267</v>
      </c>
      <c r="P158" s="167" t="s">
        <v>268</v>
      </c>
      <c r="Q158" s="167" t="s">
        <v>29</v>
      </c>
      <c r="R158" s="175"/>
      <c r="S158" s="175"/>
      <c r="T158" s="175"/>
      <c r="U158" s="22">
        <v>8384.67</v>
      </c>
      <c r="V158" s="11"/>
      <c r="W158" s="381"/>
    </row>
    <row r="159" spans="1:23">
      <c r="A159" s="10" t="s">
        <v>38</v>
      </c>
      <c r="B159" s="10" t="s">
        <v>346</v>
      </c>
      <c r="C159" s="10" t="s">
        <v>347</v>
      </c>
      <c r="D159" s="167" t="s">
        <v>57</v>
      </c>
      <c r="E159" s="167" t="s">
        <v>29</v>
      </c>
      <c r="F159" s="10" t="s">
        <v>348</v>
      </c>
      <c r="G159" s="10" t="s">
        <v>349</v>
      </c>
      <c r="H159" s="167" t="s">
        <v>57</v>
      </c>
      <c r="I159" s="167" t="s">
        <v>29</v>
      </c>
      <c r="J159" s="10" t="s">
        <v>330</v>
      </c>
      <c r="K159" s="10" t="s">
        <v>331</v>
      </c>
      <c r="L159" s="167" t="s">
        <v>131</v>
      </c>
      <c r="M159" s="175"/>
      <c r="N159" s="167" t="s">
        <v>194</v>
      </c>
      <c r="O159" s="167" t="s">
        <v>267</v>
      </c>
      <c r="P159" s="167" t="s">
        <v>268</v>
      </c>
      <c r="Q159" s="167" t="s">
        <v>345</v>
      </c>
      <c r="R159" s="175"/>
      <c r="S159" s="175"/>
      <c r="T159" s="167" t="s">
        <v>349</v>
      </c>
      <c r="U159" s="22">
        <v>600</v>
      </c>
      <c r="V159" s="10" t="s">
        <v>942</v>
      </c>
      <c r="W159" s="23" t="s">
        <v>438</v>
      </c>
    </row>
    <row r="160" spans="1:23" hidden="1">
      <c r="A160" s="167" t="s">
        <v>38</v>
      </c>
      <c r="B160" s="167" t="s">
        <v>350</v>
      </c>
      <c r="C160" s="167" t="s">
        <v>351</v>
      </c>
      <c r="D160" s="167" t="s">
        <v>352</v>
      </c>
      <c r="E160" s="167" t="s">
        <v>353</v>
      </c>
      <c r="F160" s="167" t="s">
        <v>354</v>
      </c>
      <c r="G160" s="167" t="s">
        <v>355</v>
      </c>
      <c r="H160" s="167" t="s">
        <v>57</v>
      </c>
      <c r="I160" s="167" t="s">
        <v>29</v>
      </c>
      <c r="J160" s="167" t="s">
        <v>330</v>
      </c>
      <c r="K160" s="167" t="s">
        <v>331</v>
      </c>
      <c r="L160" s="167" t="s">
        <v>26</v>
      </c>
      <c r="M160" s="167" t="s">
        <v>60</v>
      </c>
      <c r="N160" s="167" t="s">
        <v>356</v>
      </c>
      <c r="O160" s="167" t="s">
        <v>357</v>
      </c>
      <c r="P160" s="167" t="s">
        <v>358</v>
      </c>
      <c r="Q160" s="167" t="s">
        <v>29</v>
      </c>
      <c r="R160" s="175"/>
      <c r="S160" s="175"/>
      <c r="T160" s="175"/>
      <c r="U160" s="178">
        <v>3361</v>
      </c>
      <c r="V160" s="175"/>
      <c r="W160" s="181"/>
    </row>
    <row r="161" spans="1:23" hidden="1">
      <c r="A161" s="167" t="s">
        <v>38</v>
      </c>
      <c r="B161" s="167" t="s">
        <v>289</v>
      </c>
      <c r="C161" s="167" t="s">
        <v>290</v>
      </c>
      <c r="D161" s="167" t="s">
        <v>359</v>
      </c>
      <c r="E161" s="167" t="s">
        <v>360</v>
      </c>
      <c r="F161" s="167" t="s">
        <v>361</v>
      </c>
      <c r="G161" s="167" t="s">
        <v>362</v>
      </c>
      <c r="H161" s="167" t="s">
        <v>57</v>
      </c>
      <c r="I161" s="167" t="s">
        <v>29</v>
      </c>
      <c r="J161" s="167" t="s">
        <v>330</v>
      </c>
      <c r="K161" s="167" t="s">
        <v>331</v>
      </c>
      <c r="L161" s="167" t="s">
        <v>26</v>
      </c>
      <c r="M161" s="167" t="s">
        <v>339</v>
      </c>
      <c r="N161" s="167" t="s">
        <v>364</v>
      </c>
      <c r="O161" s="167" t="s">
        <v>357</v>
      </c>
      <c r="P161" s="167" t="s">
        <v>358</v>
      </c>
      <c r="Q161" s="167" t="s">
        <v>29</v>
      </c>
      <c r="R161" s="175"/>
      <c r="S161" s="175"/>
      <c r="T161" s="175"/>
      <c r="U161" s="178">
        <v>15802.37</v>
      </c>
      <c r="V161" s="175"/>
      <c r="W161" s="181"/>
    </row>
    <row r="162" spans="1:23" hidden="1">
      <c r="A162" s="167" t="s">
        <v>40</v>
      </c>
      <c r="B162" s="167" t="s">
        <v>96</v>
      </c>
      <c r="C162" s="167" t="s">
        <v>97</v>
      </c>
      <c r="D162" s="167" t="s">
        <v>57</v>
      </c>
      <c r="E162" s="167" t="s">
        <v>29</v>
      </c>
      <c r="F162" s="167" t="s">
        <v>316</v>
      </c>
      <c r="G162" s="167" t="s">
        <v>149</v>
      </c>
      <c r="H162" s="167" t="s">
        <v>57</v>
      </c>
      <c r="I162" s="167" t="s">
        <v>29</v>
      </c>
      <c r="J162" s="167" t="s">
        <v>280</v>
      </c>
      <c r="K162" s="167" t="s">
        <v>281</v>
      </c>
      <c r="L162" s="167" t="s">
        <v>100</v>
      </c>
      <c r="M162" s="167" t="s">
        <v>101</v>
      </c>
      <c r="N162" s="167" t="s">
        <v>199</v>
      </c>
      <c r="O162" s="167" t="s">
        <v>267</v>
      </c>
      <c r="P162" s="167" t="s">
        <v>268</v>
      </c>
      <c r="Q162" s="167" t="s">
        <v>301</v>
      </c>
      <c r="R162" s="167" t="s">
        <v>147</v>
      </c>
      <c r="S162" s="167" t="s">
        <v>148</v>
      </c>
      <c r="T162" s="167" t="s">
        <v>149</v>
      </c>
      <c r="U162" s="178">
        <v>697.11</v>
      </c>
      <c r="V162" s="175"/>
      <c r="W162" s="181"/>
    </row>
    <row r="163" spans="1:23" hidden="1">
      <c r="A163" s="167" t="s">
        <v>40</v>
      </c>
      <c r="B163" s="167" t="s">
        <v>96</v>
      </c>
      <c r="C163" s="167" t="s">
        <v>97</v>
      </c>
      <c r="D163" s="167" t="s">
        <v>57</v>
      </c>
      <c r="E163" s="167" t="s">
        <v>29</v>
      </c>
      <c r="F163" s="167" t="s">
        <v>316</v>
      </c>
      <c r="G163" s="167" t="s">
        <v>149</v>
      </c>
      <c r="H163" s="167" t="s">
        <v>57</v>
      </c>
      <c r="I163" s="167" t="s">
        <v>29</v>
      </c>
      <c r="J163" s="167" t="s">
        <v>280</v>
      </c>
      <c r="K163" s="167" t="s">
        <v>281</v>
      </c>
      <c r="L163" s="167" t="s">
        <v>100</v>
      </c>
      <c r="M163" s="167" t="s">
        <v>101</v>
      </c>
      <c r="N163" s="167" t="s">
        <v>199</v>
      </c>
      <c r="O163" s="167" t="s">
        <v>267</v>
      </c>
      <c r="P163" s="167" t="s">
        <v>268</v>
      </c>
      <c r="Q163" s="167" t="s">
        <v>282</v>
      </c>
      <c r="R163" s="167" t="s">
        <v>147</v>
      </c>
      <c r="S163" s="167" t="s">
        <v>148</v>
      </c>
      <c r="T163" s="167" t="s">
        <v>149</v>
      </c>
      <c r="U163" s="178">
        <v>855.32</v>
      </c>
      <c r="V163" s="175"/>
      <c r="W163" s="181"/>
    </row>
    <row r="164" spans="1:23" hidden="1">
      <c r="A164" s="167" t="s">
        <v>40</v>
      </c>
      <c r="B164" s="167" t="s">
        <v>96</v>
      </c>
      <c r="C164" s="167" t="s">
        <v>97</v>
      </c>
      <c r="D164" s="167" t="s">
        <v>57</v>
      </c>
      <c r="E164" s="167" t="s">
        <v>29</v>
      </c>
      <c r="F164" s="167" t="s">
        <v>317</v>
      </c>
      <c r="G164" s="167" t="s">
        <v>108</v>
      </c>
      <c r="H164" s="167" t="s">
        <v>57</v>
      </c>
      <c r="I164" s="167" t="s">
        <v>29</v>
      </c>
      <c r="J164" s="167" t="s">
        <v>280</v>
      </c>
      <c r="K164" s="167" t="s">
        <v>281</v>
      </c>
      <c r="L164" s="167" t="s">
        <v>100</v>
      </c>
      <c r="M164" s="167" t="s">
        <v>101</v>
      </c>
      <c r="N164" s="167" t="s">
        <v>199</v>
      </c>
      <c r="O164" s="167" t="s">
        <v>267</v>
      </c>
      <c r="P164" s="167" t="s">
        <v>268</v>
      </c>
      <c r="Q164" s="167" t="s">
        <v>301</v>
      </c>
      <c r="R164" s="167" t="s">
        <v>145</v>
      </c>
      <c r="S164" s="167" t="s">
        <v>146</v>
      </c>
      <c r="T164" s="167" t="s">
        <v>108</v>
      </c>
      <c r="U164" s="178">
        <v>390.38</v>
      </c>
      <c r="V164" s="175"/>
      <c r="W164" s="181"/>
    </row>
    <row r="165" spans="1:23" hidden="1">
      <c r="A165" s="167" t="s">
        <v>40</v>
      </c>
      <c r="B165" s="167" t="s">
        <v>96</v>
      </c>
      <c r="C165" s="167" t="s">
        <v>97</v>
      </c>
      <c r="D165" s="167" t="s">
        <v>57</v>
      </c>
      <c r="E165" s="167" t="s">
        <v>29</v>
      </c>
      <c r="F165" s="167" t="s">
        <v>317</v>
      </c>
      <c r="G165" s="167" t="s">
        <v>108</v>
      </c>
      <c r="H165" s="167" t="s">
        <v>57</v>
      </c>
      <c r="I165" s="167" t="s">
        <v>29</v>
      </c>
      <c r="J165" s="167" t="s">
        <v>280</v>
      </c>
      <c r="K165" s="167" t="s">
        <v>281</v>
      </c>
      <c r="L165" s="167" t="s">
        <v>100</v>
      </c>
      <c r="M165" s="167" t="s">
        <v>101</v>
      </c>
      <c r="N165" s="167" t="s">
        <v>199</v>
      </c>
      <c r="O165" s="167" t="s">
        <v>267</v>
      </c>
      <c r="P165" s="167" t="s">
        <v>268</v>
      </c>
      <c r="Q165" s="167" t="s">
        <v>301</v>
      </c>
      <c r="R165" s="167" t="s">
        <v>106</v>
      </c>
      <c r="S165" s="167" t="s">
        <v>107</v>
      </c>
      <c r="T165" s="167" t="s">
        <v>108</v>
      </c>
      <c r="U165" s="178">
        <v>-174.28</v>
      </c>
      <c r="V165" s="175"/>
      <c r="W165" s="181"/>
    </row>
    <row r="166" spans="1:23" hidden="1">
      <c r="A166" s="167" t="s">
        <v>40</v>
      </c>
      <c r="B166" s="167" t="s">
        <v>96</v>
      </c>
      <c r="C166" s="167" t="s">
        <v>97</v>
      </c>
      <c r="D166" s="167" t="s">
        <v>57</v>
      </c>
      <c r="E166" s="167" t="s">
        <v>29</v>
      </c>
      <c r="F166" s="167" t="s">
        <v>317</v>
      </c>
      <c r="G166" s="167" t="s">
        <v>108</v>
      </c>
      <c r="H166" s="167" t="s">
        <v>57</v>
      </c>
      <c r="I166" s="167" t="s">
        <v>29</v>
      </c>
      <c r="J166" s="167" t="s">
        <v>280</v>
      </c>
      <c r="K166" s="167" t="s">
        <v>281</v>
      </c>
      <c r="L166" s="167" t="s">
        <v>100</v>
      </c>
      <c r="M166" s="167" t="s">
        <v>101</v>
      </c>
      <c r="N166" s="167" t="s">
        <v>199</v>
      </c>
      <c r="O166" s="167" t="s">
        <v>267</v>
      </c>
      <c r="P166" s="167" t="s">
        <v>268</v>
      </c>
      <c r="Q166" s="167" t="s">
        <v>282</v>
      </c>
      <c r="R166" s="167" t="s">
        <v>145</v>
      </c>
      <c r="S166" s="167" t="s">
        <v>146</v>
      </c>
      <c r="T166" s="167" t="s">
        <v>108</v>
      </c>
      <c r="U166" s="178">
        <v>413.8</v>
      </c>
      <c r="V166" s="175"/>
      <c r="W166" s="181"/>
    </row>
    <row r="167" spans="1:23" hidden="1">
      <c r="A167" s="167" t="s">
        <v>40</v>
      </c>
      <c r="B167" s="167" t="s">
        <v>96</v>
      </c>
      <c r="C167" s="167" t="s">
        <v>97</v>
      </c>
      <c r="D167" s="167" t="s">
        <v>57</v>
      </c>
      <c r="E167" s="167" t="s">
        <v>29</v>
      </c>
      <c r="F167" s="167" t="s">
        <v>317</v>
      </c>
      <c r="G167" s="167" t="s">
        <v>108</v>
      </c>
      <c r="H167" s="167" t="s">
        <v>57</v>
      </c>
      <c r="I167" s="167" t="s">
        <v>29</v>
      </c>
      <c r="J167" s="167" t="s">
        <v>280</v>
      </c>
      <c r="K167" s="167" t="s">
        <v>281</v>
      </c>
      <c r="L167" s="167" t="s">
        <v>100</v>
      </c>
      <c r="M167" s="167" t="s">
        <v>101</v>
      </c>
      <c r="N167" s="167" t="s">
        <v>199</v>
      </c>
      <c r="O167" s="167" t="s">
        <v>267</v>
      </c>
      <c r="P167" s="167" t="s">
        <v>268</v>
      </c>
      <c r="Q167" s="167" t="s">
        <v>282</v>
      </c>
      <c r="R167" s="167" t="s">
        <v>106</v>
      </c>
      <c r="S167" s="167" t="s">
        <v>107</v>
      </c>
      <c r="T167" s="167" t="s">
        <v>108</v>
      </c>
      <c r="U167" s="178">
        <v>-154.86000000000001</v>
      </c>
      <c r="V167" s="175"/>
      <c r="W167" s="181"/>
    </row>
    <row r="168" spans="1:23" hidden="1">
      <c r="A168" s="167" t="s">
        <v>40</v>
      </c>
      <c r="B168" s="167" t="s">
        <v>96</v>
      </c>
      <c r="C168" s="167" t="s">
        <v>97</v>
      </c>
      <c r="D168" s="167" t="s">
        <v>57</v>
      </c>
      <c r="E168" s="167" t="s">
        <v>29</v>
      </c>
      <c r="F168" s="167" t="s">
        <v>318</v>
      </c>
      <c r="G168" s="167" t="s">
        <v>319</v>
      </c>
      <c r="H168" s="167" t="s">
        <v>57</v>
      </c>
      <c r="I168" s="167" t="s">
        <v>29</v>
      </c>
      <c r="J168" s="167" t="s">
        <v>280</v>
      </c>
      <c r="K168" s="167" t="s">
        <v>281</v>
      </c>
      <c r="L168" s="167" t="s">
        <v>100</v>
      </c>
      <c r="M168" s="167" t="s">
        <v>101</v>
      </c>
      <c r="N168" s="167" t="s">
        <v>198</v>
      </c>
      <c r="O168" s="167" t="s">
        <v>267</v>
      </c>
      <c r="P168" s="167" t="s">
        <v>268</v>
      </c>
      <c r="Q168" s="167" t="s">
        <v>301</v>
      </c>
      <c r="R168" s="175"/>
      <c r="S168" s="175"/>
      <c r="T168" s="167" t="s">
        <v>319</v>
      </c>
      <c r="U168" s="178">
        <v>229.04</v>
      </c>
      <c r="V168" s="175"/>
      <c r="W168" s="181"/>
    </row>
    <row r="169" spans="1:23" hidden="1">
      <c r="A169" s="167" t="s">
        <v>40</v>
      </c>
      <c r="B169" s="167" t="s">
        <v>96</v>
      </c>
      <c r="C169" s="167" t="s">
        <v>97</v>
      </c>
      <c r="D169" s="167" t="s">
        <v>57</v>
      </c>
      <c r="E169" s="167" t="s">
        <v>29</v>
      </c>
      <c r="F169" s="167" t="s">
        <v>318</v>
      </c>
      <c r="G169" s="167" t="s">
        <v>319</v>
      </c>
      <c r="H169" s="167" t="s">
        <v>57</v>
      </c>
      <c r="I169" s="167" t="s">
        <v>29</v>
      </c>
      <c r="J169" s="167" t="s">
        <v>280</v>
      </c>
      <c r="K169" s="167" t="s">
        <v>281</v>
      </c>
      <c r="L169" s="167" t="s">
        <v>100</v>
      </c>
      <c r="M169" s="167" t="s">
        <v>101</v>
      </c>
      <c r="N169" s="167" t="s">
        <v>198</v>
      </c>
      <c r="O169" s="167" t="s">
        <v>267</v>
      </c>
      <c r="P169" s="167" t="s">
        <v>268</v>
      </c>
      <c r="Q169" s="167" t="s">
        <v>282</v>
      </c>
      <c r="R169" s="175"/>
      <c r="S169" s="175"/>
      <c r="T169" s="167" t="s">
        <v>319</v>
      </c>
      <c r="U169" s="178">
        <v>279.47000000000003</v>
      </c>
      <c r="V169" s="175"/>
      <c r="W169" s="181"/>
    </row>
    <row r="170" spans="1:23" hidden="1">
      <c r="A170" s="167" t="s">
        <v>40</v>
      </c>
      <c r="B170" s="167" t="s">
        <v>156</v>
      </c>
      <c r="C170" s="167" t="s">
        <v>157</v>
      </c>
      <c r="D170" s="167" t="s">
        <v>57</v>
      </c>
      <c r="E170" s="167" t="s">
        <v>29</v>
      </c>
      <c r="F170" s="167" t="s">
        <v>320</v>
      </c>
      <c r="G170" s="167" t="s">
        <v>160</v>
      </c>
      <c r="H170" s="167" t="s">
        <v>57</v>
      </c>
      <c r="I170" s="167" t="s">
        <v>29</v>
      </c>
      <c r="J170" s="167" t="s">
        <v>330</v>
      </c>
      <c r="K170" s="167" t="s">
        <v>331</v>
      </c>
      <c r="L170" s="167" t="s">
        <v>100</v>
      </c>
      <c r="M170" s="167" t="s">
        <v>101</v>
      </c>
      <c r="N170" s="167" t="s">
        <v>199</v>
      </c>
      <c r="O170" s="167" t="s">
        <v>267</v>
      </c>
      <c r="P170" s="167" t="s">
        <v>268</v>
      </c>
      <c r="Q170" s="167" t="s">
        <v>345</v>
      </c>
      <c r="R170" s="167" t="s">
        <v>158</v>
      </c>
      <c r="S170" s="167" t="s">
        <v>439</v>
      </c>
      <c r="T170" s="167" t="s">
        <v>160</v>
      </c>
      <c r="U170" s="178">
        <v>99.94</v>
      </c>
      <c r="V170" s="175"/>
      <c r="W170" s="181"/>
    </row>
    <row r="171" spans="1:23" ht="20.399999999999999" hidden="1">
      <c r="A171" s="167" t="s">
        <v>40</v>
      </c>
      <c r="B171" s="167" t="s">
        <v>127</v>
      </c>
      <c r="C171" s="167" t="s">
        <v>128</v>
      </c>
      <c r="D171" s="167" t="s">
        <v>57</v>
      </c>
      <c r="E171" s="167" t="s">
        <v>29</v>
      </c>
      <c r="F171" s="167" t="s">
        <v>392</v>
      </c>
      <c r="G171" s="167" t="s">
        <v>393</v>
      </c>
      <c r="H171" s="167" t="s">
        <v>57</v>
      </c>
      <c r="I171" s="167" t="s">
        <v>29</v>
      </c>
      <c r="J171" s="167" t="s">
        <v>280</v>
      </c>
      <c r="K171" s="167" t="s">
        <v>281</v>
      </c>
      <c r="L171" s="167" t="s">
        <v>100</v>
      </c>
      <c r="M171" s="167" t="s">
        <v>101</v>
      </c>
      <c r="N171" s="167" t="s">
        <v>199</v>
      </c>
      <c r="O171" s="167" t="s">
        <v>267</v>
      </c>
      <c r="P171" s="167" t="s">
        <v>268</v>
      </c>
      <c r="Q171" s="167" t="s">
        <v>302</v>
      </c>
      <c r="R171" s="167" t="s">
        <v>276</v>
      </c>
      <c r="S171" s="167" t="s">
        <v>425</v>
      </c>
      <c r="T171" s="167" t="s">
        <v>395</v>
      </c>
      <c r="U171" s="178">
        <v>-3303.97</v>
      </c>
      <c r="V171" s="175"/>
      <c r="W171" s="181"/>
    </row>
    <row r="172" spans="1:23" ht="20.399999999999999" hidden="1">
      <c r="A172" s="167" t="s">
        <v>40</v>
      </c>
      <c r="B172" s="167" t="s">
        <v>127</v>
      </c>
      <c r="C172" s="167" t="s">
        <v>128</v>
      </c>
      <c r="D172" s="167" t="s">
        <v>57</v>
      </c>
      <c r="E172" s="167" t="s">
        <v>29</v>
      </c>
      <c r="F172" s="167" t="s">
        <v>392</v>
      </c>
      <c r="G172" s="167" t="s">
        <v>393</v>
      </c>
      <c r="H172" s="167" t="s">
        <v>57</v>
      </c>
      <c r="I172" s="167" t="s">
        <v>29</v>
      </c>
      <c r="J172" s="167" t="s">
        <v>280</v>
      </c>
      <c r="K172" s="167" t="s">
        <v>281</v>
      </c>
      <c r="L172" s="167" t="s">
        <v>100</v>
      </c>
      <c r="M172" s="167" t="s">
        <v>101</v>
      </c>
      <c r="N172" s="167" t="s">
        <v>199</v>
      </c>
      <c r="O172" s="167" t="s">
        <v>267</v>
      </c>
      <c r="P172" s="167" t="s">
        <v>268</v>
      </c>
      <c r="Q172" s="167" t="s">
        <v>304</v>
      </c>
      <c r="R172" s="167" t="s">
        <v>276</v>
      </c>
      <c r="S172" s="167" t="s">
        <v>426</v>
      </c>
      <c r="T172" s="167" t="s">
        <v>395</v>
      </c>
      <c r="U172" s="178">
        <v>-3303.97</v>
      </c>
      <c r="V172" s="175"/>
      <c r="W172" s="181"/>
    </row>
    <row r="173" spans="1:23" hidden="1">
      <c r="A173" s="167" t="s">
        <v>40</v>
      </c>
      <c r="B173" s="167" t="s">
        <v>127</v>
      </c>
      <c r="C173" s="167" t="s">
        <v>128</v>
      </c>
      <c r="D173" s="167" t="s">
        <v>57</v>
      </c>
      <c r="E173" s="167" t="s">
        <v>29</v>
      </c>
      <c r="F173" s="167" t="s">
        <v>427</v>
      </c>
      <c r="G173" s="167" t="s">
        <v>133</v>
      </c>
      <c r="H173" s="167" t="s">
        <v>57</v>
      </c>
      <c r="I173" s="167" t="s">
        <v>29</v>
      </c>
      <c r="J173" s="167" t="s">
        <v>330</v>
      </c>
      <c r="K173" s="167" t="s">
        <v>331</v>
      </c>
      <c r="L173" s="167" t="s">
        <v>100</v>
      </c>
      <c r="M173" s="167" t="s">
        <v>101</v>
      </c>
      <c r="N173" s="167" t="s">
        <v>199</v>
      </c>
      <c r="O173" s="167" t="s">
        <v>265</v>
      </c>
      <c r="P173" s="167" t="s">
        <v>266</v>
      </c>
      <c r="Q173" s="167" t="s">
        <v>428</v>
      </c>
      <c r="R173" s="167" t="s">
        <v>158</v>
      </c>
      <c r="S173" s="167" t="s">
        <v>440</v>
      </c>
      <c r="T173" s="167" t="s">
        <v>133</v>
      </c>
      <c r="U173" s="178">
        <v>25</v>
      </c>
      <c r="V173" s="175"/>
      <c r="W173" s="181"/>
    </row>
    <row r="174" spans="1:23" hidden="1">
      <c r="A174" s="167" t="s">
        <v>40</v>
      </c>
      <c r="B174" s="167" t="s">
        <v>321</v>
      </c>
      <c r="C174" s="167" t="s">
        <v>322</v>
      </c>
      <c r="D174" s="167" t="s">
        <v>57</v>
      </c>
      <c r="E174" s="167" t="s">
        <v>29</v>
      </c>
      <c r="F174" s="167" t="s">
        <v>323</v>
      </c>
      <c r="G174" s="167" t="s">
        <v>324</v>
      </c>
      <c r="H174" s="167" t="s">
        <v>57</v>
      </c>
      <c r="I174" s="167" t="s">
        <v>29</v>
      </c>
      <c r="J174" s="167" t="s">
        <v>280</v>
      </c>
      <c r="K174" s="167" t="s">
        <v>281</v>
      </c>
      <c r="L174" s="167" t="s">
        <v>100</v>
      </c>
      <c r="M174" s="167" t="s">
        <v>101</v>
      </c>
      <c r="N174" s="167" t="s">
        <v>199</v>
      </c>
      <c r="O174" s="167" t="s">
        <v>267</v>
      </c>
      <c r="P174" s="167" t="s">
        <v>268</v>
      </c>
      <c r="Q174" s="167" t="s">
        <v>301</v>
      </c>
      <c r="R174" s="167" t="s">
        <v>158</v>
      </c>
      <c r="S174" s="167" t="s">
        <v>441</v>
      </c>
      <c r="T174" s="167" t="s">
        <v>324</v>
      </c>
      <c r="U174" s="178">
        <v>9.09</v>
      </c>
      <c r="V174" s="175"/>
      <c r="W174" s="181"/>
    </row>
    <row r="175" spans="1:23" hidden="1">
      <c r="A175" s="167" t="s">
        <v>40</v>
      </c>
      <c r="B175" s="167" t="s">
        <v>162</v>
      </c>
      <c r="C175" s="167" t="s">
        <v>163</v>
      </c>
      <c r="D175" s="167" t="s">
        <v>57</v>
      </c>
      <c r="E175" s="167" t="s">
        <v>29</v>
      </c>
      <c r="F175" s="167" t="s">
        <v>325</v>
      </c>
      <c r="G175" s="167" t="s">
        <v>163</v>
      </c>
      <c r="H175" s="167" t="s">
        <v>57</v>
      </c>
      <c r="I175" s="167" t="s">
        <v>29</v>
      </c>
      <c r="J175" s="167" t="s">
        <v>280</v>
      </c>
      <c r="K175" s="167" t="s">
        <v>281</v>
      </c>
      <c r="L175" s="167" t="s">
        <v>100</v>
      </c>
      <c r="M175" s="167" t="s">
        <v>101</v>
      </c>
      <c r="N175" s="167" t="s">
        <v>203</v>
      </c>
      <c r="O175" s="167" t="s">
        <v>267</v>
      </c>
      <c r="P175" s="167" t="s">
        <v>268</v>
      </c>
      <c r="Q175" s="167" t="s">
        <v>301</v>
      </c>
      <c r="R175" s="167" t="s">
        <v>165</v>
      </c>
      <c r="S175" s="167" t="s">
        <v>204</v>
      </c>
      <c r="T175" s="167" t="s">
        <v>163</v>
      </c>
      <c r="U175" s="178">
        <v>268.05</v>
      </c>
      <c r="V175" s="175"/>
      <c r="W175" s="181"/>
    </row>
    <row r="176" spans="1:23" hidden="1">
      <c r="A176" s="167" t="s">
        <v>40</v>
      </c>
      <c r="B176" s="167" t="s">
        <v>162</v>
      </c>
      <c r="C176" s="167" t="s">
        <v>163</v>
      </c>
      <c r="D176" s="167" t="s">
        <v>57</v>
      </c>
      <c r="E176" s="167" t="s">
        <v>29</v>
      </c>
      <c r="F176" s="167" t="s">
        <v>325</v>
      </c>
      <c r="G176" s="167" t="s">
        <v>163</v>
      </c>
      <c r="H176" s="167" t="s">
        <v>57</v>
      </c>
      <c r="I176" s="167" t="s">
        <v>29</v>
      </c>
      <c r="J176" s="167" t="s">
        <v>280</v>
      </c>
      <c r="K176" s="167" t="s">
        <v>281</v>
      </c>
      <c r="L176" s="167" t="s">
        <v>100</v>
      </c>
      <c r="M176" s="167" t="s">
        <v>101</v>
      </c>
      <c r="N176" s="167" t="s">
        <v>203</v>
      </c>
      <c r="O176" s="167" t="s">
        <v>267</v>
      </c>
      <c r="P176" s="167" t="s">
        <v>268</v>
      </c>
      <c r="Q176" s="167" t="s">
        <v>282</v>
      </c>
      <c r="R176" s="167" t="s">
        <v>165</v>
      </c>
      <c r="S176" s="167" t="s">
        <v>204</v>
      </c>
      <c r="T176" s="167" t="s">
        <v>163</v>
      </c>
      <c r="U176" s="178">
        <v>328.89</v>
      </c>
      <c r="V176" s="175"/>
      <c r="W176" s="181"/>
    </row>
    <row r="177" spans="1:23" hidden="1">
      <c r="A177" s="167" t="s">
        <v>40</v>
      </c>
      <c r="B177" s="167" t="s">
        <v>376</v>
      </c>
      <c r="C177" s="167" t="s">
        <v>377</v>
      </c>
      <c r="D177" s="167" t="s">
        <v>57</v>
      </c>
      <c r="E177" s="167" t="s">
        <v>29</v>
      </c>
      <c r="F177" s="167" t="s">
        <v>378</v>
      </c>
      <c r="G177" s="167" t="s">
        <v>379</v>
      </c>
      <c r="H177" s="167" t="s">
        <v>57</v>
      </c>
      <c r="I177" s="167" t="s">
        <v>29</v>
      </c>
      <c r="J177" s="167" t="s">
        <v>330</v>
      </c>
      <c r="K177" s="167" t="s">
        <v>331</v>
      </c>
      <c r="L177" s="167" t="s">
        <v>26</v>
      </c>
      <c r="M177" s="167" t="s">
        <v>60</v>
      </c>
      <c r="N177" s="167" t="s">
        <v>381</v>
      </c>
      <c r="O177" s="167" t="s">
        <v>267</v>
      </c>
      <c r="P177" s="167" t="s">
        <v>268</v>
      </c>
      <c r="Q177" s="167" t="s">
        <v>29</v>
      </c>
      <c r="R177" s="175"/>
      <c r="S177" s="175"/>
      <c r="T177" s="175"/>
      <c r="U177" s="178">
        <v>-93.89</v>
      </c>
      <c r="V177" s="175"/>
      <c r="W177" s="181"/>
    </row>
    <row r="178" spans="1:23" hidden="1">
      <c r="A178" s="167" t="s">
        <v>40</v>
      </c>
      <c r="B178" s="167" t="s">
        <v>376</v>
      </c>
      <c r="C178" s="167" t="s">
        <v>377</v>
      </c>
      <c r="D178" s="167" t="s">
        <v>57</v>
      </c>
      <c r="E178" s="167" t="s">
        <v>29</v>
      </c>
      <c r="F178" s="167" t="s">
        <v>378</v>
      </c>
      <c r="G178" s="167" t="s">
        <v>379</v>
      </c>
      <c r="H178" s="167" t="s">
        <v>57</v>
      </c>
      <c r="I178" s="167" t="s">
        <v>29</v>
      </c>
      <c r="J178" s="167" t="s">
        <v>330</v>
      </c>
      <c r="K178" s="167" t="s">
        <v>331</v>
      </c>
      <c r="L178" s="167" t="s">
        <v>100</v>
      </c>
      <c r="M178" s="167" t="s">
        <v>101</v>
      </c>
      <c r="N178" s="167" t="s">
        <v>199</v>
      </c>
      <c r="O178" s="167" t="s">
        <v>267</v>
      </c>
      <c r="P178" s="167" t="s">
        <v>268</v>
      </c>
      <c r="Q178" s="167" t="s">
        <v>345</v>
      </c>
      <c r="R178" s="167" t="s">
        <v>158</v>
      </c>
      <c r="S178" s="167" t="s">
        <v>442</v>
      </c>
      <c r="T178" s="167" t="s">
        <v>379</v>
      </c>
      <c r="U178" s="178">
        <v>93.89</v>
      </c>
      <c r="V178" s="175"/>
      <c r="W178" s="181"/>
    </row>
    <row r="179" spans="1:23" hidden="1">
      <c r="A179" s="167" t="s">
        <v>40</v>
      </c>
      <c r="B179" s="167" t="s">
        <v>326</v>
      </c>
      <c r="C179" s="167" t="s">
        <v>327</v>
      </c>
      <c r="D179" s="167" t="s">
        <v>57</v>
      </c>
      <c r="E179" s="167" t="s">
        <v>29</v>
      </c>
      <c r="F179" s="167" t="s">
        <v>443</v>
      </c>
      <c r="G179" s="167" t="s">
        <v>444</v>
      </c>
      <c r="H179" s="167" t="s">
        <v>57</v>
      </c>
      <c r="I179" s="167" t="s">
        <v>29</v>
      </c>
      <c r="J179" s="167" t="s">
        <v>280</v>
      </c>
      <c r="K179" s="167" t="s">
        <v>281</v>
      </c>
      <c r="L179" s="167" t="s">
        <v>100</v>
      </c>
      <c r="M179" s="167" t="s">
        <v>101</v>
      </c>
      <c r="N179" s="167" t="s">
        <v>199</v>
      </c>
      <c r="O179" s="167" t="s">
        <v>267</v>
      </c>
      <c r="P179" s="167" t="s">
        <v>268</v>
      </c>
      <c r="Q179" s="167" t="s">
        <v>303</v>
      </c>
      <c r="R179" s="167" t="s">
        <v>158</v>
      </c>
      <c r="S179" s="167" t="s">
        <v>445</v>
      </c>
      <c r="T179" s="167" t="s">
        <v>444</v>
      </c>
      <c r="U179" s="178">
        <v>614.5</v>
      </c>
      <c r="V179" s="175"/>
      <c r="W179" s="181"/>
    </row>
    <row r="180" spans="1:23" hidden="1">
      <c r="A180" s="167" t="s">
        <v>40</v>
      </c>
      <c r="B180" s="167" t="s">
        <v>333</v>
      </c>
      <c r="C180" s="167" t="s">
        <v>334</v>
      </c>
      <c r="D180" s="167" t="s">
        <v>335</v>
      </c>
      <c r="E180" s="167" t="s">
        <v>336</v>
      </c>
      <c r="F180" s="167" t="s">
        <v>337</v>
      </c>
      <c r="G180" s="167" t="s">
        <v>338</v>
      </c>
      <c r="H180" s="167" t="s">
        <v>57</v>
      </c>
      <c r="I180" s="167" t="s">
        <v>29</v>
      </c>
      <c r="J180" s="167" t="s">
        <v>280</v>
      </c>
      <c r="K180" s="167" t="s">
        <v>281</v>
      </c>
      <c r="L180" s="167" t="s">
        <v>26</v>
      </c>
      <c r="M180" s="167" t="s">
        <v>339</v>
      </c>
      <c r="N180" s="167" t="s">
        <v>340</v>
      </c>
      <c r="O180" s="167" t="s">
        <v>267</v>
      </c>
      <c r="P180" s="167" t="s">
        <v>268</v>
      </c>
      <c r="Q180" s="167" t="s">
        <v>29</v>
      </c>
      <c r="R180" s="175"/>
      <c r="S180" s="175"/>
      <c r="T180" s="175"/>
      <c r="U180" s="178">
        <v>732.51</v>
      </c>
      <c r="V180" s="175"/>
      <c r="W180" s="181"/>
    </row>
    <row r="181" spans="1:23" hidden="1">
      <c r="A181" s="167" t="s">
        <v>40</v>
      </c>
      <c r="B181" s="167" t="s">
        <v>341</v>
      </c>
      <c r="C181" s="167" t="s">
        <v>342</v>
      </c>
      <c r="D181" s="167" t="s">
        <v>57</v>
      </c>
      <c r="E181" s="167" t="s">
        <v>29</v>
      </c>
      <c r="F181" s="167" t="s">
        <v>343</v>
      </c>
      <c r="G181" s="167" t="s">
        <v>344</v>
      </c>
      <c r="H181" s="167" t="s">
        <v>57</v>
      </c>
      <c r="I181" s="167" t="s">
        <v>29</v>
      </c>
      <c r="J181" s="167" t="s">
        <v>330</v>
      </c>
      <c r="K181" s="167" t="s">
        <v>331</v>
      </c>
      <c r="L181" s="167" t="s">
        <v>100</v>
      </c>
      <c r="M181" s="167" t="s">
        <v>101</v>
      </c>
      <c r="N181" s="167" t="s">
        <v>199</v>
      </c>
      <c r="O181" s="167" t="s">
        <v>267</v>
      </c>
      <c r="P181" s="167" t="s">
        <v>268</v>
      </c>
      <c r="Q181" s="167" t="s">
        <v>345</v>
      </c>
      <c r="R181" s="167" t="s">
        <v>158</v>
      </c>
      <c r="S181" s="167" t="s">
        <v>446</v>
      </c>
      <c r="T181" s="167" t="s">
        <v>344</v>
      </c>
      <c r="U181" s="178">
        <v>699</v>
      </c>
      <c r="V181" s="175"/>
      <c r="W181" s="181"/>
    </row>
    <row r="182" spans="1:23" hidden="1">
      <c r="A182" s="167" t="s">
        <v>40</v>
      </c>
      <c r="B182" s="167" t="s">
        <v>341</v>
      </c>
      <c r="C182" s="167" t="s">
        <v>342</v>
      </c>
      <c r="D182" s="167" t="s">
        <v>57</v>
      </c>
      <c r="E182" s="167" t="s">
        <v>29</v>
      </c>
      <c r="F182" s="167" t="s">
        <v>343</v>
      </c>
      <c r="G182" s="167" t="s">
        <v>344</v>
      </c>
      <c r="H182" s="167" t="s">
        <v>57</v>
      </c>
      <c r="I182" s="167" t="s">
        <v>29</v>
      </c>
      <c r="J182" s="167" t="s">
        <v>330</v>
      </c>
      <c r="K182" s="167" t="s">
        <v>331</v>
      </c>
      <c r="L182" s="167" t="s">
        <v>100</v>
      </c>
      <c r="M182" s="167" t="s">
        <v>101</v>
      </c>
      <c r="N182" s="167" t="s">
        <v>199</v>
      </c>
      <c r="O182" s="167" t="s">
        <v>267</v>
      </c>
      <c r="P182" s="167" t="s">
        <v>268</v>
      </c>
      <c r="Q182" s="167" t="s">
        <v>345</v>
      </c>
      <c r="R182" s="167" t="s">
        <v>158</v>
      </c>
      <c r="S182" s="167" t="s">
        <v>447</v>
      </c>
      <c r="T182" s="167" t="s">
        <v>344</v>
      </c>
      <c r="U182" s="178">
        <v>515</v>
      </c>
      <c r="V182" s="175"/>
      <c r="W182" s="181"/>
    </row>
    <row r="183" spans="1:23">
      <c r="A183" s="10" t="s">
        <v>40</v>
      </c>
      <c r="B183" s="10" t="s">
        <v>346</v>
      </c>
      <c r="C183" s="10" t="s">
        <v>347</v>
      </c>
      <c r="D183" s="167" t="s">
        <v>57</v>
      </c>
      <c r="E183" s="167" t="s">
        <v>29</v>
      </c>
      <c r="F183" s="10" t="s">
        <v>348</v>
      </c>
      <c r="G183" s="10" t="s">
        <v>349</v>
      </c>
      <c r="H183" s="167" t="s">
        <v>57</v>
      </c>
      <c r="I183" s="167" t="s">
        <v>29</v>
      </c>
      <c r="J183" s="10" t="s">
        <v>330</v>
      </c>
      <c r="K183" s="10" t="s">
        <v>331</v>
      </c>
      <c r="L183" s="167" t="s">
        <v>26</v>
      </c>
      <c r="M183" s="167" t="s">
        <v>60</v>
      </c>
      <c r="N183" s="167" t="s">
        <v>332</v>
      </c>
      <c r="O183" s="167" t="s">
        <v>267</v>
      </c>
      <c r="P183" s="167" t="s">
        <v>268</v>
      </c>
      <c r="Q183" s="167" t="s">
        <v>29</v>
      </c>
      <c r="R183" s="175"/>
      <c r="S183" s="175"/>
      <c r="T183" s="175"/>
      <c r="U183" s="22">
        <v>8384.6299999999992</v>
      </c>
      <c r="V183" s="11"/>
      <c r="W183" s="381"/>
    </row>
    <row r="184" spans="1:23" hidden="1">
      <c r="A184" s="167" t="s">
        <v>40</v>
      </c>
      <c r="B184" s="167" t="s">
        <v>350</v>
      </c>
      <c r="C184" s="167" t="s">
        <v>351</v>
      </c>
      <c r="D184" s="167" t="s">
        <v>352</v>
      </c>
      <c r="E184" s="167" t="s">
        <v>353</v>
      </c>
      <c r="F184" s="167" t="s">
        <v>354</v>
      </c>
      <c r="G184" s="167" t="s">
        <v>355</v>
      </c>
      <c r="H184" s="167" t="s">
        <v>57</v>
      </c>
      <c r="I184" s="167" t="s">
        <v>29</v>
      </c>
      <c r="J184" s="167" t="s">
        <v>330</v>
      </c>
      <c r="K184" s="167" t="s">
        <v>331</v>
      </c>
      <c r="L184" s="167" t="s">
        <v>26</v>
      </c>
      <c r="M184" s="167" t="s">
        <v>60</v>
      </c>
      <c r="N184" s="167" t="s">
        <v>356</v>
      </c>
      <c r="O184" s="167" t="s">
        <v>357</v>
      </c>
      <c r="P184" s="167" t="s">
        <v>358</v>
      </c>
      <c r="Q184" s="167" t="s">
        <v>29</v>
      </c>
      <c r="R184" s="175"/>
      <c r="S184" s="175"/>
      <c r="T184" s="175"/>
      <c r="U184" s="178">
        <v>2304.62</v>
      </c>
      <c r="V184" s="175"/>
      <c r="W184" s="181"/>
    </row>
    <row r="185" spans="1:23" hidden="1">
      <c r="A185" s="167" t="s">
        <v>40</v>
      </c>
      <c r="B185" s="167" t="s">
        <v>289</v>
      </c>
      <c r="C185" s="167" t="s">
        <v>290</v>
      </c>
      <c r="D185" s="167" t="s">
        <v>359</v>
      </c>
      <c r="E185" s="167" t="s">
        <v>360</v>
      </c>
      <c r="F185" s="167" t="s">
        <v>361</v>
      </c>
      <c r="G185" s="167" t="s">
        <v>362</v>
      </c>
      <c r="H185" s="167" t="s">
        <v>57</v>
      </c>
      <c r="I185" s="167" t="s">
        <v>29</v>
      </c>
      <c r="J185" s="167" t="s">
        <v>330</v>
      </c>
      <c r="K185" s="167" t="s">
        <v>331</v>
      </c>
      <c r="L185" s="167" t="s">
        <v>26</v>
      </c>
      <c r="M185" s="167" t="s">
        <v>339</v>
      </c>
      <c r="N185" s="167" t="s">
        <v>364</v>
      </c>
      <c r="O185" s="167" t="s">
        <v>357</v>
      </c>
      <c r="P185" s="167" t="s">
        <v>358</v>
      </c>
      <c r="Q185" s="167" t="s">
        <v>29</v>
      </c>
      <c r="R185" s="175"/>
      <c r="S185" s="175"/>
      <c r="T185" s="175"/>
      <c r="U185" s="178">
        <v>15927.71</v>
      </c>
      <c r="V185" s="175"/>
      <c r="W185" s="181"/>
    </row>
    <row r="186" spans="1:23" hidden="1">
      <c r="A186" s="167" t="s">
        <v>42</v>
      </c>
      <c r="B186" s="167" t="s">
        <v>96</v>
      </c>
      <c r="C186" s="167" t="s">
        <v>97</v>
      </c>
      <c r="D186" s="167" t="s">
        <v>57</v>
      </c>
      <c r="E186" s="167" t="s">
        <v>29</v>
      </c>
      <c r="F186" s="167" t="s">
        <v>316</v>
      </c>
      <c r="G186" s="167" t="s">
        <v>149</v>
      </c>
      <c r="H186" s="167" t="s">
        <v>57</v>
      </c>
      <c r="I186" s="167" t="s">
        <v>29</v>
      </c>
      <c r="J186" s="167" t="s">
        <v>280</v>
      </c>
      <c r="K186" s="167" t="s">
        <v>281</v>
      </c>
      <c r="L186" s="167" t="s">
        <v>100</v>
      </c>
      <c r="M186" s="167" t="s">
        <v>101</v>
      </c>
      <c r="N186" s="167" t="s">
        <v>209</v>
      </c>
      <c r="O186" s="167" t="s">
        <v>267</v>
      </c>
      <c r="P186" s="167" t="s">
        <v>268</v>
      </c>
      <c r="Q186" s="167" t="s">
        <v>301</v>
      </c>
      <c r="R186" s="167" t="s">
        <v>147</v>
      </c>
      <c r="S186" s="167" t="s">
        <v>148</v>
      </c>
      <c r="T186" s="167" t="s">
        <v>149</v>
      </c>
      <c r="U186" s="178">
        <v>1324.52</v>
      </c>
      <c r="V186" s="175"/>
      <c r="W186" s="181"/>
    </row>
    <row r="187" spans="1:23" hidden="1">
      <c r="A187" s="167" t="s">
        <v>42</v>
      </c>
      <c r="B187" s="167" t="s">
        <v>96</v>
      </c>
      <c r="C187" s="167" t="s">
        <v>97</v>
      </c>
      <c r="D187" s="167" t="s">
        <v>57</v>
      </c>
      <c r="E187" s="167" t="s">
        <v>29</v>
      </c>
      <c r="F187" s="167" t="s">
        <v>316</v>
      </c>
      <c r="G187" s="167" t="s">
        <v>149</v>
      </c>
      <c r="H187" s="167" t="s">
        <v>57</v>
      </c>
      <c r="I187" s="167" t="s">
        <v>29</v>
      </c>
      <c r="J187" s="167" t="s">
        <v>280</v>
      </c>
      <c r="K187" s="167" t="s">
        <v>281</v>
      </c>
      <c r="L187" s="167" t="s">
        <v>100</v>
      </c>
      <c r="M187" s="167" t="s">
        <v>101</v>
      </c>
      <c r="N187" s="167" t="s">
        <v>209</v>
      </c>
      <c r="O187" s="167" t="s">
        <v>267</v>
      </c>
      <c r="P187" s="167" t="s">
        <v>268</v>
      </c>
      <c r="Q187" s="167" t="s">
        <v>282</v>
      </c>
      <c r="R187" s="167" t="s">
        <v>147</v>
      </c>
      <c r="S187" s="167" t="s">
        <v>148</v>
      </c>
      <c r="T187" s="167" t="s">
        <v>149</v>
      </c>
      <c r="U187" s="178">
        <v>727.96</v>
      </c>
      <c r="V187" s="175"/>
      <c r="W187" s="181"/>
    </row>
    <row r="188" spans="1:23" hidden="1">
      <c r="A188" s="167" t="s">
        <v>42</v>
      </c>
      <c r="B188" s="167" t="s">
        <v>96</v>
      </c>
      <c r="C188" s="167" t="s">
        <v>97</v>
      </c>
      <c r="D188" s="167" t="s">
        <v>57</v>
      </c>
      <c r="E188" s="167" t="s">
        <v>29</v>
      </c>
      <c r="F188" s="167" t="s">
        <v>317</v>
      </c>
      <c r="G188" s="167" t="s">
        <v>108</v>
      </c>
      <c r="H188" s="167" t="s">
        <v>57</v>
      </c>
      <c r="I188" s="167" t="s">
        <v>29</v>
      </c>
      <c r="J188" s="167" t="s">
        <v>280</v>
      </c>
      <c r="K188" s="167" t="s">
        <v>281</v>
      </c>
      <c r="L188" s="167" t="s">
        <v>100</v>
      </c>
      <c r="M188" s="167" t="s">
        <v>101</v>
      </c>
      <c r="N188" s="167" t="s">
        <v>209</v>
      </c>
      <c r="O188" s="167" t="s">
        <v>267</v>
      </c>
      <c r="P188" s="167" t="s">
        <v>268</v>
      </c>
      <c r="Q188" s="167" t="s">
        <v>301</v>
      </c>
      <c r="R188" s="167" t="s">
        <v>145</v>
      </c>
      <c r="S188" s="167" t="s">
        <v>146</v>
      </c>
      <c r="T188" s="167" t="s">
        <v>108</v>
      </c>
      <c r="U188" s="178">
        <v>1045.67</v>
      </c>
      <c r="V188" s="175"/>
      <c r="W188" s="181"/>
    </row>
    <row r="189" spans="1:23" hidden="1">
      <c r="A189" s="167" t="s">
        <v>42</v>
      </c>
      <c r="B189" s="167" t="s">
        <v>96</v>
      </c>
      <c r="C189" s="167" t="s">
        <v>97</v>
      </c>
      <c r="D189" s="167" t="s">
        <v>57</v>
      </c>
      <c r="E189" s="167" t="s">
        <v>29</v>
      </c>
      <c r="F189" s="167" t="s">
        <v>317</v>
      </c>
      <c r="G189" s="167" t="s">
        <v>108</v>
      </c>
      <c r="H189" s="167" t="s">
        <v>57</v>
      </c>
      <c r="I189" s="167" t="s">
        <v>29</v>
      </c>
      <c r="J189" s="167" t="s">
        <v>280</v>
      </c>
      <c r="K189" s="167" t="s">
        <v>281</v>
      </c>
      <c r="L189" s="167" t="s">
        <v>100</v>
      </c>
      <c r="M189" s="167" t="s">
        <v>101</v>
      </c>
      <c r="N189" s="167" t="s">
        <v>209</v>
      </c>
      <c r="O189" s="167" t="s">
        <v>267</v>
      </c>
      <c r="P189" s="167" t="s">
        <v>268</v>
      </c>
      <c r="Q189" s="167" t="s">
        <v>301</v>
      </c>
      <c r="R189" s="167" t="s">
        <v>106</v>
      </c>
      <c r="S189" s="167" t="s">
        <v>107</v>
      </c>
      <c r="T189" s="167" t="s">
        <v>108</v>
      </c>
      <c r="U189" s="178">
        <v>-390.38</v>
      </c>
      <c r="V189" s="175"/>
      <c r="W189" s="181"/>
    </row>
    <row r="190" spans="1:23" hidden="1">
      <c r="A190" s="167" t="s">
        <v>42</v>
      </c>
      <c r="B190" s="167" t="s">
        <v>96</v>
      </c>
      <c r="C190" s="167" t="s">
        <v>97</v>
      </c>
      <c r="D190" s="167" t="s">
        <v>57</v>
      </c>
      <c r="E190" s="167" t="s">
        <v>29</v>
      </c>
      <c r="F190" s="167" t="s">
        <v>317</v>
      </c>
      <c r="G190" s="167" t="s">
        <v>108</v>
      </c>
      <c r="H190" s="167" t="s">
        <v>57</v>
      </c>
      <c r="I190" s="167" t="s">
        <v>29</v>
      </c>
      <c r="J190" s="167" t="s">
        <v>280</v>
      </c>
      <c r="K190" s="167" t="s">
        <v>281</v>
      </c>
      <c r="L190" s="167" t="s">
        <v>100</v>
      </c>
      <c r="M190" s="167" t="s">
        <v>101</v>
      </c>
      <c r="N190" s="167" t="s">
        <v>209</v>
      </c>
      <c r="O190" s="167" t="s">
        <v>267</v>
      </c>
      <c r="P190" s="167" t="s">
        <v>268</v>
      </c>
      <c r="Q190" s="167" t="s">
        <v>282</v>
      </c>
      <c r="R190" s="167" t="s">
        <v>145</v>
      </c>
      <c r="S190" s="167" t="s">
        <v>146</v>
      </c>
      <c r="T190" s="167" t="s">
        <v>108</v>
      </c>
      <c r="U190" s="178">
        <v>309.69</v>
      </c>
      <c r="V190" s="175"/>
      <c r="W190" s="181"/>
    </row>
    <row r="191" spans="1:23" hidden="1">
      <c r="A191" s="167" t="s">
        <v>42</v>
      </c>
      <c r="B191" s="167" t="s">
        <v>96</v>
      </c>
      <c r="C191" s="167" t="s">
        <v>97</v>
      </c>
      <c r="D191" s="167" t="s">
        <v>57</v>
      </c>
      <c r="E191" s="167" t="s">
        <v>29</v>
      </c>
      <c r="F191" s="167" t="s">
        <v>317</v>
      </c>
      <c r="G191" s="167" t="s">
        <v>108</v>
      </c>
      <c r="H191" s="167" t="s">
        <v>57</v>
      </c>
      <c r="I191" s="167" t="s">
        <v>29</v>
      </c>
      <c r="J191" s="167" t="s">
        <v>280</v>
      </c>
      <c r="K191" s="167" t="s">
        <v>281</v>
      </c>
      <c r="L191" s="167" t="s">
        <v>100</v>
      </c>
      <c r="M191" s="167" t="s">
        <v>101</v>
      </c>
      <c r="N191" s="167" t="s">
        <v>209</v>
      </c>
      <c r="O191" s="167" t="s">
        <v>267</v>
      </c>
      <c r="P191" s="167" t="s">
        <v>268</v>
      </c>
      <c r="Q191" s="167" t="s">
        <v>282</v>
      </c>
      <c r="R191" s="167" t="s">
        <v>106</v>
      </c>
      <c r="S191" s="167" t="s">
        <v>107</v>
      </c>
      <c r="T191" s="167" t="s">
        <v>108</v>
      </c>
      <c r="U191" s="178">
        <v>-413.8</v>
      </c>
      <c r="V191" s="175"/>
      <c r="W191" s="181"/>
    </row>
    <row r="192" spans="1:23" hidden="1">
      <c r="A192" s="167" t="s">
        <v>42</v>
      </c>
      <c r="B192" s="167" t="s">
        <v>96</v>
      </c>
      <c r="C192" s="167" t="s">
        <v>97</v>
      </c>
      <c r="D192" s="167" t="s">
        <v>57</v>
      </c>
      <c r="E192" s="167" t="s">
        <v>29</v>
      </c>
      <c r="F192" s="167" t="s">
        <v>318</v>
      </c>
      <c r="G192" s="167" t="s">
        <v>319</v>
      </c>
      <c r="H192" s="167" t="s">
        <v>57</v>
      </c>
      <c r="I192" s="167" t="s">
        <v>29</v>
      </c>
      <c r="J192" s="167" t="s">
        <v>280</v>
      </c>
      <c r="K192" s="167" t="s">
        <v>281</v>
      </c>
      <c r="L192" s="167" t="s">
        <v>100</v>
      </c>
      <c r="M192" s="167" t="s">
        <v>101</v>
      </c>
      <c r="N192" s="167" t="s">
        <v>208</v>
      </c>
      <c r="O192" s="167" t="s">
        <v>267</v>
      </c>
      <c r="P192" s="167" t="s">
        <v>268</v>
      </c>
      <c r="Q192" s="167" t="s">
        <v>301</v>
      </c>
      <c r="R192" s="175"/>
      <c r="S192" s="175"/>
      <c r="T192" s="167" t="s">
        <v>319</v>
      </c>
      <c r="U192" s="178">
        <v>420.91</v>
      </c>
      <c r="V192" s="175"/>
      <c r="W192" s="181"/>
    </row>
    <row r="193" spans="1:23" hidden="1">
      <c r="A193" s="167" t="s">
        <v>42</v>
      </c>
      <c r="B193" s="167" t="s">
        <v>96</v>
      </c>
      <c r="C193" s="167" t="s">
        <v>97</v>
      </c>
      <c r="D193" s="167" t="s">
        <v>57</v>
      </c>
      <c r="E193" s="167" t="s">
        <v>29</v>
      </c>
      <c r="F193" s="167" t="s">
        <v>318</v>
      </c>
      <c r="G193" s="167" t="s">
        <v>319</v>
      </c>
      <c r="H193" s="167" t="s">
        <v>57</v>
      </c>
      <c r="I193" s="167" t="s">
        <v>29</v>
      </c>
      <c r="J193" s="167" t="s">
        <v>280</v>
      </c>
      <c r="K193" s="167" t="s">
        <v>281</v>
      </c>
      <c r="L193" s="167" t="s">
        <v>100</v>
      </c>
      <c r="M193" s="167" t="s">
        <v>101</v>
      </c>
      <c r="N193" s="167" t="s">
        <v>208</v>
      </c>
      <c r="O193" s="167" t="s">
        <v>267</v>
      </c>
      <c r="P193" s="167" t="s">
        <v>268</v>
      </c>
      <c r="Q193" s="167" t="s">
        <v>282</v>
      </c>
      <c r="R193" s="175"/>
      <c r="S193" s="175"/>
      <c r="T193" s="167" t="s">
        <v>319</v>
      </c>
      <c r="U193" s="178">
        <v>132.63</v>
      </c>
      <c r="V193" s="175"/>
      <c r="W193" s="181"/>
    </row>
    <row r="194" spans="1:23" hidden="1">
      <c r="A194" s="167" t="s">
        <v>42</v>
      </c>
      <c r="B194" s="167" t="s">
        <v>162</v>
      </c>
      <c r="C194" s="167" t="s">
        <v>163</v>
      </c>
      <c r="D194" s="167" t="s">
        <v>57</v>
      </c>
      <c r="E194" s="167" t="s">
        <v>29</v>
      </c>
      <c r="F194" s="167" t="s">
        <v>325</v>
      </c>
      <c r="G194" s="167" t="s">
        <v>163</v>
      </c>
      <c r="H194" s="167" t="s">
        <v>57</v>
      </c>
      <c r="I194" s="167" t="s">
        <v>29</v>
      </c>
      <c r="J194" s="167" t="s">
        <v>280</v>
      </c>
      <c r="K194" s="167" t="s">
        <v>281</v>
      </c>
      <c r="L194" s="167" t="s">
        <v>100</v>
      </c>
      <c r="M194" s="167" t="s">
        <v>101</v>
      </c>
      <c r="N194" s="167" t="s">
        <v>448</v>
      </c>
      <c r="O194" s="167" t="s">
        <v>267</v>
      </c>
      <c r="P194" s="167" t="s">
        <v>268</v>
      </c>
      <c r="Q194" s="167" t="s">
        <v>301</v>
      </c>
      <c r="R194" s="167" t="s">
        <v>165</v>
      </c>
      <c r="S194" s="167" t="s">
        <v>449</v>
      </c>
      <c r="T194" s="167" t="s">
        <v>163</v>
      </c>
      <c r="U194" s="178">
        <v>391.56</v>
      </c>
      <c r="V194" s="175"/>
      <c r="W194" s="181"/>
    </row>
    <row r="195" spans="1:23" hidden="1">
      <c r="A195" s="167" t="s">
        <v>42</v>
      </c>
      <c r="B195" s="167" t="s">
        <v>162</v>
      </c>
      <c r="C195" s="167" t="s">
        <v>163</v>
      </c>
      <c r="D195" s="167" t="s">
        <v>57</v>
      </c>
      <c r="E195" s="167" t="s">
        <v>29</v>
      </c>
      <c r="F195" s="167" t="s">
        <v>325</v>
      </c>
      <c r="G195" s="167" t="s">
        <v>163</v>
      </c>
      <c r="H195" s="167" t="s">
        <v>57</v>
      </c>
      <c r="I195" s="167" t="s">
        <v>29</v>
      </c>
      <c r="J195" s="167" t="s">
        <v>280</v>
      </c>
      <c r="K195" s="167" t="s">
        <v>281</v>
      </c>
      <c r="L195" s="167" t="s">
        <v>100</v>
      </c>
      <c r="M195" s="167" t="s">
        <v>101</v>
      </c>
      <c r="N195" s="167" t="s">
        <v>448</v>
      </c>
      <c r="O195" s="167" t="s">
        <v>267</v>
      </c>
      <c r="P195" s="167" t="s">
        <v>268</v>
      </c>
      <c r="Q195" s="167" t="s">
        <v>282</v>
      </c>
      <c r="R195" s="167" t="s">
        <v>165</v>
      </c>
      <c r="S195" s="167" t="s">
        <v>449</v>
      </c>
      <c r="T195" s="167" t="s">
        <v>163</v>
      </c>
      <c r="U195" s="178">
        <v>215.2</v>
      </c>
      <c r="V195" s="175"/>
      <c r="W195" s="181"/>
    </row>
    <row r="196" spans="1:23" hidden="1">
      <c r="A196" s="167" t="s">
        <v>42</v>
      </c>
      <c r="B196" s="167" t="s">
        <v>326</v>
      </c>
      <c r="C196" s="167" t="s">
        <v>327</v>
      </c>
      <c r="D196" s="167" t="s">
        <v>57</v>
      </c>
      <c r="E196" s="167" t="s">
        <v>29</v>
      </c>
      <c r="F196" s="167" t="s">
        <v>443</v>
      </c>
      <c r="G196" s="167" t="s">
        <v>444</v>
      </c>
      <c r="H196" s="167" t="s">
        <v>57</v>
      </c>
      <c r="I196" s="167" t="s">
        <v>29</v>
      </c>
      <c r="J196" s="167" t="s">
        <v>280</v>
      </c>
      <c r="K196" s="167" t="s">
        <v>281</v>
      </c>
      <c r="L196" s="167" t="s">
        <v>100</v>
      </c>
      <c r="M196" s="167" t="s">
        <v>101</v>
      </c>
      <c r="N196" s="167" t="s">
        <v>209</v>
      </c>
      <c r="O196" s="167" t="s">
        <v>267</v>
      </c>
      <c r="P196" s="167" t="s">
        <v>268</v>
      </c>
      <c r="Q196" s="167" t="s">
        <v>303</v>
      </c>
      <c r="R196" s="167" t="s">
        <v>158</v>
      </c>
      <c r="S196" s="167" t="s">
        <v>450</v>
      </c>
      <c r="T196" s="167" t="s">
        <v>444</v>
      </c>
      <c r="U196" s="178">
        <v>610.62</v>
      </c>
      <c r="V196" s="175"/>
      <c r="W196" s="181"/>
    </row>
    <row r="197" spans="1:23" hidden="1">
      <c r="A197" s="167" t="s">
        <v>42</v>
      </c>
      <c r="B197" s="167" t="s">
        <v>333</v>
      </c>
      <c r="C197" s="167" t="s">
        <v>334</v>
      </c>
      <c r="D197" s="167" t="s">
        <v>335</v>
      </c>
      <c r="E197" s="167" t="s">
        <v>336</v>
      </c>
      <c r="F197" s="167" t="s">
        <v>337</v>
      </c>
      <c r="G197" s="167" t="s">
        <v>338</v>
      </c>
      <c r="H197" s="167" t="s">
        <v>57</v>
      </c>
      <c r="I197" s="167" t="s">
        <v>29</v>
      </c>
      <c r="J197" s="167" t="s">
        <v>280</v>
      </c>
      <c r="K197" s="167" t="s">
        <v>281</v>
      </c>
      <c r="L197" s="167" t="s">
        <v>26</v>
      </c>
      <c r="M197" s="167" t="s">
        <v>339</v>
      </c>
      <c r="N197" s="167" t="s">
        <v>340</v>
      </c>
      <c r="O197" s="167" t="s">
        <v>267</v>
      </c>
      <c r="P197" s="167" t="s">
        <v>268</v>
      </c>
      <c r="Q197" s="167" t="s">
        <v>29</v>
      </c>
      <c r="R197" s="175"/>
      <c r="S197" s="175"/>
      <c r="T197" s="175"/>
      <c r="U197" s="178">
        <v>888</v>
      </c>
      <c r="V197" s="175"/>
      <c r="W197" s="181"/>
    </row>
    <row r="198" spans="1:23" hidden="1">
      <c r="A198" s="167" t="s">
        <v>42</v>
      </c>
      <c r="B198" s="167" t="s">
        <v>333</v>
      </c>
      <c r="C198" s="167" t="s">
        <v>334</v>
      </c>
      <c r="D198" s="167" t="s">
        <v>335</v>
      </c>
      <c r="E198" s="167" t="s">
        <v>336</v>
      </c>
      <c r="F198" s="167" t="s">
        <v>400</v>
      </c>
      <c r="G198" s="167" t="s">
        <v>401</v>
      </c>
      <c r="H198" s="167" t="s">
        <v>57</v>
      </c>
      <c r="I198" s="167" t="s">
        <v>29</v>
      </c>
      <c r="J198" s="167" t="s">
        <v>280</v>
      </c>
      <c r="K198" s="167" t="s">
        <v>281</v>
      </c>
      <c r="L198" s="167" t="s">
        <v>26</v>
      </c>
      <c r="M198" s="167" t="s">
        <v>339</v>
      </c>
      <c r="N198" s="167" t="s">
        <v>402</v>
      </c>
      <c r="O198" s="167" t="s">
        <v>357</v>
      </c>
      <c r="P198" s="167" t="s">
        <v>358</v>
      </c>
      <c r="Q198" s="167" t="s">
        <v>29</v>
      </c>
      <c r="R198" s="175"/>
      <c r="S198" s="175"/>
      <c r="T198" s="175"/>
      <c r="U198" s="178">
        <v>8.16</v>
      </c>
      <c r="V198" s="175"/>
      <c r="W198" s="181"/>
    </row>
    <row r="199" spans="1:23" hidden="1">
      <c r="A199" s="167" t="s">
        <v>42</v>
      </c>
      <c r="B199" s="167" t="s">
        <v>333</v>
      </c>
      <c r="C199" s="167" t="s">
        <v>334</v>
      </c>
      <c r="D199" s="167" t="s">
        <v>335</v>
      </c>
      <c r="E199" s="167" t="s">
        <v>336</v>
      </c>
      <c r="F199" s="167" t="s">
        <v>400</v>
      </c>
      <c r="G199" s="167" t="s">
        <v>401</v>
      </c>
      <c r="H199" s="167" t="s">
        <v>57</v>
      </c>
      <c r="I199" s="167" t="s">
        <v>29</v>
      </c>
      <c r="J199" s="167" t="s">
        <v>330</v>
      </c>
      <c r="K199" s="167" t="s">
        <v>331</v>
      </c>
      <c r="L199" s="167" t="s">
        <v>26</v>
      </c>
      <c r="M199" s="167" t="s">
        <v>339</v>
      </c>
      <c r="N199" s="167" t="s">
        <v>402</v>
      </c>
      <c r="O199" s="167" t="s">
        <v>357</v>
      </c>
      <c r="P199" s="167" t="s">
        <v>358</v>
      </c>
      <c r="Q199" s="167" t="s">
        <v>29</v>
      </c>
      <c r="R199" s="175"/>
      <c r="S199" s="175"/>
      <c r="T199" s="175"/>
      <c r="U199" s="178">
        <v>241.57</v>
      </c>
      <c r="V199" s="175"/>
      <c r="W199" s="181"/>
    </row>
    <row r="200" spans="1:23" hidden="1">
      <c r="A200" s="167" t="s">
        <v>42</v>
      </c>
      <c r="B200" s="167" t="s">
        <v>341</v>
      </c>
      <c r="C200" s="167" t="s">
        <v>342</v>
      </c>
      <c r="D200" s="167" t="s">
        <v>57</v>
      </c>
      <c r="E200" s="167" t="s">
        <v>29</v>
      </c>
      <c r="F200" s="167" t="s">
        <v>343</v>
      </c>
      <c r="G200" s="167" t="s">
        <v>344</v>
      </c>
      <c r="H200" s="167" t="s">
        <v>57</v>
      </c>
      <c r="I200" s="167" t="s">
        <v>29</v>
      </c>
      <c r="J200" s="167" t="s">
        <v>330</v>
      </c>
      <c r="K200" s="167" t="s">
        <v>331</v>
      </c>
      <c r="L200" s="167" t="s">
        <v>100</v>
      </c>
      <c r="M200" s="167" t="s">
        <v>101</v>
      </c>
      <c r="N200" s="167" t="s">
        <v>209</v>
      </c>
      <c r="O200" s="167" t="s">
        <v>267</v>
      </c>
      <c r="P200" s="167" t="s">
        <v>268</v>
      </c>
      <c r="Q200" s="167" t="s">
        <v>345</v>
      </c>
      <c r="R200" s="167" t="s">
        <v>158</v>
      </c>
      <c r="S200" s="167" t="s">
        <v>451</v>
      </c>
      <c r="T200" s="167" t="s">
        <v>344</v>
      </c>
      <c r="U200" s="178">
        <v>515</v>
      </c>
      <c r="V200" s="175"/>
      <c r="W200" s="181"/>
    </row>
    <row r="201" spans="1:23" hidden="1">
      <c r="A201" s="167" t="s">
        <v>42</v>
      </c>
      <c r="B201" s="167" t="s">
        <v>341</v>
      </c>
      <c r="C201" s="167" t="s">
        <v>342</v>
      </c>
      <c r="D201" s="167" t="s">
        <v>57</v>
      </c>
      <c r="E201" s="167" t="s">
        <v>29</v>
      </c>
      <c r="F201" s="167" t="s">
        <v>343</v>
      </c>
      <c r="G201" s="167" t="s">
        <v>344</v>
      </c>
      <c r="H201" s="167" t="s">
        <v>57</v>
      </c>
      <c r="I201" s="167" t="s">
        <v>29</v>
      </c>
      <c r="J201" s="167" t="s">
        <v>330</v>
      </c>
      <c r="K201" s="167" t="s">
        <v>331</v>
      </c>
      <c r="L201" s="167" t="s">
        <v>100</v>
      </c>
      <c r="M201" s="167" t="s">
        <v>101</v>
      </c>
      <c r="N201" s="167" t="s">
        <v>209</v>
      </c>
      <c r="O201" s="167" t="s">
        <v>267</v>
      </c>
      <c r="P201" s="167" t="s">
        <v>268</v>
      </c>
      <c r="Q201" s="167" t="s">
        <v>345</v>
      </c>
      <c r="R201" s="167" t="s">
        <v>158</v>
      </c>
      <c r="S201" s="167" t="s">
        <v>452</v>
      </c>
      <c r="T201" s="167" t="s">
        <v>344</v>
      </c>
      <c r="U201" s="178">
        <v>699</v>
      </c>
      <c r="V201" s="175"/>
      <c r="W201" s="181"/>
    </row>
    <row r="202" spans="1:23">
      <c r="A202" s="10" t="s">
        <v>42</v>
      </c>
      <c r="B202" s="10" t="s">
        <v>346</v>
      </c>
      <c r="C202" s="10" t="s">
        <v>347</v>
      </c>
      <c r="D202" s="167" t="s">
        <v>57</v>
      </c>
      <c r="E202" s="167" t="s">
        <v>29</v>
      </c>
      <c r="F202" s="10" t="s">
        <v>348</v>
      </c>
      <c r="G202" s="10" t="s">
        <v>349</v>
      </c>
      <c r="H202" s="167" t="s">
        <v>57</v>
      </c>
      <c r="I202" s="167" t="s">
        <v>29</v>
      </c>
      <c r="J202" s="10" t="s">
        <v>330</v>
      </c>
      <c r="K202" s="10" t="s">
        <v>331</v>
      </c>
      <c r="L202" s="167" t="s">
        <v>26</v>
      </c>
      <c r="M202" s="167" t="s">
        <v>60</v>
      </c>
      <c r="N202" s="167" t="s">
        <v>332</v>
      </c>
      <c r="O202" s="167" t="s">
        <v>267</v>
      </c>
      <c r="P202" s="167" t="s">
        <v>268</v>
      </c>
      <c r="Q202" s="167" t="s">
        <v>29</v>
      </c>
      <c r="R202" s="175"/>
      <c r="S202" s="175"/>
      <c r="T202" s="175"/>
      <c r="U202" s="22">
        <v>-0.04</v>
      </c>
      <c r="V202" s="11"/>
      <c r="W202" s="381"/>
    </row>
    <row r="203" spans="1:23" hidden="1">
      <c r="A203" s="167" t="s">
        <v>42</v>
      </c>
      <c r="B203" s="167" t="s">
        <v>350</v>
      </c>
      <c r="C203" s="167" t="s">
        <v>351</v>
      </c>
      <c r="D203" s="167" t="s">
        <v>352</v>
      </c>
      <c r="E203" s="167" t="s">
        <v>353</v>
      </c>
      <c r="F203" s="167" t="s">
        <v>354</v>
      </c>
      <c r="G203" s="167" t="s">
        <v>355</v>
      </c>
      <c r="H203" s="167" t="s">
        <v>57</v>
      </c>
      <c r="I203" s="167" t="s">
        <v>29</v>
      </c>
      <c r="J203" s="167" t="s">
        <v>330</v>
      </c>
      <c r="K203" s="167" t="s">
        <v>331</v>
      </c>
      <c r="L203" s="167" t="s">
        <v>26</v>
      </c>
      <c r="M203" s="167" t="s">
        <v>60</v>
      </c>
      <c r="N203" s="167" t="s">
        <v>356</v>
      </c>
      <c r="O203" s="167" t="s">
        <v>357</v>
      </c>
      <c r="P203" s="167" t="s">
        <v>358</v>
      </c>
      <c r="Q203" s="167" t="s">
        <v>29</v>
      </c>
      <c r="R203" s="175"/>
      <c r="S203" s="175"/>
      <c r="T203" s="175"/>
      <c r="U203" s="178">
        <v>9380.7800000000007</v>
      </c>
      <c r="V203" s="175"/>
      <c r="W203" s="181"/>
    </row>
    <row r="204" spans="1:23" hidden="1">
      <c r="A204" s="167" t="s">
        <v>42</v>
      </c>
      <c r="B204" s="167" t="s">
        <v>289</v>
      </c>
      <c r="C204" s="167" t="s">
        <v>290</v>
      </c>
      <c r="D204" s="167" t="s">
        <v>359</v>
      </c>
      <c r="E204" s="167" t="s">
        <v>360</v>
      </c>
      <c r="F204" s="167" t="s">
        <v>361</v>
      </c>
      <c r="G204" s="167" t="s">
        <v>362</v>
      </c>
      <c r="H204" s="167" t="s">
        <v>57</v>
      </c>
      <c r="I204" s="167" t="s">
        <v>29</v>
      </c>
      <c r="J204" s="167" t="s">
        <v>280</v>
      </c>
      <c r="K204" s="167" t="s">
        <v>281</v>
      </c>
      <c r="L204" s="167" t="s">
        <v>26</v>
      </c>
      <c r="M204" s="167" t="s">
        <v>339</v>
      </c>
      <c r="N204" s="167" t="s">
        <v>363</v>
      </c>
      <c r="O204" s="167" t="s">
        <v>357</v>
      </c>
      <c r="P204" s="167" t="s">
        <v>358</v>
      </c>
      <c r="Q204" s="167" t="s">
        <v>29</v>
      </c>
      <c r="R204" s="175"/>
      <c r="S204" s="175"/>
      <c r="T204" s="175"/>
      <c r="U204" s="178">
        <v>19.82</v>
      </c>
      <c r="V204" s="175"/>
      <c r="W204" s="181"/>
    </row>
    <row r="205" spans="1:23" hidden="1">
      <c r="A205" s="167" t="s">
        <v>42</v>
      </c>
      <c r="B205" s="167" t="s">
        <v>289</v>
      </c>
      <c r="C205" s="167" t="s">
        <v>290</v>
      </c>
      <c r="D205" s="167" t="s">
        <v>359</v>
      </c>
      <c r="E205" s="167" t="s">
        <v>360</v>
      </c>
      <c r="F205" s="167" t="s">
        <v>361</v>
      </c>
      <c r="G205" s="167" t="s">
        <v>362</v>
      </c>
      <c r="H205" s="167" t="s">
        <v>57</v>
      </c>
      <c r="I205" s="167" t="s">
        <v>29</v>
      </c>
      <c r="J205" s="167" t="s">
        <v>330</v>
      </c>
      <c r="K205" s="167" t="s">
        <v>331</v>
      </c>
      <c r="L205" s="167" t="s">
        <v>26</v>
      </c>
      <c r="M205" s="167" t="s">
        <v>339</v>
      </c>
      <c r="N205" s="167" t="s">
        <v>364</v>
      </c>
      <c r="O205" s="167" t="s">
        <v>357</v>
      </c>
      <c r="P205" s="167" t="s">
        <v>358</v>
      </c>
      <c r="Q205" s="167" t="s">
        <v>29</v>
      </c>
      <c r="R205" s="175"/>
      <c r="S205" s="175"/>
      <c r="T205" s="175"/>
      <c r="U205" s="178">
        <v>4176.68</v>
      </c>
      <c r="V205" s="175"/>
      <c r="W205" s="181"/>
    </row>
    <row r="206" spans="1:23" hidden="1">
      <c r="A206" s="167" t="s">
        <v>44</v>
      </c>
      <c r="B206" s="167" t="s">
        <v>96</v>
      </c>
      <c r="C206" s="167" t="s">
        <v>97</v>
      </c>
      <c r="D206" s="167" t="s">
        <v>57</v>
      </c>
      <c r="E206" s="167" t="s">
        <v>29</v>
      </c>
      <c r="F206" s="167" t="s">
        <v>316</v>
      </c>
      <c r="G206" s="167" t="s">
        <v>149</v>
      </c>
      <c r="H206" s="167" t="s">
        <v>57</v>
      </c>
      <c r="I206" s="167" t="s">
        <v>29</v>
      </c>
      <c r="J206" s="167" t="s">
        <v>280</v>
      </c>
      <c r="K206" s="167" t="s">
        <v>281</v>
      </c>
      <c r="L206" s="167" t="s">
        <v>100</v>
      </c>
      <c r="M206" s="167" t="s">
        <v>101</v>
      </c>
      <c r="N206" s="167" t="s">
        <v>217</v>
      </c>
      <c r="O206" s="167" t="s">
        <v>267</v>
      </c>
      <c r="P206" s="167" t="s">
        <v>268</v>
      </c>
      <c r="Q206" s="167" t="s">
        <v>301</v>
      </c>
      <c r="R206" s="167" t="s">
        <v>147</v>
      </c>
      <c r="S206" s="167" t="s">
        <v>148</v>
      </c>
      <c r="T206" s="167" t="s">
        <v>149</v>
      </c>
      <c r="U206" s="178">
        <v>1115.3800000000001</v>
      </c>
      <c r="V206" s="175"/>
      <c r="W206" s="181"/>
    </row>
    <row r="207" spans="1:23" hidden="1">
      <c r="A207" s="167" t="s">
        <v>44</v>
      </c>
      <c r="B207" s="167" t="s">
        <v>96</v>
      </c>
      <c r="C207" s="167" t="s">
        <v>97</v>
      </c>
      <c r="D207" s="167" t="s">
        <v>57</v>
      </c>
      <c r="E207" s="167" t="s">
        <v>29</v>
      </c>
      <c r="F207" s="167" t="s">
        <v>316</v>
      </c>
      <c r="G207" s="167" t="s">
        <v>149</v>
      </c>
      <c r="H207" s="167" t="s">
        <v>57</v>
      </c>
      <c r="I207" s="167" t="s">
        <v>29</v>
      </c>
      <c r="J207" s="167" t="s">
        <v>280</v>
      </c>
      <c r="K207" s="167" t="s">
        <v>281</v>
      </c>
      <c r="L207" s="167" t="s">
        <v>100</v>
      </c>
      <c r="M207" s="167" t="s">
        <v>101</v>
      </c>
      <c r="N207" s="167" t="s">
        <v>217</v>
      </c>
      <c r="O207" s="167" t="s">
        <v>267</v>
      </c>
      <c r="P207" s="167" t="s">
        <v>268</v>
      </c>
      <c r="Q207" s="167" t="s">
        <v>282</v>
      </c>
      <c r="R207" s="167" t="s">
        <v>147</v>
      </c>
      <c r="S207" s="167" t="s">
        <v>148</v>
      </c>
      <c r="T207" s="167" t="s">
        <v>149</v>
      </c>
      <c r="U207" s="178">
        <v>2472</v>
      </c>
      <c r="V207" s="175"/>
      <c r="W207" s="181"/>
    </row>
    <row r="208" spans="1:23" hidden="1">
      <c r="A208" s="167" t="s">
        <v>44</v>
      </c>
      <c r="B208" s="167" t="s">
        <v>96</v>
      </c>
      <c r="C208" s="167" t="s">
        <v>97</v>
      </c>
      <c r="D208" s="167" t="s">
        <v>57</v>
      </c>
      <c r="E208" s="167" t="s">
        <v>29</v>
      </c>
      <c r="F208" s="167" t="s">
        <v>317</v>
      </c>
      <c r="G208" s="167" t="s">
        <v>108</v>
      </c>
      <c r="H208" s="167" t="s">
        <v>57</v>
      </c>
      <c r="I208" s="167" t="s">
        <v>29</v>
      </c>
      <c r="J208" s="167" t="s">
        <v>280</v>
      </c>
      <c r="K208" s="167" t="s">
        <v>281</v>
      </c>
      <c r="L208" s="167" t="s">
        <v>100</v>
      </c>
      <c r="M208" s="167" t="s">
        <v>101</v>
      </c>
      <c r="N208" s="167" t="s">
        <v>217</v>
      </c>
      <c r="O208" s="167" t="s">
        <v>267</v>
      </c>
      <c r="P208" s="167" t="s">
        <v>268</v>
      </c>
      <c r="Q208" s="167" t="s">
        <v>301</v>
      </c>
      <c r="R208" s="167" t="s">
        <v>145</v>
      </c>
      <c r="S208" s="167" t="s">
        <v>146</v>
      </c>
      <c r="T208" s="167" t="s">
        <v>108</v>
      </c>
      <c r="U208" s="178">
        <v>627.4</v>
      </c>
      <c r="V208" s="175"/>
      <c r="W208" s="181"/>
    </row>
    <row r="209" spans="1:23" hidden="1">
      <c r="A209" s="167" t="s">
        <v>44</v>
      </c>
      <c r="B209" s="167" t="s">
        <v>96</v>
      </c>
      <c r="C209" s="167" t="s">
        <v>97</v>
      </c>
      <c r="D209" s="167" t="s">
        <v>57</v>
      </c>
      <c r="E209" s="167" t="s">
        <v>29</v>
      </c>
      <c r="F209" s="167" t="s">
        <v>317</v>
      </c>
      <c r="G209" s="167" t="s">
        <v>108</v>
      </c>
      <c r="H209" s="167" t="s">
        <v>57</v>
      </c>
      <c r="I209" s="167" t="s">
        <v>29</v>
      </c>
      <c r="J209" s="167" t="s">
        <v>280</v>
      </c>
      <c r="K209" s="167" t="s">
        <v>281</v>
      </c>
      <c r="L209" s="167" t="s">
        <v>100</v>
      </c>
      <c r="M209" s="167" t="s">
        <v>101</v>
      </c>
      <c r="N209" s="167" t="s">
        <v>217</v>
      </c>
      <c r="O209" s="167" t="s">
        <v>267</v>
      </c>
      <c r="P209" s="167" t="s">
        <v>268</v>
      </c>
      <c r="Q209" s="167" t="s">
        <v>301</v>
      </c>
      <c r="R209" s="167" t="s">
        <v>106</v>
      </c>
      <c r="S209" s="167" t="s">
        <v>107</v>
      </c>
      <c r="T209" s="167" t="s">
        <v>108</v>
      </c>
      <c r="U209" s="178">
        <v>-1045.67</v>
      </c>
      <c r="V209" s="175"/>
      <c r="W209" s="181"/>
    </row>
    <row r="210" spans="1:23" hidden="1">
      <c r="A210" s="167" t="s">
        <v>44</v>
      </c>
      <c r="B210" s="167" t="s">
        <v>96</v>
      </c>
      <c r="C210" s="167" t="s">
        <v>97</v>
      </c>
      <c r="D210" s="167" t="s">
        <v>57</v>
      </c>
      <c r="E210" s="167" t="s">
        <v>29</v>
      </c>
      <c r="F210" s="167" t="s">
        <v>317</v>
      </c>
      <c r="G210" s="167" t="s">
        <v>108</v>
      </c>
      <c r="H210" s="167" t="s">
        <v>57</v>
      </c>
      <c r="I210" s="167" t="s">
        <v>29</v>
      </c>
      <c r="J210" s="167" t="s">
        <v>280</v>
      </c>
      <c r="K210" s="167" t="s">
        <v>281</v>
      </c>
      <c r="L210" s="167" t="s">
        <v>100</v>
      </c>
      <c r="M210" s="167" t="s">
        <v>101</v>
      </c>
      <c r="N210" s="167" t="s">
        <v>217</v>
      </c>
      <c r="O210" s="167" t="s">
        <v>267</v>
      </c>
      <c r="P210" s="167" t="s">
        <v>268</v>
      </c>
      <c r="Q210" s="167" t="s">
        <v>282</v>
      </c>
      <c r="R210" s="167" t="s">
        <v>145</v>
      </c>
      <c r="S210" s="167" t="s">
        <v>146</v>
      </c>
      <c r="T210" s="167" t="s">
        <v>108</v>
      </c>
      <c r="U210" s="178">
        <v>1076.52</v>
      </c>
      <c r="V210" s="175"/>
      <c r="W210" s="181"/>
    </row>
    <row r="211" spans="1:23" hidden="1">
      <c r="A211" s="167" t="s">
        <v>44</v>
      </c>
      <c r="B211" s="167" t="s">
        <v>96</v>
      </c>
      <c r="C211" s="167" t="s">
        <v>97</v>
      </c>
      <c r="D211" s="167" t="s">
        <v>57</v>
      </c>
      <c r="E211" s="167" t="s">
        <v>29</v>
      </c>
      <c r="F211" s="167" t="s">
        <v>317</v>
      </c>
      <c r="G211" s="167" t="s">
        <v>108</v>
      </c>
      <c r="H211" s="167" t="s">
        <v>57</v>
      </c>
      <c r="I211" s="167" t="s">
        <v>29</v>
      </c>
      <c r="J211" s="167" t="s">
        <v>280</v>
      </c>
      <c r="K211" s="167" t="s">
        <v>281</v>
      </c>
      <c r="L211" s="167" t="s">
        <v>100</v>
      </c>
      <c r="M211" s="167" t="s">
        <v>101</v>
      </c>
      <c r="N211" s="167" t="s">
        <v>217</v>
      </c>
      <c r="O211" s="167" t="s">
        <v>267</v>
      </c>
      <c r="P211" s="167" t="s">
        <v>268</v>
      </c>
      <c r="Q211" s="167" t="s">
        <v>282</v>
      </c>
      <c r="R211" s="167" t="s">
        <v>106</v>
      </c>
      <c r="S211" s="167" t="s">
        <v>107</v>
      </c>
      <c r="T211" s="167" t="s">
        <v>108</v>
      </c>
      <c r="U211" s="178">
        <v>-309.69</v>
      </c>
      <c r="V211" s="175"/>
      <c r="W211" s="181"/>
    </row>
    <row r="212" spans="1:23" hidden="1">
      <c r="A212" s="167" t="s">
        <v>44</v>
      </c>
      <c r="B212" s="167" t="s">
        <v>96</v>
      </c>
      <c r="C212" s="167" t="s">
        <v>97</v>
      </c>
      <c r="D212" s="167" t="s">
        <v>57</v>
      </c>
      <c r="E212" s="167" t="s">
        <v>29</v>
      </c>
      <c r="F212" s="167" t="s">
        <v>318</v>
      </c>
      <c r="G212" s="167" t="s">
        <v>319</v>
      </c>
      <c r="H212" s="167" t="s">
        <v>57</v>
      </c>
      <c r="I212" s="167" t="s">
        <v>29</v>
      </c>
      <c r="J212" s="167" t="s">
        <v>280</v>
      </c>
      <c r="K212" s="167" t="s">
        <v>281</v>
      </c>
      <c r="L212" s="167" t="s">
        <v>100</v>
      </c>
      <c r="M212" s="167" t="s">
        <v>101</v>
      </c>
      <c r="N212" s="167" t="s">
        <v>216</v>
      </c>
      <c r="O212" s="167" t="s">
        <v>267</v>
      </c>
      <c r="P212" s="167" t="s">
        <v>268</v>
      </c>
      <c r="Q212" s="167" t="s">
        <v>301</v>
      </c>
      <c r="R212" s="175"/>
      <c r="S212" s="175"/>
      <c r="T212" s="167" t="s">
        <v>319</v>
      </c>
      <c r="U212" s="178">
        <v>148.21</v>
      </c>
      <c r="V212" s="175"/>
      <c r="W212" s="181"/>
    </row>
    <row r="213" spans="1:23" hidden="1">
      <c r="A213" s="167" t="s">
        <v>44</v>
      </c>
      <c r="B213" s="167" t="s">
        <v>96</v>
      </c>
      <c r="C213" s="167" t="s">
        <v>97</v>
      </c>
      <c r="D213" s="167" t="s">
        <v>57</v>
      </c>
      <c r="E213" s="167" t="s">
        <v>29</v>
      </c>
      <c r="F213" s="167" t="s">
        <v>318</v>
      </c>
      <c r="G213" s="167" t="s">
        <v>319</v>
      </c>
      <c r="H213" s="167" t="s">
        <v>57</v>
      </c>
      <c r="I213" s="167" t="s">
        <v>29</v>
      </c>
      <c r="J213" s="167" t="s">
        <v>280</v>
      </c>
      <c r="K213" s="167" t="s">
        <v>281</v>
      </c>
      <c r="L213" s="167" t="s">
        <v>100</v>
      </c>
      <c r="M213" s="167" t="s">
        <v>101</v>
      </c>
      <c r="N213" s="167" t="s">
        <v>216</v>
      </c>
      <c r="O213" s="167" t="s">
        <v>267</v>
      </c>
      <c r="P213" s="167" t="s">
        <v>268</v>
      </c>
      <c r="Q213" s="167" t="s">
        <v>282</v>
      </c>
      <c r="R213" s="175"/>
      <c r="S213" s="175"/>
      <c r="T213" s="167" t="s">
        <v>319</v>
      </c>
      <c r="U213" s="178">
        <v>688.58</v>
      </c>
      <c r="V213" s="175"/>
      <c r="W213" s="181"/>
    </row>
    <row r="214" spans="1:23" ht="20.399999999999999" hidden="1">
      <c r="A214" s="167" t="s">
        <v>44</v>
      </c>
      <c r="B214" s="167" t="s">
        <v>127</v>
      </c>
      <c r="C214" s="167" t="s">
        <v>128</v>
      </c>
      <c r="D214" s="167" t="s">
        <v>57</v>
      </c>
      <c r="E214" s="167" t="s">
        <v>29</v>
      </c>
      <c r="F214" s="167" t="s">
        <v>392</v>
      </c>
      <c r="G214" s="167" t="s">
        <v>393</v>
      </c>
      <c r="H214" s="167" t="s">
        <v>57</v>
      </c>
      <c r="I214" s="167" t="s">
        <v>29</v>
      </c>
      <c r="J214" s="167" t="s">
        <v>280</v>
      </c>
      <c r="K214" s="167" t="s">
        <v>281</v>
      </c>
      <c r="L214" s="167" t="s">
        <v>100</v>
      </c>
      <c r="M214" s="167" t="s">
        <v>101</v>
      </c>
      <c r="N214" s="167" t="s">
        <v>217</v>
      </c>
      <c r="O214" s="167" t="s">
        <v>267</v>
      </c>
      <c r="P214" s="167" t="s">
        <v>268</v>
      </c>
      <c r="Q214" s="167" t="s">
        <v>301</v>
      </c>
      <c r="R214" s="167" t="s">
        <v>276</v>
      </c>
      <c r="S214" s="167" t="s">
        <v>453</v>
      </c>
      <c r="T214" s="167" t="s">
        <v>395</v>
      </c>
      <c r="U214" s="178">
        <v>574.05999999999995</v>
      </c>
      <c r="V214" s="175"/>
      <c r="W214" s="181"/>
    </row>
    <row r="215" spans="1:23" ht="20.399999999999999" hidden="1">
      <c r="A215" s="167" t="s">
        <v>44</v>
      </c>
      <c r="B215" s="167" t="s">
        <v>127</v>
      </c>
      <c r="C215" s="167" t="s">
        <v>128</v>
      </c>
      <c r="D215" s="167" t="s">
        <v>57</v>
      </c>
      <c r="E215" s="167" t="s">
        <v>29</v>
      </c>
      <c r="F215" s="167" t="s">
        <v>392</v>
      </c>
      <c r="G215" s="167" t="s">
        <v>393</v>
      </c>
      <c r="H215" s="167" t="s">
        <v>57</v>
      </c>
      <c r="I215" s="167" t="s">
        <v>29</v>
      </c>
      <c r="J215" s="167" t="s">
        <v>280</v>
      </c>
      <c r="K215" s="167" t="s">
        <v>281</v>
      </c>
      <c r="L215" s="167" t="s">
        <v>100</v>
      </c>
      <c r="M215" s="167" t="s">
        <v>101</v>
      </c>
      <c r="N215" s="167" t="s">
        <v>217</v>
      </c>
      <c r="O215" s="167" t="s">
        <v>267</v>
      </c>
      <c r="P215" s="167" t="s">
        <v>268</v>
      </c>
      <c r="Q215" s="167" t="s">
        <v>301</v>
      </c>
      <c r="R215" s="167" t="s">
        <v>276</v>
      </c>
      <c r="S215" s="167" t="s">
        <v>454</v>
      </c>
      <c r="T215" s="167" t="s">
        <v>395</v>
      </c>
      <c r="U215" s="178">
        <v>722.26</v>
      </c>
      <c r="V215" s="175"/>
      <c r="W215" s="181"/>
    </row>
    <row r="216" spans="1:23" ht="20.399999999999999" hidden="1">
      <c r="A216" s="167" t="s">
        <v>44</v>
      </c>
      <c r="B216" s="167" t="s">
        <v>127</v>
      </c>
      <c r="C216" s="167" t="s">
        <v>128</v>
      </c>
      <c r="D216" s="167" t="s">
        <v>57</v>
      </c>
      <c r="E216" s="167" t="s">
        <v>29</v>
      </c>
      <c r="F216" s="167" t="s">
        <v>392</v>
      </c>
      <c r="G216" s="167" t="s">
        <v>393</v>
      </c>
      <c r="H216" s="167" t="s">
        <v>57</v>
      </c>
      <c r="I216" s="167" t="s">
        <v>29</v>
      </c>
      <c r="J216" s="167" t="s">
        <v>280</v>
      </c>
      <c r="K216" s="167" t="s">
        <v>281</v>
      </c>
      <c r="L216" s="167" t="s">
        <v>100</v>
      </c>
      <c r="M216" s="167" t="s">
        <v>101</v>
      </c>
      <c r="N216" s="167" t="s">
        <v>217</v>
      </c>
      <c r="O216" s="167" t="s">
        <v>267</v>
      </c>
      <c r="P216" s="167" t="s">
        <v>268</v>
      </c>
      <c r="Q216" s="167" t="s">
        <v>304</v>
      </c>
      <c r="R216" s="167" t="s">
        <v>276</v>
      </c>
      <c r="S216" s="167" t="s">
        <v>455</v>
      </c>
      <c r="T216" s="167" t="s">
        <v>395</v>
      </c>
      <c r="U216" s="178">
        <v>3483.38</v>
      </c>
      <c r="V216" s="175"/>
      <c r="W216" s="181"/>
    </row>
    <row r="217" spans="1:23" hidden="1">
      <c r="A217" s="167" t="s">
        <v>44</v>
      </c>
      <c r="B217" s="167" t="s">
        <v>162</v>
      </c>
      <c r="C217" s="167" t="s">
        <v>163</v>
      </c>
      <c r="D217" s="167" t="s">
        <v>57</v>
      </c>
      <c r="E217" s="167" t="s">
        <v>29</v>
      </c>
      <c r="F217" s="167" t="s">
        <v>325</v>
      </c>
      <c r="G217" s="167" t="s">
        <v>163</v>
      </c>
      <c r="H217" s="167" t="s">
        <v>57</v>
      </c>
      <c r="I217" s="167" t="s">
        <v>29</v>
      </c>
      <c r="J217" s="167" t="s">
        <v>280</v>
      </c>
      <c r="K217" s="167" t="s">
        <v>281</v>
      </c>
      <c r="L217" s="167" t="s">
        <v>100</v>
      </c>
      <c r="M217" s="167" t="s">
        <v>101</v>
      </c>
      <c r="N217" s="167" t="s">
        <v>221</v>
      </c>
      <c r="O217" s="167" t="s">
        <v>267</v>
      </c>
      <c r="P217" s="167" t="s">
        <v>268</v>
      </c>
      <c r="Q217" s="167" t="s">
        <v>301</v>
      </c>
      <c r="R217" s="167" t="s">
        <v>165</v>
      </c>
      <c r="S217" s="167" t="s">
        <v>222</v>
      </c>
      <c r="T217" s="167" t="s">
        <v>163</v>
      </c>
      <c r="U217" s="178">
        <v>201.33</v>
      </c>
      <c r="V217" s="175"/>
      <c r="W217" s="181"/>
    </row>
    <row r="218" spans="1:23" hidden="1">
      <c r="A218" s="167" t="s">
        <v>44</v>
      </c>
      <c r="B218" s="167" t="s">
        <v>162</v>
      </c>
      <c r="C218" s="167" t="s">
        <v>163</v>
      </c>
      <c r="D218" s="167" t="s">
        <v>57</v>
      </c>
      <c r="E218" s="167" t="s">
        <v>29</v>
      </c>
      <c r="F218" s="167" t="s">
        <v>325</v>
      </c>
      <c r="G218" s="167" t="s">
        <v>163</v>
      </c>
      <c r="H218" s="167" t="s">
        <v>57</v>
      </c>
      <c r="I218" s="167" t="s">
        <v>29</v>
      </c>
      <c r="J218" s="167" t="s">
        <v>280</v>
      </c>
      <c r="K218" s="167" t="s">
        <v>281</v>
      </c>
      <c r="L218" s="167" t="s">
        <v>100</v>
      </c>
      <c r="M218" s="167" t="s">
        <v>101</v>
      </c>
      <c r="N218" s="167" t="s">
        <v>221</v>
      </c>
      <c r="O218" s="167" t="s">
        <v>267</v>
      </c>
      <c r="P218" s="167" t="s">
        <v>268</v>
      </c>
      <c r="Q218" s="167" t="s">
        <v>282</v>
      </c>
      <c r="R218" s="167" t="s">
        <v>165</v>
      </c>
      <c r="S218" s="167" t="s">
        <v>222</v>
      </c>
      <c r="T218" s="167" t="s">
        <v>163</v>
      </c>
      <c r="U218" s="178">
        <v>446.21</v>
      </c>
      <c r="V218" s="175"/>
      <c r="W218" s="181"/>
    </row>
    <row r="219" spans="1:23" hidden="1">
      <c r="A219" s="167" t="s">
        <v>44</v>
      </c>
      <c r="B219" s="167" t="s">
        <v>333</v>
      </c>
      <c r="C219" s="167" t="s">
        <v>334</v>
      </c>
      <c r="D219" s="167" t="s">
        <v>335</v>
      </c>
      <c r="E219" s="167" t="s">
        <v>336</v>
      </c>
      <c r="F219" s="167" t="s">
        <v>337</v>
      </c>
      <c r="G219" s="167" t="s">
        <v>338</v>
      </c>
      <c r="H219" s="167" t="s">
        <v>57</v>
      </c>
      <c r="I219" s="167" t="s">
        <v>29</v>
      </c>
      <c r="J219" s="167" t="s">
        <v>280</v>
      </c>
      <c r="K219" s="167" t="s">
        <v>281</v>
      </c>
      <c r="L219" s="167" t="s">
        <v>26</v>
      </c>
      <c r="M219" s="167" t="s">
        <v>339</v>
      </c>
      <c r="N219" s="167" t="s">
        <v>340</v>
      </c>
      <c r="O219" s="167" t="s">
        <v>267</v>
      </c>
      <c r="P219" s="167" t="s">
        <v>268</v>
      </c>
      <c r="Q219" s="167" t="s">
        <v>29</v>
      </c>
      <c r="R219" s="175"/>
      <c r="S219" s="175"/>
      <c r="T219" s="175"/>
      <c r="U219" s="178">
        <v>1554</v>
      </c>
      <c r="V219" s="175"/>
      <c r="W219" s="181"/>
    </row>
    <row r="220" spans="1:23" hidden="1">
      <c r="A220" s="167" t="s">
        <v>44</v>
      </c>
      <c r="B220" s="167" t="s">
        <v>341</v>
      </c>
      <c r="C220" s="167" t="s">
        <v>342</v>
      </c>
      <c r="D220" s="167" t="s">
        <v>57</v>
      </c>
      <c r="E220" s="167" t="s">
        <v>29</v>
      </c>
      <c r="F220" s="167" t="s">
        <v>343</v>
      </c>
      <c r="G220" s="167" t="s">
        <v>344</v>
      </c>
      <c r="H220" s="167" t="s">
        <v>57</v>
      </c>
      <c r="I220" s="167" t="s">
        <v>29</v>
      </c>
      <c r="J220" s="167" t="s">
        <v>330</v>
      </c>
      <c r="K220" s="167" t="s">
        <v>331</v>
      </c>
      <c r="L220" s="167" t="s">
        <v>100</v>
      </c>
      <c r="M220" s="167" t="s">
        <v>101</v>
      </c>
      <c r="N220" s="167" t="s">
        <v>217</v>
      </c>
      <c r="O220" s="167" t="s">
        <v>267</v>
      </c>
      <c r="P220" s="167" t="s">
        <v>268</v>
      </c>
      <c r="Q220" s="167" t="s">
        <v>345</v>
      </c>
      <c r="R220" s="167" t="s">
        <v>158</v>
      </c>
      <c r="S220" s="167" t="s">
        <v>456</v>
      </c>
      <c r="T220" s="167" t="s">
        <v>344</v>
      </c>
      <c r="U220" s="178">
        <v>515</v>
      </c>
      <c r="V220" s="175"/>
      <c r="W220" s="181"/>
    </row>
    <row r="221" spans="1:23" hidden="1">
      <c r="A221" s="167" t="s">
        <v>44</v>
      </c>
      <c r="B221" s="167" t="s">
        <v>341</v>
      </c>
      <c r="C221" s="167" t="s">
        <v>342</v>
      </c>
      <c r="D221" s="167" t="s">
        <v>57</v>
      </c>
      <c r="E221" s="167" t="s">
        <v>29</v>
      </c>
      <c r="F221" s="167" t="s">
        <v>343</v>
      </c>
      <c r="G221" s="167" t="s">
        <v>344</v>
      </c>
      <c r="H221" s="167" t="s">
        <v>57</v>
      </c>
      <c r="I221" s="167" t="s">
        <v>29</v>
      </c>
      <c r="J221" s="167" t="s">
        <v>330</v>
      </c>
      <c r="K221" s="167" t="s">
        <v>331</v>
      </c>
      <c r="L221" s="167" t="s">
        <v>100</v>
      </c>
      <c r="M221" s="167" t="s">
        <v>101</v>
      </c>
      <c r="N221" s="167" t="s">
        <v>217</v>
      </c>
      <c r="O221" s="167" t="s">
        <v>267</v>
      </c>
      <c r="P221" s="167" t="s">
        <v>268</v>
      </c>
      <c r="Q221" s="167" t="s">
        <v>345</v>
      </c>
      <c r="R221" s="167" t="s">
        <v>158</v>
      </c>
      <c r="S221" s="167" t="s">
        <v>457</v>
      </c>
      <c r="T221" s="167" t="s">
        <v>344</v>
      </c>
      <c r="U221" s="178">
        <v>699</v>
      </c>
      <c r="V221" s="175"/>
      <c r="W221" s="181"/>
    </row>
    <row r="222" spans="1:23" hidden="1">
      <c r="A222" s="167" t="s">
        <v>44</v>
      </c>
      <c r="B222" s="167" t="s">
        <v>341</v>
      </c>
      <c r="C222" s="167" t="s">
        <v>342</v>
      </c>
      <c r="D222" s="167" t="s">
        <v>57</v>
      </c>
      <c r="E222" s="167" t="s">
        <v>29</v>
      </c>
      <c r="F222" s="167" t="s">
        <v>343</v>
      </c>
      <c r="G222" s="167" t="s">
        <v>344</v>
      </c>
      <c r="H222" s="167" t="s">
        <v>57</v>
      </c>
      <c r="I222" s="167" t="s">
        <v>29</v>
      </c>
      <c r="J222" s="167" t="s">
        <v>330</v>
      </c>
      <c r="K222" s="167" t="s">
        <v>331</v>
      </c>
      <c r="L222" s="167" t="s">
        <v>100</v>
      </c>
      <c r="M222" s="167" t="s">
        <v>101</v>
      </c>
      <c r="N222" s="167" t="s">
        <v>217</v>
      </c>
      <c r="O222" s="167" t="s">
        <v>267</v>
      </c>
      <c r="P222" s="167" t="s">
        <v>268</v>
      </c>
      <c r="Q222" s="167" t="s">
        <v>345</v>
      </c>
      <c r="R222" s="167" t="s">
        <v>158</v>
      </c>
      <c r="S222" s="167" t="s">
        <v>458</v>
      </c>
      <c r="T222" s="167" t="s">
        <v>344</v>
      </c>
      <c r="U222" s="178">
        <v>515</v>
      </c>
      <c r="V222" s="175"/>
      <c r="W222" s="181"/>
    </row>
    <row r="223" spans="1:23" hidden="1">
      <c r="A223" s="167" t="s">
        <v>44</v>
      </c>
      <c r="B223" s="167" t="s">
        <v>179</v>
      </c>
      <c r="C223" s="167" t="s">
        <v>180</v>
      </c>
      <c r="D223" s="167" t="s">
        <v>57</v>
      </c>
      <c r="E223" s="167" t="s">
        <v>29</v>
      </c>
      <c r="F223" s="167" t="s">
        <v>387</v>
      </c>
      <c r="G223" s="167" t="s">
        <v>207</v>
      </c>
      <c r="H223" s="167" t="s">
        <v>57</v>
      </c>
      <c r="I223" s="167" t="s">
        <v>29</v>
      </c>
      <c r="J223" s="167" t="s">
        <v>280</v>
      </c>
      <c r="K223" s="167" t="s">
        <v>281</v>
      </c>
      <c r="L223" s="167" t="s">
        <v>100</v>
      </c>
      <c r="M223" s="167" t="s">
        <v>101</v>
      </c>
      <c r="N223" s="167" t="s">
        <v>217</v>
      </c>
      <c r="O223" s="167" t="s">
        <v>267</v>
      </c>
      <c r="P223" s="167" t="s">
        <v>268</v>
      </c>
      <c r="Q223" s="167" t="s">
        <v>282</v>
      </c>
      <c r="R223" s="167" t="s">
        <v>158</v>
      </c>
      <c r="S223" s="167" t="s">
        <v>459</v>
      </c>
      <c r="T223" s="167" t="s">
        <v>207</v>
      </c>
      <c r="U223" s="178">
        <v>156.79</v>
      </c>
      <c r="V223" s="175"/>
      <c r="W223" s="181"/>
    </row>
    <row r="224" spans="1:23">
      <c r="A224" s="10" t="s">
        <v>44</v>
      </c>
      <c r="B224" s="10" t="s">
        <v>346</v>
      </c>
      <c r="C224" s="10" t="s">
        <v>347</v>
      </c>
      <c r="D224" s="167" t="s">
        <v>57</v>
      </c>
      <c r="E224" s="167" t="s">
        <v>29</v>
      </c>
      <c r="F224" s="10" t="s">
        <v>348</v>
      </c>
      <c r="G224" s="10" t="s">
        <v>349</v>
      </c>
      <c r="H224" s="167" t="s">
        <v>57</v>
      </c>
      <c r="I224" s="167" t="s">
        <v>29</v>
      </c>
      <c r="J224" s="10" t="s">
        <v>330</v>
      </c>
      <c r="K224" s="10" t="s">
        <v>331</v>
      </c>
      <c r="L224" s="167" t="s">
        <v>100</v>
      </c>
      <c r="M224" s="167" t="s">
        <v>101</v>
      </c>
      <c r="N224" s="167" t="s">
        <v>217</v>
      </c>
      <c r="O224" s="167" t="s">
        <v>267</v>
      </c>
      <c r="P224" s="167" t="s">
        <v>268</v>
      </c>
      <c r="Q224" s="167" t="s">
        <v>275</v>
      </c>
      <c r="R224" s="167" t="s">
        <v>158</v>
      </c>
      <c r="S224" s="167" t="s">
        <v>460</v>
      </c>
      <c r="T224" s="167" t="s">
        <v>349</v>
      </c>
      <c r="U224" s="22">
        <v>103</v>
      </c>
      <c r="V224" s="11"/>
      <c r="W224" s="381"/>
    </row>
    <row r="225" spans="1:23" hidden="1">
      <c r="A225" s="167" t="s">
        <v>44</v>
      </c>
      <c r="B225" s="167" t="s">
        <v>350</v>
      </c>
      <c r="C225" s="167" t="s">
        <v>351</v>
      </c>
      <c r="D225" s="167" t="s">
        <v>352</v>
      </c>
      <c r="E225" s="167" t="s">
        <v>353</v>
      </c>
      <c r="F225" s="167" t="s">
        <v>354</v>
      </c>
      <c r="G225" s="167" t="s">
        <v>355</v>
      </c>
      <c r="H225" s="167" t="s">
        <v>57</v>
      </c>
      <c r="I225" s="167" t="s">
        <v>29</v>
      </c>
      <c r="J225" s="167" t="s">
        <v>330</v>
      </c>
      <c r="K225" s="167" t="s">
        <v>331</v>
      </c>
      <c r="L225" s="167" t="s">
        <v>26</v>
      </c>
      <c r="M225" s="167" t="s">
        <v>60</v>
      </c>
      <c r="N225" s="167" t="s">
        <v>356</v>
      </c>
      <c r="O225" s="167" t="s">
        <v>357</v>
      </c>
      <c r="P225" s="167" t="s">
        <v>358</v>
      </c>
      <c r="Q225" s="167" t="s">
        <v>29</v>
      </c>
      <c r="R225" s="175"/>
      <c r="S225" s="175"/>
      <c r="T225" s="175"/>
      <c r="U225" s="178">
        <v>4767.92</v>
      </c>
      <c r="V225" s="175"/>
      <c r="W225" s="181"/>
    </row>
    <row r="226" spans="1:23" hidden="1">
      <c r="A226" s="167" t="s">
        <v>44</v>
      </c>
      <c r="B226" s="167" t="s">
        <v>289</v>
      </c>
      <c r="C226" s="167" t="s">
        <v>290</v>
      </c>
      <c r="D226" s="167" t="s">
        <v>359</v>
      </c>
      <c r="E226" s="167" t="s">
        <v>360</v>
      </c>
      <c r="F226" s="167" t="s">
        <v>361</v>
      </c>
      <c r="G226" s="167" t="s">
        <v>362</v>
      </c>
      <c r="H226" s="167" t="s">
        <v>57</v>
      </c>
      <c r="I226" s="167" t="s">
        <v>29</v>
      </c>
      <c r="J226" s="167" t="s">
        <v>330</v>
      </c>
      <c r="K226" s="167" t="s">
        <v>331</v>
      </c>
      <c r="L226" s="167" t="s">
        <v>26</v>
      </c>
      <c r="M226" s="167" t="s">
        <v>339</v>
      </c>
      <c r="N226" s="167" t="s">
        <v>364</v>
      </c>
      <c r="O226" s="167" t="s">
        <v>357</v>
      </c>
      <c r="P226" s="167" t="s">
        <v>358</v>
      </c>
      <c r="Q226" s="167" t="s">
        <v>29</v>
      </c>
      <c r="R226" s="175"/>
      <c r="S226" s="175"/>
      <c r="T226" s="175"/>
      <c r="U226" s="178">
        <v>16945.14</v>
      </c>
      <c r="V226" s="175"/>
      <c r="W226" s="181"/>
    </row>
    <row r="227" spans="1:23" hidden="1">
      <c r="A227" s="167" t="s">
        <v>46</v>
      </c>
      <c r="B227" s="167" t="s">
        <v>96</v>
      </c>
      <c r="C227" s="167" t="s">
        <v>97</v>
      </c>
      <c r="D227" s="167" t="s">
        <v>57</v>
      </c>
      <c r="E227" s="167" t="s">
        <v>29</v>
      </c>
      <c r="F227" s="167" t="s">
        <v>316</v>
      </c>
      <c r="G227" s="167" t="s">
        <v>149</v>
      </c>
      <c r="H227" s="167" t="s">
        <v>57</v>
      </c>
      <c r="I227" s="167" t="s">
        <v>29</v>
      </c>
      <c r="J227" s="167" t="s">
        <v>280</v>
      </c>
      <c r="K227" s="167" t="s">
        <v>281</v>
      </c>
      <c r="L227" s="167" t="s">
        <v>100</v>
      </c>
      <c r="M227" s="167" t="s">
        <v>101</v>
      </c>
      <c r="N227" s="167" t="s">
        <v>225</v>
      </c>
      <c r="O227" s="167" t="s">
        <v>267</v>
      </c>
      <c r="P227" s="167" t="s">
        <v>268</v>
      </c>
      <c r="Q227" s="167" t="s">
        <v>301</v>
      </c>
      <c r="R227" s="167" t="s">
        <v>147</v>
      </c>
      <c r="S227" s="167" t="s">
        <v>148</v>
      </c>
      <c r="T227" s="167" t="s">
        <v>149</v>
      </c>
      <c r="U227" s="178">
        <v>850.13</v>
      </c>
      <c r="V227" s="175"/>
      <c r="W227" s="181"/>
    </row>
    <row r="228" spans="1:23" hidden="1">
      <c r="A228" s="167" t="s">
        <v>46</v>
      </c>
      <c r="B228" s="167" t="s">
        <v>96</v>
      </c>
      <c r="C228" s="167" t="s">
        <v>97</v>
      </c>
      <c r="D228" s="167" t="s">
        <v>57</v>
      </c>
      <c r="E228" s="167" t="s">
        <v>29</v>
      </c>
      <c r="F228" s="167" t="s">
        <v>316</v>
      </c>
      <c r="G228" s="167" t="s">
        <v>149</v>
      </c>
      <c r="H228" s="167" t="s">
        <v>57</v>
      </c>
      <c r="I228" s="167" t="s">
        <v>29</v>
      </c>
      <c r="J228" s="167" t="s">
        <v>280</v>
      </c>
      <c r="K228" s="167" t="s">
        <v>281</v>
      </c>
      <c r="L228" s="167" t="s">
        <v>100</v>
      </c>
      <c r="M228" s="167" t="s">
        <v>101</v>
      </c>
      <c r="N228" s="167" t="s">
        <v>225</v>
      </c>
      <c r="O228" s="167" t="s">
        <v>267</v>
      </c>
      <c r="P228" s="167" t="s">
        <v>268</v>
      </c>
      <c r="Q228" s="167" t="s">
        <v>282</v>
      </c>
      <c r="R228" s="167" t="s">
        <v>147</v>
      </c>
      <c r="S228" s="167" t="s">
        <v>148</v>
      </c>
      <c r="T228" s="167" t="s">
        <v>149</v>
      </c>
      <c r="U228" s="178">
        <v>537.83000000000004</v>
      </c>
      <c r="V228" s="175"/>
      <c r="W228" s="181"/>
    </row>
    <row r="229" spans="1:23" hidden="1">
      <c r="A229" s="167" t="s">
        <v>46</v>
      </c>
      <c r="B229" s="167" t="s">
        <v>96</v>
      </c>
      <c r="C229" s="167" t="s">
        <v>97</v>
      </c>
      <c r="D229" s="167" t="s">
        <v>57</v>
      </c>
      <c r="E229" s="167" t="s">
        <v>29</v>
      </c>
      <c r="F229" s="167" t="s">
        <v>317</v>
      </c>
      <c r="G229" s="167" t="s">
        <v>108</v>
      </c>
      <c r="H229" s="167" t="s">
        <v>57</v>
      </c>
      <c r="I229" s="167" t="s">
        <v>29</v>
      </c>
      <c r="J229" s="167" t="s">
        <v>280</v>
      </c>
      <c r="K229" s="167" t="s">
        <v>281</v>
      </c>
      <c r="L229" s="167" t="s">
        <v>100</v>
      </c>
      <c r="M229" s="167" t="s">
        <v>101</v>
      </c>
      <c r="N229" s="167" t="s">
        <v>225</v>
      </c>
      <c r="O229" s="167" t="s">
        <v>267</v>
      </c>
      <c r="P229" s="167" t="s">
        <v>268</v>
      </c>
      <c r="Q229" s="167" t="s">
        <v>301</v>
      </c>
      <c r="R229" s="167" t="s">
        <v>145</v>
      </c>
      <c r="S229" s="167" t="s">
        <v>146</v>
      </c>
      <c r="T229" s="167" t="s">
        <v>108</v>
      </c>
      <c r="U229" s="178">
        <v>518.23</v>
      </c>
      <c r="V229" s="175"/>
      <c r="W229" s="181"/>
    </row>
    <row r="230" spans="1:23" hidden="1">
      <c r="A230" s="167" t="s">
        <v>46</v>
      </c>
      <c r="B230" s="167" t="s">
        <v>96</v>
      </c>
      <c r="C230" s="167" t="s">
        <v>97</v>
      </c>
      <c r="D230" s="167" t="s">
        <v>57</v>
      </c>
      <c r="E230" s="167" t="s">
        <v>29</v>
      </c>
      <c r="F230" s="167" t="s">
        <v>317</v>
      </c>
      <c r="G230" s="167" t="s">
        <v>108</v>
      </c>
      <c r="H230" s="167" t="s">
        <v>57</v>
      </c>
      <c r="I230" s="167" t="s">
        <v>29</v>
      </c>
      <c r="J230" s="167" t="s">
        <v>280</v>
      </c>
      <c r="K230" s="167" t="s">
        <v>281</v>
      </c>
      <c r="L230" s="167" t="s">
        <v>100</v>
      </c>
      <c r="M230" s="167" t="s">
        <v>101</v>
      </c>
      <c r="N230" s="167" t="s">
        <v>225</v>
      </c>
      <c r="O230" s="167" t="s">
        <v>267</v>
      </c>
      <c r="P230" s="167" t="s">
        <v>268</v>
      </c>
      <c r="Q230" s="167" t="s">
        <v>301</v>
      </c>
      <c r="R230" s="167" t="s">
        <v>106</v>
      </c>
      <c r="S230" s="167" t="s">
        <v>107</v>
      </c>
      <c r="T230" s="167" t="s">
        <v>108</v>
      </c>
      <c r="U230" s="178">
        <v>-627.4</v>
      </c>
      <c r="V230" s="175"/>
      <c r="W230" s="181"/>
    </row>
    <row r="231" spans="1:23" hidden="1">
      <c r="A231" s="167" t="s">
        <v>46</v>
      </c>
      <c r="B231" s="167" t="s">
        <v>96</v>
      </c>
      <c r="C231" s="167" t="s">
        <v>97</v>
      </c>
      <c r="D231" s="167" t="s">
        <v>57</v>
      </c>
      <c r="E231" s="167" t="s">
        <v>29</v>
      </c>
      <c r="F231" s="167" t="s">
        <v>317</v>
      </c>
      <c r="G231" s="167" t="s">
        <v>108</v>
      </c>
      <c r="H231" s="167" t="s">
        <v>57</v>
      </c>
      <c r="I231" s="167" t="s">
        <v>29</v>
      </c>
      <c r="J231" s="167" t="s">
        <v>280</v>
      </c>
      <c r="K231" s="167" t="s">
        <v>281</v>
      </c>
      <c r="L231" s="167" t="s">
        <v>100</v>
      </c>
      <c r="M231" s="167" t="s">
        <v>101</v>
      </c>
      <c r="N231" s="167" t="s">
        <v>225</v>
      </c>
      <c r="O231" s="167" t="s">
        <v>267</v>
      </c>
      <c r="P231" s="167" t="s">
        <v>268</v>
      </c>
      <c r="Q231" s="167" t="s">
        <v>282</v>
      </c>
      <c r="R231" s="167" t="s">
        <v>145</v>
      </c>
      <c r="S231" s="167" t="s">
        <v>146</v>
      </c>
      <c r="T231" s="167" t="s">
        <v>108</v>
      </c>
      <c r="U231" s="178">
        <v>298.58</v>
      </c>
      <c r="V231" s="175"/>
      <c r="W231" s="181"/>
    </row>
    <row r="232" spans="1:23" hidden="1">
      <c r="A232" s="167" t="s">
        <v>46</v>
      </c>
      <c r="B232" s="167" t="s">
        <v>96</v>
      </c>
      <c r="C232" s="167" t="s">
        <v>97</v>
      </c>
      <c r="D232" s="167" t="s">
        <v>57</v>
      </c>
      <c r="E232" s="167" t="s">
        <v>29</v>
      </c>
      <c r="F232" s="167" t="s">
        <v>317</v>
      </c>
      <c r="G232" s="167" t="s">
        <v>108</v>
      </c>
      <c r="H232" s="167" t="s">
        <v>57</v>
      </c>
      <c r="I232" s="167" t="s">
        <v>29</v>
      </c>
      <c r="J232" s="167" t="s">
        <v>280</v>
      </c>
      <c r="K232" s="167" t="s">
        <v>281</v>
      </c>
      <c r="L232" s="167" t="s">
        <v>100</v>
      </c>
      <c r="M232" s="167" t="s">
        <v>101</v>
      </c>
      <c r="N232" s="167" t="s">
        <v>225</v>
      </c>
      <c r="O232" s="167" t="s">
        <v>267</v>
      </c>
      <c r="P232" s="167" t="s">
        <v>268</v>
      </c>
      <c r="Q232" s="167" t="s">
        <v>282</v>
      </c>
      <c r="R232" s="167" t="s">
        <v>106</v>
      </c>
      <c r="S232" s="167" t="s">
        <v>107</v>
      </c>
      <c r="T232" s="167" t="s">
        <v>108</v>
      </c>
      <c r="U232" s="178">
        <v>-1076.52</v>
      </c>
      <c r="V232" s="175"/>
      <c r="W232" s="181"/>
    </row>
    <row r="233" spans="1:23" hidden="1">
      <c r="A233" s="167" t="s">
        <v>46</v>
      </c>
      <c r="B233" s="167" t="s">
        <v>96</v>
      </c>
      <c r="C233" s="167" t="s">
        <v>97</v>
      </c>
      <c r="D233" s="167" t="s">
        <v>57</v>
      </c>
      <c r="E233" s="167" t="s">
        <v>29</v>
      </c>
      <c r="F233" s="167" t="s">
        <v>318</v>
      </c>
      <c r="G233" s="167" t="s">
        <v>319</v>
      </c>
      <c r="H233" s="167" t="s">
        <v>57</v>
      </c>
      <c r="I233" s="167" t="s">
        <v>29</v>
      </c>
      <c r="J233" s="167" t="s">
        <v>280</v>
      </c>
      <c r="K233" s="167" t="s">
        <v>281</v>
      </c>
      <c r="L233" s="167" t="s">
        <v>100</v>
      </c>
      <c r="M233" s="167" t="s">
        <v>101</v>
      </c>
      <c r="N233" s="167" t="s">
        <v>224</v>
      </c>
      <c r="O233" s="167" t="s">
        <v>267</v>
      </c>
      <c r="P233" s="167" t="s">
        <v>268</v>
      </c>
      <c r="Q233" s="167" t="s">
        <v>301</v>
      </c>
      <c r="R233" s="175"/>
      <c r="S233" s="175"/>
      <c r="T233" s="167" t="s">
        <v>319</v>
      </c>
      <c r="U233" s="178">
        <v>157.52000000000001</v>
      </c>
      <c r="V233" s="175"/>
      <c r="W233" s="181"/>
    </row>
    <row r="234" spans="1:23" hidden="1">
      <c r="A234" s="167" t="s">
        <v>46</v>
      </c>
      <c r="B234" s="167" t="s">
        <v>96</v>
      </c>
      <c r="C234" s="167" t="s">
        <v>97</v>
      </c>
      <c r="D234" s="167" t="s">
        <v>57</v>
      </c>
      <c r="E234" s="167" t="s">
        <v>29</v>
      </c>
      <c r="F234" s="167" t="s">
        <v>318</v>
      </c>
      <c r="G234" s="167" t="s">
        <v>319</v>
      </c>
      <c r="H234" s="167" t="s">
        <v>57</v>
      </c>
      <c r="I234" s="167" t="s">
        <v>29</v>
      </c>
      <c r="J234" s="167" t="s">
        <v>280</v>
      </c>
      <c r="K234" s="167" t="s">
        <v>281</v>
      </c>
      <c r="L234" s="167" t="s">
        <v>100</v>
      </c>
      <c r="M234" s="167" t="s">
        <v>101</v>
      </c>
      <c r="N234" s="167" t="s">
        <v>224</v>
      </c>
      <c r="O234" s="167" t="s">
        <v>267</v>
      </c>
      <c r="P234" s="167" t="s">
        <v>268</v>
      </c>
      <c r="Q234" s="167" t="s">
        <v>282</v>
      </c>
      <c r="R234" s="175"/>
      <c r="S234" s="175"/>
      <c r="T234" s="167" t="s">
        <v>319</v>
      </c>
      <c r="U234" s="178">
        <v>-51.06</v>
      </c>
      <c r="V234" s="175"/>
      <c r="W234" s="181"/>
    </row>
    <row r="235" spans="1:23" ht="20.399999999999999" hidden="1">
      <c r="A235" s="167" t="s">
        <v>46</v>
      </c>
      <c r="B235" s="167" t="s">
        <v>127</v>
      </c>
      <c r="C235" s="167" t="s">
        <v>128</v>
      </c>
      <c r="D235" s="167" t="s">
        <v>57</v>
      </c>
      <c r="E235" s="167" t="s">
        <v>29</v>
      </c>
      <c r="F235" s="167" t="s">
        <v>392</v>
      </c>
      <c r="G235" s="167" t="s">
        <v>393</v>
      </c>
      <c r="H235" s="167" t="s">
        <v>57</v>
      </c>
      <c r="I235" s="167" t="s">
        <v>29</v>
      </c>
      <c r="J235" s="167" t="s">
        <v>280</v>
      </c>
      <c r="K235" s="167" t="s">
        <v>281</v>
      </c>
      <c r="L235" s="167" t="s">
        <v>100</v>
      </c>
      <c r="M235" s="167" t="s">
        <v>101</v>
      </c>
      <c r="N235" s="167" t="s">
        <v>225</v>
      </c>
      <c r="O235" s="167" t="s">
        <v>267</v>
      </c>
      <c r="P235" s="167" t="s">
        <v>268</v>
      </c>
      <c r="Q235" s="167" t="s">
        <v>301</v>
      </c>
      <c r="R235" s="167" t="s">
        <v>276</v>
      </c>
      <c r="S235" s="167" t="s">
        <v>453</v>
      </c>
      <c r="T235" s="167" t="s">
        <v>395</v>
      </c>
      <c r="U235" s="178">
        <v>-574.05999999999995</v>
      </c>
      <c r="V235" s="175"/>
      <c r="W235" s="181"/>
    </row>
    <row r="236" spans="1:23" ht="20.399999999999999" hidden="1">
      <c r="A236" s="167" t="s">
        <v>46</v>
      </c>
      <c r="B236" s="167" t="s">
        <v>127</v>
      </c>
      <c r="C236" s="167" t="s">
        <v>128</v>
      </c>
      <c r="D236" s="167" t="s">
        <v>57</v>
      </c>
      <c r="E236" s="167" t="s">
        <v>29</v>
      </c>
      <c r="F236" s="167" t="s">
        <v>392</v>
      </c>
      <c r="G236" s="167" t="s">
        <v>393</v>
      </c>
      <c r="H236" s="167" t="s">
        <v>57</v>
      </c>
      <c r="I236" s="167" t="s">
        <v>29</v>
      </c>
      <c r="J236" s="167" t="s">
        <v>280</v>
      </c>
      <c r="K236" s="167" t="s">
        <v>281</v>
      </c>
      <c r="L236" s="167" t="s">
        <v>100</v>
      </c>
      <c r="M236" s="167" t="s">
        <v>101</v>
      </c>
      <c r="N236" s="167" t="s">
        <v>225</v>
      </c>
      <c r="O236" s="167" t="s">
        <v>267</v>
      </c>
      <c r="P236" s="167" t="s">
        <v>268</v>
      </c>
      <c r="Q236" s="167" t="s">
        <v>301</v>
      </c>
      <c r="R236" s="167" t="s">
        <v>276</v>
      </c>
      <c r="S236" s="167" t="s">
        <v>454</v>
      </c>
      <c r="T236" s="167" t="s">
        <v>395</v>
      </c>
      <c r="U236" s="178">
        <v>-722.26</v>
      </c>
      <c r="V236" s="175"/>
      <c r="W236" s="181"/>
    </row>
    <row r="237" spans="1:23" ht="20.399999999999999" hidden="1">
      <c r="A237" s="167" t="s">
        <v>46</v>
      </c>
      <c r="B237" s="167" t="s">
        <v>127</v>
      </c>
      <c r="C237" s="167" t="s">
        <v>128</v>
      </c>
      <c r="D237" s="167" t="s">
        <v>57</v>
      </c>
      <c r="E237" s="167" t="s">
        <v>29</v>
      </c>
      <c r="F237" s="167" t="s">
        <v>392</v>
      </c>
      <c r="G237" s="167" t="s">
        <v>393</v>
      </c>
      <c r="H237" s="167" t="s">
        <v>57</v>
      </c>
      <c r="I237" s="167" t="s">
        <v>29</v>
      </c>
      <c r="J237" s="167" t="s">
        <v>280</v>
      </c>
      <c r="K237" s="167" t="s">
        <v>281</v>
      </c>
      <c r="L237" s="167" t="s">
        <v>100</v>
      </c>
      <c r="M237" s="167" t="s">
        <v>101</v>
      </c>
      <c r="N237" s="167" t="s">
        <v>225</v>
      </c>
      <c r="O237" s="167" t="s">
        <v>267</v>
      </c>
      <c r="P237" s="167" t="s">
        <v>268</v>
      </c>
      <c r="Q237" s="167" t="s">
        <v>304</v>
      </c>
      <c r="R237" s="167" t="s">
        <v>276</v>
      </c>
      <c r="S237" s="167" t="s">
        <v>455</v>
      </c>
      <c r="T237" s="167" t="s">
        <v>395</v>
      </c>
      <c r="U237" s="178">
        <v>-3483.38</v>
      </c>
      <c r="V237" s="175"/>
      <c r="W237" s="181"/>
    </row>
    <row r="238" spans="1:23" hidden="1">
      <c r="A238" s="167" t="s">
        <v>46</v>
      </c>
      <c r="B238" s="167" t="s">
        <v>162</v>
      </c>
      <c r="C238" s="167" t="s">
        <v>163</v>
      </c>
      <c r="D238" s="167" t="s">
        <v>57</v>
      </c>
      <c r="E238" s="167" t="s">
        <v>29</v>
      </c>
      <c r="F238" s="167" t="s">
        <v>325</v>
      </c>
      <c r="G238" s="167" t="s">
        <v>163</v>
      </c>
      <c r="H238" s="167" t="s">
        <v>57</v>
      </c>
      <c r="I238" s="167" t="s">
        <v>29</v>
      </c>
      <c r="J238" s="167" t="s">
        <v>280</v>
      </c>
      <c r="K238" s="167" t="s">
        <v>281</v>
      </c>
      <c r="L238" s="167" t="s">
        <v>100</v>
      </c>
      <c r="M238" s="167" t="s">
        <v>101</v>
      </c>
      <c r="N238" s="167" t="s">
        <v>227</v>
      </c>
      <c r="O238" s="167" t="s">
        <v>267</v>
      </c>
      <c r="P238" s="167" t="s">
        <v>268</v>
      </c>
      <c r="Q238" s="167" t="s">
        <v>301</v>
      </c>
      <c r="R238" s="167" t="s">
        <v>165</v>
      </c>
      <c r="S238" s="167" t="s">
        <v>228</v>
      </c>
      <c r="T238" s="167" t="s">
        <v>163</v>
      </c>
      <c r="U238" s="178">
        <v>146.44</v>
      </c>
      <c r="V238" s="175"/>
      <c r="W238" s="181"/>
    </row>
    <row r="239" spans="1:23" hidden="1">
      <c r="A239" s="167" t="s">
        <v>46</v>
      </c>
      <c r="B239" s="167" t="s">
        <v>162</v>
      </c>
      <c r="C239" s="167" t="s">
        <v>163</v>
      </c>
      <c r="D239" s="167" t="s">
        <v>57</v>
      </c>
      <c r="E239" s="167" t="s">
        <v>29</v>
      </c>
      <c r="F239" s="167" t="s">
        <v>325</v>
      </c>
      <c r="G239" s="167" t="s">
        <v>163</v>
      </c>
      <c r="H239" s="167" t="s">
        <v>57</v>
      </c>
      <c r="I239" s="167" t="s">
        <v>29</v>
      </c>
      <c r="J239" s="167" t="s">
        <v>280</v>
      </c>
      <c r="K239" s="167" t="s">
        <v>281</v>
      </c>
      <c r="L239" s="167" t="s">
        <v>100</v>
      </c>
      <c r="M239" s="167" t="s">
        <v>101</v>
      </c>
      <c r="N239" s="167" t="s">
        <v>227</v>
      </c>
      <c r="O239" s="167" t="s">
        <v>267</v>
      </c>
      <c r="P239" s="167" t="s">
        <v>268</v>
      </c>
      <c r="Q239" s="167" t="s">
        <v>282</v>
      </c>
      <c r="R239" s="167" t="s">
        <v>165</v>
      </c>
      <c r="S239" s="167" t="s">
        <v>228</v>
      </c>
      <c r="T239" s="167" t="s">
        <v>163</v>
      </c>
      <c r="U239" s="178">
        <v>92.64</v>
      </c>
      <c r="V239" s="175"/>
      <c r="W239" s="181"/>
    </row>
    <row r="240" spans="1:23" hidden="1">
      <c r="A240" s="167" t="s">
        <v>46</v>
      </c>
      <c r="B240" s="167" t="s">
        <v>376</v>
      </c>
      <c r="C240" s="167" t="s">
        <v>377</v>
      </c>
      <c r="D240" s="167" t="s">
        <v>57</v>
      </c>
      <c r="E240" s="167" t="s">
        <v>29</v>
      </c>
      <c r="F240" s="167" t="s">
        <v>378</v>
      </c>
      <c r="G240" s="167" t="s">
        <v>379</v>
      </c>
      <c r="H240" s="167" t="s">
        <v>57</v>
      </c>
      <c r="I240" s="167" t="s">
        <v>29</v>
      </c>
      <c r="J240" s="167" t="s">
        <v>330</v>
      </c>
      <c r="K240" s="167" t="s">
        <v>331</v>
      </c>
      <c r="L240" s="167" t="s">
        <v>26</v>
      </c>
      <c r="M240" s="167" t="s">
        <v>60</v>
      </c>
      <c r="N240" s="167" t="s">
        <v>381</v>
      </c>
      <c r="O240" s="167" t="s">
        <v>267</v>
      </c>
      <c r="P240" s="167" t="s">
        <v>268</v>
      </c>
      <c r="Q240" s="167" t="s">
        <v>29</v>
      </c>
      <c r="R240" s="175"/>
      <c r="S240" s="175"/>
      <c r="T240" s="175"/>
      <c r="U240" s="178">
        <v>-265.83</v>
      </c>
      <c r="V240" s="175"/>
      <c r="W240" s="181"/>
    </row>
    <row r="241" spans="1:23" hidden="1">
      <c r="A241" s="167" t="s">
        <v>46</v>
      </c>
      <c r="B241" s="167" t="s">
        <v>376</v>
      </c>
      <c r="C241" s="167" t="s">
        <v>377</v>
      </c>
      <c r="D241" s="167" t="s">
        <v>57</v>
      </c>
      <c r="E241" s="167" t="s">
        <v>29</v>
      </c>
      <c r="F241" s="167" t="s">
        <v>378</v>
      </c>
      <c r="G241" s="167" t="s">
        <v>379</v>
      </c>
      <c r="H241" s="167" t="s">
        <v>57</v>
      </c>
      <c r="I241" s="167" t="s">
        <v>29</v>
      </c>
      <c r="J241" s="167" t="s">
        <v>330</v>
      </c>
      <c r="K241" s="167" t="s">
        <v>331</v>
      </c>
      <c r="L241" s="167" t="s">
        <v>100</v>
      </c>
      <c r="M241" s="167" t="s">
        <v>101</v>
      </c>
      <c r="N241" s="167" t="s">
        <v>225</v>
      </c>
      <c r="O241" s="167" t="s">
        <v>267</v>
      </c>
      <c r="P241" s="167" t="s">
        <v>268</v>
      </c>
      <c r="Q241" s="167" t="s">
        <v>345</v>
      </c>
      <c r="R241" s="167" t="s">
        <v>158</v>
      </c>
      <c r="S241" s="167" t="s">
        <v>461</v>
      </c>
      <c r="T241" s="167" t="s">
        <v>379</v>
      </c>
      <c r="U241" s="178">
        <v>265.83</v>
      </c>
      <c r="V241" s="175"/>
      <c r="W241" s="181"/>
    </row>
    <row r="242" spans="1:23" hidden="1">
      <c r="A242" s="167" t="s">
        <v>46</v>
      </c>
      <c r="B242" s="167" t="s">
        <v>326</v>
      </c>
      <c r="C242" s="167" t="s">
        <v>327</v>
      </c>
      <c r="D242" s="167" t="s">
        <v>57</v>
      </c>
      <c r="E242" s="167" t="s">
        <v>29</v>
      </c>
      <c r="F242" s="167" t="s">
        <v>443</v>
      </c>
      <c r="G242" s="167" t="s">
        <v>444</v>
      </c>
      <c r="H242" s="167" t="s">
        <v>57</v>
      </c>
      <c r="I242" s="167" t="s">
        <v>29</v>
      </c>
      <c r="J242" s="167" t="s">
        <v>280</v>
      </c>
      <c r="K242" s="167" t="s">
        <v>281</v>
      </c>
      <c r="L242" s="167" t="s">
        <v>100</v>
      </c>
      <c r="M242" s="167" t="s">
        <v>101</v>
      </c>
      <c r="N242" s="167" t="s">
        <v>225</v>
      </c>
      <c r="O242" s="167" t="s">
        <v>267</v>
      </c>
      <c r="P242" s="167" t="s">
        <v>268</v>
      </c>
      <c r="Q242" s="167" t="s">
        <v>303</v>
      </c>
      <c r="R242" s="167" t="s">
        <v>158</v>
      </c>
      <c r="S242" s="167" t="s">
        <v>462</v>
      </c>
      <c r="T242" s="167" t="s">
        <v>444</v>
      </c>
      <c r="U242" s="178">
        <v>606.39</v>
      </c>
      <c r="V242" s="175"/>
      <c r="W242" s="181"/>
    </row>
    <row r="243" spans="1:23" hidden="1">
      <c r="A243" s="167" t="s">
        <v>46</v>
      </c>
      <c r="B243" s="167" t="s">
        <v>333</v>
      </c>
      <c r="C243" s="167" t="s">
        <v>334</v>
      </c>
      <c r="D243" s="167" t="s">
        <v>335</v>
      </c>
      <c r="E243" s="167" t="s">
        <v>336</v>
      </c>
      <c r="F243" s="167" t="s">
        <v>337</v>
      </c>
      <c r="G243" s="167" t="s">
        <v>338</v>
      </c>
      <c r="H243" s="167" t="s">
        <v>57</v>
      </c>
      <c r="I243" s="167" t="s">
        <v>29</v>
      </c>
      <c r="J243" s="167" t="s">
        <v>280</v>
      </c>
      <c r="K243" s="167" t="s">
        <v>281</v>
      </c>
      <c r="L243" s="167" t="s">
        <v>26</v>
      </c>
      <c r="M243" s="167" t="s">
        <v>339</v>
      </c>
      <c r="N243" s="167" t="s">
        <v>340</v>
      </c>
      <c r="O243" s="167" t="s">
        <v>267</v>
      </c>
      <c r="P243" s="167" t="s">
        <v>268</v>
      </c>
      <c r="Q243" s="167" t="s">
        <v>29</v>
      </c>
      <c r="R243" s="175"/>
      <c r="S243" s="175"/>
      <c r="T243" s="175"/>
      <c r="U243" s="178">
        <v>666</v>
      </c>
      <c r="V243" s="175"/>
      <c r="W243" s="181"/>
    </row>
    <row r="244" spans="1:23" hidden="1">
      <c r="A244" s="167" t="s">
        <v>46</v>
      </c>
      <c r="B244" s="167" t="s">
        <v>333</v>
      </c>
      <c r="C244" s="167" t="s">
        <v>334</v>
      </c>
      <c r="D244" s="167" t="s">
        <v>335</v>
      </c>
      <c r="E244" s="167" t="s">
        <v>336</v>
      </c>
      <c r="F244" s="167" t="s">
        <v>400</v>
      </c>
      <c r="G244" s="167" t="s">
        <v>401</v>
      </c>
      <c r="H244" s="167" t="s">
        <v>57</v>
      </c>
      <c r="I244" s="167" t="s">
        <v>29</v>
      </c>
      <c r="J244" s="167" t="s">
        <v>330</v>
      </c>
      <c r="K244" s="167" t="s">
        <v>331</v>
      </c>
      <c r="L244" s="167" t="s">
        <v>26</v>
      </c>
      <c r="M244" s="167" t="s">
        <v>339</v>
      </c>
      <c r="N244" s="167" t="s">
        <v>402</v>
      </c>
      <c r="O244" s="167" t="s">
        <v>357</v>
      </c>
      <c r="P244" s="167" t="s">
        <v>358</v>
      </c>
      <c r="Q244" s="167" t="s">
        <v>29</v>
      </c>
      <c r="R244" s="175"/>
      <c r="S244" s="175"/>
      <c r="T244" s="175"/>
      <c r="U244" s="178">
        <v>251.63</v>
      </c>
      <c r="V244" s="175"/>
      <c r="W244" s="181"/>
    </row>
    <row r="245" spans="1:23" hidden="1">
      <c r="A245" s="167" t="s">
        <v>46</v>
      </c>
      <c r="B245" s="167" t="s">
        <v>341</v>
      </c>
      <c r="C245" s="167" t="s">
        <v>342</v>
      </c>
      <c r="D245" s="167" t="s">
        <v>57</v>
      </c>
      <c r="E245" s="167" t="s">
        <v>29</v>
      </c>
      <c r="F245" s="167" t="s">
        <v>343</v>
      </c>
      <c r="G245" s="167" t="s">
        <v>344</v>
      </c>
      <c r="H245" s="167" t="s">
        <v>57</v>
      </c>
      <c r="I245" s="167" t="s">
        <v>29</v>
      </c>
      <c r="J245" s="167" t="s">
        <v>330</v>
      </c>
      <c r="K245" s="167" t="s">
        <v>331</v>
      </c>
      <c r="L245" s="167" t="s">
        <v>100</v>
      </c>
      <c r="M245" s="167" t="s">
        <v>101</v>
      </c>
      <c r="N245" s="167" t="s">
        <v>225</v>
      </c>
      <c r="O245" s="167" t="s">
        <v>267</v>
      </c>
      <c r="P245" s="167" t="s">
        <v>268</v>
      </c>
      <c r="Q245" s="167" t="s">
        <v>345</v>
      </c>
      <c r="R245" s="167" t="s">
        <v>158</v>
      </c>
      <c r="S245" s="167" t="s">
        <v>463</v>
      </c>
      <c r="T245" s="167" t="s">
        <v>344</v>
      </c>
      <c r="U245" s="178">
        <v>3026.34</v>
      </c>
      <c r="V245" s="175"/>
      <c r="W245" s="181"/>
    </row>
    <row r="246" spans="1:23" hidden="1">
      <c r="A246" s="167" t="s">
        <v>46</v>
      </c>
      <c r="B246" s="167" t="s">
        <v>341</v>
      </c>
      <c r="C246" s="167" t="s">
        <v>342</v>
      </c>
      <c r="D246" s="167" t="s">
        <v>57</v>
      </c>
      <c r="E246" s="167" t="s">
        <v>29</v>
      </c>
      <c r="F246" s="167" t="s">
        <v>343</v>
      </c>
      <c r="G246" s="167" t="s">
        <v>344</v>
      </c>
      <c r="H246" s="167" t="s">
        <v>57</v>
      </c>
      <c r="I246" s="167" t="s">
        <v>29</v>
      </c>
      <c r="J246" s="167" t="s">
        <v>330</v>
      </c>
      <c r="K246" s="167" t="s">
        <v>331</v>
      </c>
      <c r="L246" s="167" t="s">
        <v>100</v>
      </c>
      <c r="M246" s="167" t="s">
        <v>101</v>
      </c>
      <c r="N246" s="167" t="s">
        <v>225</v>
      </c>
      <c r="O246" s="167" t="s">
        <v>267</v>
      </c>
      <c r="P246" s="167" t="s">
        <v>268</v>
      </c>
      <c r="Q246" s="167" t="s">
        <v>345</v>
      </c>
      <c r="R246" s="167" t="s">
        <v>158</v>
      </c>
      <c r="S246" s="167" t="s">
        <v>464</v>
      </c>
      <c r="T246" s="167" t="s">
        <v>344</v>
      </c>
      <c r="U246" s="178">
        <v>699</v>
      </c>
      <c r="V246" s="175"/>
      <c r="W246" s="181"/>
    </row>
    <row r="247" spans="1:23">
      <c r="A247" s="10" t="s">
        <v>46</v>
      </c>
      <c r="B247" s="10" t="s">
        <v>346</v>
      </c>
      <c r="C247" s="10" t="s">
        <v>347</v>
      </c>
      <c r="D247" s="167" t="s">
        <v>57</v>
      </c>
      <c r="E247" s="167" t="s">
        <v>29</v>
      </c>
      <c r="F247" s="10" t="s">
        <v>348</v>
      </c>
      <c r="G247" s="10" t="s">
        <v>349</v>
      </c>
      <c r="H247" s="167" t="s">
        <v>57</v>
      </c>
      <c r="I247" s="167" t="s">
        <v>29</v>
      </c>
      <c r="J247" s="10" t="s">
        <v>330</v>
      </c>
      <c r="K247" s="10" t="s">
        <v>331</v>
      </c>
      <c r="L247" s="167" t="s">
        <v>26</v>
      </c>
      <c r="M247" s="167" t="s">
        <v>60</v>
      </c>
      <c r="N247" s="167" t="s">
        <v>332</v>
      </c>
      <c r="O247" s="167" t="s">
        <v>267</v>
      </c>
      <c r="P247" s="167" t="s">
        <v>268</v>
      </c>
      <c r="Q247" s="167" t="s">
        <v>29</v>
      </c>
      <c r="R247" s="175"/>
      <c r="S247" s="175"/>
      <c r="T247" s="175"/>
      <c r="U247" s="22">
        <v>-75516.75</v>
      </c>
      <c r="V247" s="11"/>
      <c r="W247" s="381"/>
    </row>
    <row r="248" spans="1:23">
      <c r="A248" s="10" t="s">
        <v>46</v>
      </c>
      <c r="B248" s="10" t="s">
        <v>346</v>
      </c>
      <c r="C248" s="10" t="s">
        <v>347</v>
      </c>
      <c r="D248" s="167" t="s">
        <v>57</v>
      </c>
      <c r="E248" s="167" t="s">
        <v>29</v>
      </c>
      <c r="F248" s="10" t="s">
        <v>348</v>
      </c>
      <c r="G248" s="10" t="s">
        <v>349</v>
      </c>
      <c r="H248" s="167" t="s">
        <v>57</v>
      </c>
      <c r="I248" s="167" t="s">
        <v>29</v>
      </c>
      <c r="J248" s="10" t="s">
        <v>330</v>
      </c>
      <c r="K248" s="10" t="s">
        <v>331</v>
      </c>
      <c r="L248" s="167" t="s">
        <v>131</v>
      </c>
      <c r="M248" s="175"/>
      <c r="N248" s="167" t="s">
        <v>226</v>
      </c>
      <c r="O248" s="167" t="s">
        <v>267</v>
      </c>
      <c r="P248" s="167" t="s">
        <v>268</v>
      </c>
      <c r="Q248" s="167" t="s">
        <v>345</v>
      </c>
      <c r="R248" s="175"/>
      <c r="S248" s="175"/>
      <c r="T248" s="167" t="s">
        <v>349</v>
      </c>
      <c r="U248" s="22">
        <v>3285</v>
      </c>
      <c r="V248" s="10" t="s">
        <v>943</v>
      </c>
      <c r="W248" s="23" t="s">
        <v>438</v>
      </c>
    </row>
    <row r="249" spans="1:23">
      <c r="A249" s="10" t="s">
        <v>46</v>
      </c>
      <c r="B249" s="10" t="s">
        <v>346</v>
      </c>
      <c r="C249" s="10" t="s">
        <v>347</v>
      </c>
      <c r="D249" s="167" t="s">
        <v>57</v>
      </c>
      <c r="E249" s="167" t="s">
        <v>29</v>
      </c>
      <c r="F249" s="10" t="s">
        <v>348</v>
      </c>
      <c r="G249" s="10" t="s">
        <v>349</v>
      </c>
      <c r="H249" s="167" t="s">
        <v>57</v>
      </c>
      <c r="I249" s="167" t="s">
        <v>29</v>
      </c>
      <c r="J249" s="10" t="s">
        <v>330</v>
      </c>
      <c r="K249" s="10" t="s">
        <v>331</v>
      </c>
      <c r="L249" s="167" t="s">
        <v>131</v>
      </c>
      <c r="M249" s="175"/>
      <c r="N249" s="167" t="s">
        <v>226</v>
      </c>
      <c r="O249" s="167" t="s">
        <v>267</v>
      </c>
      <c r="P249" s="167" t="s">
        <v>268</v>
      </c>
      <c r="Q249" s="167" t="s">
        <v>345</v>
      </c>
      <c r="R249" s="175"/>
      <c r="S249" s="175"/>
      <c r="T249" s="167" t="s">
        <v>349</v>
      </c>
      <c r="U249" s="22">
        <v>2500</v>
      </c>
      <c r="V249" s="10" t="s">
        <v>944</v>
      </c>
      <c r="W249" s="23" t="s">
        <v>438</v>
      </c>
    </row>
    <row r="250" spans="1:23">
      <c r="A250" s="10" t="s">
        <v>46</v>
      </c>
      <c r="B250" s="10" t="s">
        <v>346</v>
      </c>
      <c r="C250" s="10" t="s">
        <v>347</v>
      </c>
      <c r="D250" s="167" t="s">
        <v>57</v>
      </c>
      <c r="E250" s="167" t="s">
        <v>29</v>
      </c>
      <c r="F250" s="10" t="s">
        <v>348</v>
      </c>
      <c r="G250" s="10" t="s">
        <v>349</v>
      </c>
      <c r="H250" s="167" t="s">
        <v>57</v>
      </c>
      <c r="I250" s="167" t="s">
        <v>29</v>
      </c>
      <c r="J250" s="10" t="s">
        <v>330</v>
      </c>
      <c r="K250" s="10" t="s">
        <v>331</v>
      </c>
      <c r="L250" s="167" t="s">
        <v>131</v>
      </c>
      <c r="M250" s="175"/>
      <c r="N250" s="167" t="s">
        <v>226</v>
      </c>
      <c r="O250" s="167" t="s">
        <v>267</v>
      </c>
      <c r="P250" s="167" t="s">
        <v>268</v>
      </c>
      <c r="Q250" s="167" t="s">
        <v>345</v>
      </c>
      <c r="R250" s="175"/>
      <c r="S250" s="175"/>
      <c r="T250" s="167" t="s">
        <v>349</v>
      </c>
      <c r="U250" s="22">
        <v>10295</v>
      </c>
      <c r="V250" s="10" t="s">
        <v>945</v>
      </c>
      <c r="W250" s="23" t="s">
        <v>438</v>
      </c>
    </row>
    <row r="251" spans="1:23">
      <c r="A251" s="10" t="s">
        <v>46</v>
      </c>
      <c r="B251" s="10" t="s">
        <v>346</v>
      </c>
      <c r="C251" s="10" t="s">
        <v>347</v>
      </c>
      <c r="D251" s="167" t="s">
        <v>57</v>
      </c>
      <c r="E251" s="167" t="s">
        <v>29</v>
      </c>
      <c r="F251" s="10" t="s">
        <v>348</v>
      </c>
      <c r="G251" s="10" t="s">
        <v>349</v>
      </c>
      <c r="H251" s="167" t="s">
        <v>57</v>
      </c>
      <c r="I251" s="167" t="s">
        <v>29</v>
      </c>
      <c r="J251" s="10" t="s">
        <v>330</v>
      </c>
      <c r="K251" s="10" t="s">
        <v>331</v>
      </c>
      <c r="L251" s="167" t="s">
        <v>131</v>
      </c>
      <c r="M251" s="175"/>
      <c r="N251" s="167" t="s">
        <v>226</v>
      </c>
      <c r="O251" s="167" t="s">
        <v>267</v>
      </c>
      <c r="P251" s="167" t="s">
        <v>268</v>
      </c>
      <c r="Q251" s="167" t="s">
        <v>345</v>
      </c>
      <c r="R251" s="175"/>
      <c r="S251" s="175"/>
      <c r="T251" s="167" t="s">
        <v>349</v>
      </c>
      <c r="U251" s="22">
        <v>100689</v>
      </c>
      <c r="V251" s="10" t="s">
        <v>946</v>
      </c>
      <c r="W251" s="23" t="s">
        <v>438</v>
      </c>
    </row>
    <row r="252" spans="1:23" hidden="1">
      <c r="A252" s="167" t="s">
        <v>46</v>
      </c>
      <c r="B252" s="167" t="s">
        <v>350</v>
      </c>
      <c r="C252" s="167" t="s">
        <v>351</v>
      </c>
      <c r="D252" s="167" t="s">
        <v>352</v>
      </c>
      <c r="E252" s="167" t="s">
        <v>353</v>
      </c>
      <c r="F252" s="167" t="s">
        <v>354</v>
      </c>
      <c r="G252" s="167" t="s">
        <v>355</v>
      </c>
      <c r="H252" s="167" t="s">
        <v>57</v>
      </c>
      <c r="I252" s="167" t="s">
        <v>29</v>
      </c>
      <c r="J252" s="167" t="s">
        <v>330</v>
      </c>
      <c r="K252" s="167" t="s">
        <v>331</v>
      </c>
      <c r="L252" s="167" t="s">
        <v>26</v>
      </c>
      <c r="M252" s="167" t="s">
        <v>60</v>
      </c>
      <c r="N252" s="167" t="s">
        <v>356</v>
      </c>
      <c r="O252" s="167" t="s">
        <v>357</v>
      </c>
      <c r="P252" s="167" t="s">
        <v>358</v>
      </c>
      <c r="Q252" s="167" t="s">
        <v>29</v>
      </c>
      <c r="R252" s="175"/>
      <c r="S252" s="175"/>
      <c r="T252" s="175"/>
      <c r="U252" s="178">
        <v>-22304.99</v>
      </c>
      <c r="V252" s="175"/>
      <c r="W252" s="181"/>
    </row>
    <row r="253" spans="1:23" hidden="1">
      <c r="A253" s="167" t="s">
        <v>46</v>
      </c>
      <c r="B253" s="167" t="s">
        <v>289</v>
      </c>
      <c r="C253" s="167" t="s">
        <v>290</v>
      </c>
      <c r="D253" s="167" t="s">
        <v>359</v>
      </c>
      <c r="E253" s="167" t="s">
        <v>360</v>
      </c>
      <c r="F253" s="167" t="s">
        <v>361</v>
      </c>
      <c r="G253" s="167" t="s">
        <v>362</v>
      </c>
      <c r="H253" s="167" t="s">
        <v>57</v>
      </c>
      <c r="I253" s="167" t="s">
        <v>29</v>
      </c>
      <c r="J253" s="167" t="s">
        <v>330</v>
      </c>
      <c r="K253" s="167" t="s">
        <v>331</v>
      </c>
      <c r="L253" s="167" t="s">
        <v>26</v>
      </c>
      <c r="M253" s="167" t="s">
        <v>339</v>
      </c>
      <c r="N253" s="167" t="s">
        <v>364</v>
      </c>
      <c r="O253" s="167" t="s">
        <v>357</v>
      </c>
      <c r="P253" s="167" t="s">
        <v>358</v>
      </c>
      <c r="Q253" s="167" t="s">
        <v>29</v>
      </c>
      <c r="R253" s="175"/>
      <c r="S253" s="175"/>
      <c r="T253" s="175"/>
      <c r="U253" s="178">
        <v>16367.67</v>
      </c>
      <c r="V253" s="175"/>
      <c r="W253" s="181"/>
    </row>
    <row r="254" spans="1:23" hidden="1">
      <c r="A254" s="167" t="s">
        <v>48</v>
      </c>
      <c r="B254" s="167" t="s">
        <v>96</v>
      </c>
      <c r="C254" s="167" t="s">
        <v>97</v>
      </c>
      <c r="D254" s="167" t="s">
        <v>57</v>
      </c>
      <c r="E254" s="167" t="s">
        <v>29</v>
      </c>
      <c r="F254" s="167" t="s">
        <v>316</v>
      </c>
      <c r="G254" s="167" t="s">
        <v>149</v>
      </c>
      <c r="H254" s="167" t="s">
        <v>57</v>
      </c>
      <c r="I254" s="167" t="s">
        <v>29</v>
      </c>
      <c r="J254" s="167" t="s">
        <v>280</v>
      </c>
      <c r="K254" s="167" t="s">
        <v>281</v>
      </c>
      <c r="L254" s="167" t="s">
        <v>100</v>
      </c>
      <c r="M254" s="167" t="s">
        <v>101</v>
      </c>
      <c r="N254" s="167" t="s">
        <v>233</v>
      </c>
      <c r="O254" s="167" t="s">
        <v>267</v>
      </c>
      <c r="P254" s="167" t="s">
        <v>268</v>
      </c>
      <c r="Q254" s="167" t="s">
        <v>301</v>
      </c>
      <c r="R254" s="167" t="s">
        <v>147</v>
      </c>
      <c r="S254" s="167" t="s">
        <v>148</v>
      </c>
      <c r="T254" s="167" t="s">
        <v>149</v>
      </c>
      <c r="U254" s="178">
        <v>1373.7</v>
      </c>
      <c r="V254" s="175"/>
      <c r="W254" s="181"/>
    </row>
    <row r="255" spans="1:23" hidden="1">
      <c r="A255" s="167" t="s">
        <v>48</v>
      </c>
      <c r="B255" s="167" t="s">
        <v>96</v>
      </c>
      <c r="C255" s="167" t="s">
        <v>97</v>
      </c>
      <c r="D255" s="167" t="s">
        <v>57</v>
      </c>
      <c r="E255" s="167" t="s">
        <v>29</v>
      </c>
      <c r="F255" s="167" t="s">
        <v>317</v>
      </c>
      <c r="G255" s="167" t="s">
        <v>108</v>
      </c>
      <c r="H255" s="167" t="s">
        <v>57</v>
      </c>
      <c r="I255" s="167" t="s">
        <v>29</v>
      </c>
      <c r="J255" s="167" t="s">
        <v>280</v>
      </c>
      <c r="K255" s="167" t="s">
        <v>281</v>
      </c>
      <c r="L255" s="167" t="s">
        <v>100</v>
      </c>
      <c r="M255" s="167" t="s">
        <v>101</v>
      </c>
      <c r="N255" s="167" t="s">
        <v>233</v>
      </c>
      <c r="O255" s="167" t="s">
        <v>267</v>
      </c>
      <c r="P255" s="167" t="s">
        <v>268</v>
      </c>
      <c r="Q255" s="167" t="s">
        <v>301</v>
      </c>
      <c r="R255" s="167" t="s">
        <v>145</v>
      </c>
      <c r="S255" s="167" t="s">
        <v>146</v>
      </c>
      <c r="T255" s="167" t="s">
        <v>108</v>
      </c>
      <c r="U255" s="178">
        <v>842.2</v>
      </c>
      <c r="V255" s="175"/>
      <c r="W255" s="181"/>
    </row>
    <row r="256" spans="1:23" hidden="1">
      <c r="A256" s="167" t="s">
        <v>48</v>
      </c>
      <c r="B256" s="167" t="s">
        <v>96</v>
      </c>
      <c r="C256" s="167" t="s">
        <v>97</v>
      </c>
      <c r="D256" s="167" t="s">
        <v>57</v>
      </c>
      <c r="E256" s="167" t="s">
        <v>29</v>
      </c>
      <c r="F256" s="167" t="s">
        <v>317</v>
      </c>
      <c r="G256" s="167" t="s">
        <v>108</v>
      </c>
      <c r="H256" s="167" t="s">
        <v>57</v>
      </c>
      <c r="I256" s="167" t="s">
        <v>29</v>
      </c>
      <c r="J256" s="167" t="s">
        <v>280</v>
      </c>
      <c r="K256" s="167" t="s">
        <v>281</v>
      </c>
      <c r="L256" s="167" t="s">
        <v>100</v>
      </c>
      <c r="M256" s="167" t="s">
        <v>101</v>
      </c>
      <c r="N256" s="167" t="s">
        <v>233</v>
      </c>
      <c r="O256" s="167" t="s">
        <v>267</v>
      </c>
      <c r="P256" s="167" t="s">
        <v>268</v>
      </c>
      <c r="Q256" s="167" t="s">
        <v>301</v>
      </c>
      <c r="R256" s="167" t="s">
        <v>106</v>
      </c>
      <c r="S256" s="167" t="s">
        <v>107</v>
      </c>
      <c r="T256" s="167" t="s">
        <v>108</v>
      </c>
      <c r="U256" s="178">
        <v>-518.23</v>
      </c>
      <c r="V256" s="175"/>
      <c r="W256" s="181"/>
    </row>
    <row r="257" spans="1:23" hidden="1">
      <c r="A257" s="167" t="s">
        <v>48</v>
      </c>
      <c r="B257" s="167" t="s">
        <v>96</v>
      </c>
      <c r="C257" s="167" t="s">
        <v>97</v>
      </c>
      <c r="D257" s="167" t="s">
        <v>57</v>
      </c>
      <c r="E257" s="167" t="s">
        <v>29</v>
      </c>
      <c r="F257" s="167" t="s">
        <v>317</v>
      </c>
      <c r="G257" s="167" t="s">
        <v>108</v>
      </c>
      <c r="H257" s="167" t="s">
        <v>57</v>
      </c>
      <c r="I257" s="167" t="s">
        <v>29</v>
      </c>
      <c r="J257" s="167" t="s">
        <v>280</v>
      </c>
      <c r="K257" s="167" t="s">
        <v>281</v>
      </c>
      <c r="L257" s="167" t="s">
        <v>100</v>
      </c>
      <c r="M257" s="167" t="s">
        <v>101</v>
      </c>
      <c r="N257" s="167" t="s">
        <v>233</v>
      </c>
      <c r="O257" s="167" t="s">
        <v>267</v>
      </c>
      <c r="P257" s="167" t="s">
        <v>268</v>
      </c>
      <c r="Q257" s="167" t="s">
        <v>282</v>
      </c>
      <c r="R257" s="167" t="s">
        <v>106</v>
      </c>
      <c r="S257" s="167" t="s">
        <v>107</v>
      </c>
      <c r="T257" s="167" t="s">
        <v>108</v>
      </c>
      <c r="U257" s="178">
        <v>-298.58</v>
      </c>
      <c r="V257" s="175"/>
      <c r="W257" s="181"/>
    </row>
    <row r="258" spans="1:23" hidden="1">
      <c r="A258" s="167" t="s">
        <v>48</v>
      </c>
      <c r="B258" s="167" t="s">
        <v>96</v>
      </c>
      <c r="C258" s="167" t="s">
        <v>97</v>
      </c>
      <c r="D258" s="167" t="s">
        <v>57</v>
      </c>
      <c r="E258" s="167" t="s">
        <v>29</v>
      </c>
      <c r="F258" s="167" t="s">
        <v>318</v>
      </c>
      <c r="G258" s="167" t="s">
        <v>319</v>
      </c>
      <c r="H258" s="167" t="s">
        <v>57</v>
      </c>
      <c r="I258" s="167" t="s">
        <v>29</v>
      </c>
      <c r="J258" s="167" t="s">
        <v>280</v>
      </c>
      <c r="K258" s="167" t="s">
        <v>281</v>
      </c>
      <c r="L258" s="167" t="s">
        <v>100</v>
      </c>
      <c r="M258" s="167" t="s">
        <v>101</v>
      </c>
      <c r="N258" s="167" t="s">
        <v>232</v>
      </c>
      <c r="O258" s="167" t="s">
        <v>267</v>
      </c>
      <c r="P258" s="167" t="s">
        <v>268</v>
      </c>
      <c r="Q258" s="167" t="s">
        <v>301</v>
      </c>
      <c r="R258" s="175"/>
      <c r="S258" s="175"/>
      <c r="T258" s="167" t="s">
        <v>319</v>
      </c>
      <c r="U258" s="178">
        <v>360.91</v>
      </c>
      <c r="V258" s="175"/>
      <c r="W258" s="181"/>
    </row>
    <row r="259" spans="1:23" hidden="1">
      <c r="A259" s="167" t="s">
        <v>48</v>
      </c>
      <c r="B259" s="167" t="s">
        <v>96</v>
      </c>
      <c r="C259" s="167" t="s">
        <v>97</v>
      </c>
      <c r="D259" s="167" t="s">
        <v>57</v>
      </c>
      <c r="E259" s="167" t="s">
        <v>29</v>
      </c>
      <c r="F259" s="167" t="s">
        <v>318</v>
      </c>
      <c r="G259" s="167" t="s">
        <v>319</v>
      </c>
      <c r="H259" s="167" t="s">
        <v>57</v>
      </c>
      <c r="I259" s="167" t="s">
        <v>29</v>
      </c>
      <c r="J259" s="167" t="s">
        <v>280</v>
      </c>
      <c r="K259" s="167" t="s">
        <v>281</v>
      </c>
      <c r="L259" s="167" t="s">
        <v>100</v>
      </c>
      <c r="M259" s="167" t="s">
        <v>101</v>
      </c>
      <c r="N259" s="167" t="s">
        <v>232</v>
      </c>
      <c r="O259" s="167" t="s">
        <v>267</v>
      </c>
      <c r="P259" s="167" t="s">
        <v>268</v>
      </c>
      <c r="Q259" s="167" t="s">
        <v>282</v>
      </c>
      <c r="R259" s="175"/>
      <c r="S259" s="175"/>
      <c r="T259" s="167" t="s">
        <v>319</v>
      </c>
      <c r="U259" s="178">
        <v>-63.48</v>
      </c>
      <c r="V259" s="175"/>
      <c r="W259" s="181"/>
    </row>
    <row r="260" spans="1:23" hidden="1">
      <c r="A260" s="167" t="s">
        <v>48</v>
      </c>
      <c r="B260" s="167" t="s">
        <v>162</v>
      </c>
      <c r="C260" s="167" t="s">
        <v>163</v>
      </c>
      <c r="D260" s="167" t="s">
        <v>57</v>
      </c>
      <c r="E260" s="167" t="s">
        <v>29</v>
      </c>
      <c r="F260" s="167" t="s">
        <v>325</v>
      </c>
      <c r="G260" s="167" t="s">
        <v>163</v>
      </c>
      <c r="H260" s="167" t="s">
        <v>57</v>
      </c>
      <c r="I260" s="167" t="s">
        <v>29</v>
      </c>
      <c r="J260" s="167" t="s">
        <v>280</v>
      </c>
      <c r="K260" s="167" t="s">
        <v>281</v>
      </c>
      <c r="L260" s="167" t="s">
        <v>100</v>
      </c>
      <c r="M260" s="167" t="s">
        <v>101</v>
      </c>
      <c r="N260" s="167" t="s">
        <v>235</v>
      </c>
      <c r="O260" s="167" t="s">
        <v>267</v>
      </c>
      <c r="P260" s="167" t="s">
        <v>268</v>
      </c>
      <c r="Q260" s="167" t="s">
        <v>301</v>
      </c>
      <c r="R260" s="167" t="s">
        <v>165</v>
      </c>
      <c r="S260" s="167" t="s">
        <v>236</v>
      </c>
      <c r="T260" s="167" t="s">
        <v>163</v>
      </c>
      <c r="U260" s="178">
        <v>244.29</v>
      </c>
      <c r="V260" s="175"/>
      <c r="W260" s="181"/>
    </row>
    <row r="261" spans="1:23" hidden="1">
      <c r="A261" s="167" t="s">
        <v>48</v>
      </c>
      <c r="B261" s="167" t="s">
        <v>376</v>
      </c>
      <c r="C261" s="167" t="s">
        <v>377</v>
      </c>
      <c r="D261" s="167" t="s">
        <v>57</v>
      </c>
      <c r="E261" s="167" t="s">
        <v>29</v>
      </c>
      <c r="F261" s="167" t="s">
        <v>378</v>
      </c>
      <c r="G261" s="167" t="s">
        <v>379</v>
      </c>
      <c r="H261" s="167" t="s">
        <v>57</v>
      </c>
      <c r="I261" s="167" t="s">
        <v>29</v>
      </c>
      <c r="J261" s="167" t="s">
        <v>330</v>
      </c>
      <c r="K261" s="167" t="s">
        <v>331</v>
      </c>
      <c r="L261" s="167" t="s">
        <v>26</v>
      </c>
      <c r="M261" s="167" t="s">
        <v>60</v>
      </c>
      <c r="N261" s="167" t="s">
        <v>381</v>
      </c>
      <c r="O261" s="167" t="s">
        <v>265</v>
      </c>
      <c r="P261" s="167" t="s">
        <v>266</v>
      </c>
      <c r="Q261" s="167" t="s">
        <v>29</v>
      </c>
      <c r="R261" s="175"/>
      <c r="S261" s="175"/>
      <c r="T261" s="175"/>
      <c r="U261" s="178">
        <v>-911.96</v>
      </c>
      <c r="V261" s="175"/>
      <c r="W261" s="181"/>
    </row>
    <row r="262" spans="1:23" ht="20.399999999999999" hidden="1">
      <c r="A262" s="167" t="s">
        <v>48</v>
      </c>
      <c r="B262" s="167" t="s">
        <v>376</v>
      </c>
      <c r="C262" s="167" t="s">
        <v>377</v>
      </c>
      <c r="D262" s="167" t="s">
        <v>57</v>
      </c>
      <c r="E262" s="167" t="s">
        <v>29</v>
      </c>
      <c r="F262" s="167" t="s">
        <v>378</v>
      </c>
      <c r="G262" s="167" t="s">
        <v>379</v>
      </c>
      <c r="H262" s="167" t="s">
        <v>57</v>
      </c>
      <c r="I262" s="167" t="s">
        <v>29</v>
      </c>
      <c r="J262" s="167" t="s">
        <v>330</v>
      </c>
      <c r="K262" s="167" t="s">
        <v>331</v>
      </c>
      <c r="L262" s="167" t="s">
        <v>100</v>
      </c>
      <c r="M262" s="167" t="s">
        <v>101</v>
      </c>
      <c r="N262" s="167" t="s">
        <v>233</v>
      </c>
      <c r="O262" s="167" t="s">
        <v>265</v>
      </c>
      <c r="P262" s="167" t="s">
        <v>266</v>
      </c>
      <c r="Q262" s="167" t="s">
        <v>428</v>
      </c>
      <c r="R262" s="167" t="s">
        <v>158</v>
      </c>
      <c r="S262" s="167" t="s">
        <v>465</v>
      </c>
      <c r="T262" s="167" t="s">
        <v>379</v>
      </c>
      <c r="U262" s="178">
        <v>911.96</v>
      </c>
      <c r="V262" s="175"/>
      <c r="W262" s="181"/>
    </row>
    <row r="263" spans="1:23" hidden="1">
      <c r="A263" s="167" t="s">
        <v>48</v>
      </c>
      <c r="B263" s="167" t="s">
        <v>326</v>
      </c>
      <c r="C263" s="167" t="s">
        <v>327</v>
      </c>
      <c r="D263" s="167" t="s">
        <v>57</v>
      </c>
      <c r="E263" s="167" t="s">
        <v>29</v>
      </c>
      <c r="F263" s="167" t="s">
        <v>348</v>
      </c>
      <c r="G263" s="167" t="s">
        <v>349</v>
      </c>
      <c r="H263" s="167" t="s">
        <v>57</v>
      </c>
      <c r="I263" s="167" t="s">
        <v>29</v>
      </c>
      <c r="J263" s="167" t="s">
        <v>330</v>
      </c>
      <c r="K263" s="167" t="s">
        <v>331</v>
      </c>
      <c r="L263" s="167" t="s">
        <v>26</v>
      </c>
      <c r="M263" s="167" t="s">
        <v>60</v>
      </c>
      <c r="N263" s="167" t="s">
        <v>332</v>
      </c>
      <c r="O263" s="167" t="s">
        <v>267</v>
      </c>
      <c r="P263" s="167" t="s">
        <v>268</v>
      </c>
      <c r="Q263" s="167" t="s">
        <v>29</v>
      </c>
      <c r="R263" s="175"/>
      <c r="S263" s="175"/>
      <c r="T263" s="175"/>
      <c r="U263" s="178">
        <v>5987.5</v>
      </c>
      <c r="V263" s="175"/>
      <c r="W263" s="181"/>
    </row>
    <row r="264" spans="1:23" hidden="1">
      <c r="A264" s="167" t="s">
        <v>48</v>
      </c>
      <c r="B264" s="167" t="s">
        <v>333</v>
      </c>
      <c r="C264" s="167" t="s">
        <v>334</v>
      </c>
      <c r="D264" s="167" t="s">
        <v>335</v>
      </c>
      <c r="E264" s="167" t="s">
        <v>336</v>
      </c>
      <c r="F264" s="167" t="s">
        <v>337</v>
      </c>
      <c r="G264" s="167" t="s">
        <v>338</v>
      </c>
      <c r="H264" s="167" t="s">
        <v>57</v>
      </c>
      <c r="I264" s="167" t="s">
        <v>29</v>
      </c>
      <c r="J264" s="167" t="s">
        <v>280</v>
      </c>
      <c r="K264" s="167" t="s">
        <v>281</v>
      </c>
      <c r="L264" s="167" t="s">
        <v>26</v>
      </c>
      <c r="M264" s="167" t="s">
        <v>339</v>
      </c>
      <c r="N264" s="167" t="s">
        <v>340</v>
      </c>
      <c r="O264" s="167" t="s">
        <v>267</v>
      </c>
      <c r="P264" s="167" t="s">
        <v>268</v>
      </c>
      <c r="Q264" s="167" t="s">
        <v>29</v>
      </c>
      <c r="R264" s="175"/>
      <c r="S264" s="175"/>
      <c r="T264" s="175"/>
      <c r="U264" s="178">
        <v>693.75</v>
      </c>
      <c r="V264" s="175"/>
      <c r="W264" s="181"/>
    </row>
    <row r="265" spans="1:23" ht="40.799999999999997" hidden="1">
      <c r="A265" s="167" t="s">
        <v>48</v>
      </c>
      <c r="B265" s="167" t="s">
        <v>341</v>
      </c>
      <c r="C265" s="167" t="s">
        <v>342</v>
      </c>
      <c r="D265" s="167" t="s">
        <v>57</v>
      </c>
      <c r="E265" s="167" t="s">
        <v>29</v>
      </c>
      <c r="F265" s="167" t="s">
        <v>343</v>
      </c>
      <c r="G265" s="167" t="s">
        <v>344</v>
      </c>
      <c r="H265" s="167" t="s">
        <v>57</v>
      </c>
      <c r="I265" s="167" t="s">
        <v>29</v>
      </c>
      <c r="J265" s="167" t="s">
        <v>330</v>
      </c>
      <c r="K265" s="167" t="s">
        <v>331</v>
      </c>
      <c r="L265" s="167" t="s">
        <v>100</v>
      </c>
      <c r="M265" s="167" t="s">
        <v>101</v>
      </c>
      <c r="N265" s="167" t="s">
        <v>233</v>
      </c>
      <c r="O265" s="167" t="s">
        <v>267</v>
      </c>
      <c r="P265" s="167" t="s">
        <v>268</v>
      </c>
      <c r="Q265" s="167" t="s">
        <v>345</v>
      </c>
      <c r="R265" s="167" t="s">
        <v>158</v>
      </c>
      <c r="S265" s="167" t="s">
        <v>466</v>
      </c>
      <c r="T265" s="167" t="s">
        <v>344</v>
      </c>
      <c r="U265" s="178">
        <v>515</v>
      </c>
      <c r="V265" s="175"/>
      <c r="W265" s="181"/>
    </row>
    <row r="266" spans="1:23" ht="40.799999999999997" hidden="1">
      <c r="A266" s="167" t="s">
        <v>48</v>
      </c>
      <c r="B266" s="167" t="s">
        <v>341</v>
      </c>
      <c r="C266" s="167" t="s">
        <v>342</v>
      </c>
      <c r="D266" s="167" t="s">
        <v>57</v>
      </c>
      <c r="E266" s="167" t="s">
        <v>29</v>
      </c>
      <c r="F266" s="167" t="s">
        <v>343</v>
      </c>
      <c r="G266" s="167" t="s">
        <v>344</v>
      </c>
      <c r="H266" s="167" t="s">
        <v>57</v>
      </c>
      <c r="I266" s="167" t="s">
        <v>29</v>
      </c>
      <c r="J266" s="167" t="s">
        <v>330</v>
      </c>
      <c r="K266" s="167" t="s">
        <v>331</v>
      </c>
      <c r="L266" s="167" t="s">
        <v>100</v>
      </c>
      <c r="M266" s="167" t="s">
        <v>101</v>
      </c>
      <c r="N266" s="167" t="s">
        <v>233</v>
      </c>
      <c r="O266" s="167" t="s">
        <v>267</v>
      </c>
      <c r="P266" s="167" t="s">
        <v>268</v>
      </c>
      <c r="Q266" s="167" t="s">
        <v>345</v>
      </c>
      <c r="R266" s="167" t="s">
        <v>158</v>
      </c>
      <c r="S266" s="167" t="s">
        <v>467</v>
      </c>
      <c r="T266" s="167" t="s">
        <v>344</v>
      </c>
      <c r="U266" s="178">
        <v>699</v>
      </c>
      <c r="V266" s="175"/>
      <c r="W266" s="181"/>
    </row>
    <row r="267" spans="1:23" ht="20.399999999999999" hidden="1">
      <c r="A267" s="167" t="s">
        <v>48</v>
      </c>
      <c r="B267" s="167" t="s">
        <v>179</v>
      </c>
      <c r="C267" s="167" t="s">
        <v>180</v>
      </c>
      <c r="D267" s="167" t="s">
        <v>57</v>
      </c>
      <c r="E267" s="167" t="s">
        <v>29</v>
      </c>
      <c r="F267" s="167" t="s">
        <v>404</v>
      </c>
      <c r="G267" s="167" t="s">
        <v>270</v>
      </c>
      <c r="H267" s="167" t="s">
        <v>57</v>
      </c>
      <c r="I267" s="167" t="s">
        <v>29</v>
      </c>
      <c r="J267" s="167" t="s">
        <v>280</v>
      </c>
      <c r="K267" s="167" t="s">
        <v>281</v>
      </c>
      <c r="L267" s="167" t="s">
        <v>100</v>
      </c>
      <c r="M267" s="167" t="s">
        <v>101</v>
      </c>
      <c r="N267" s="167" t="s">
        <v>233</v>
      </c>
      <c r="O267" s="167" t="s">
        <v>267</v>
      </c>
      <c r="P267" s="167" t="s">
        <v>268</v>
      </c>
      <c r="Q267" s="167" t="s">
        <v>282</v>
      </c>
      <c r="R267" s="167" t="s">
        <v>158</v>
      </c>
      <c r="S267" s="167" t="s">
        <v>297</v>
      </c>
      <c r="T267" s="167" t="s">
        <v>270</v>
      </c>
      <c r="U267" s="178">
        <v>19.100000000000001</v>
      </c>
      <c r="V267" s="175"/>
      <c r="W267" s="181"/>
    </row>
    <row r="268" spans="1:23">
      <c r="A268" s="10" t="s">
        <v>48</v>
      </c>
      <c r="B268" s="10" t="s">
        <v>346</v>
      </c>
      <c r="C268" s="10" t="s">
        <v>347</v>
      </c>
      <c r="D268" s="167" t="s">
        <v>57</v>
      </c>
      <c r="E268" s="167" t="s">
        <v>29</v>
      </c>
      <c r="F268" s="10" t="s">
        <v>348</v>
      </c>
      <c r="G268" s="10" t="s">
        <v>349</v>
      </c>
      <c r="H268" s="167" t="s">
        <v>57</v>
      </c>
      <c r="I268" s="167" t="s">
        <v>29</v>
      </c>
      <c r="J268" s="10" t="s">
        <v>330</v>
      </c>
      <c r="K268" s="10" t="s">
        <v>331</v>
      </c>
      <c r="L268" s="167" t="s">
        <v>26</v>
      </c>
      <c r="M268" s="167" t="s">
        <v>60</v>
      </c>
      <c r="N268" s="167" t="s">
        <v>332</v>
      </c>
      <c r="O268" s="167" t="s">
        <v>267</v>
      </c>
      <c r="P268" s="167" t="s">
        <v>268</v>
      </c>
      <c r="Q268" s="167" t="s">
        <v>29</v>
      </c>
      <c r="R268" s="175"/>
      <c r="S268" s="175"/>
      <c r="T268" s="175"/>
      <c r="U268" s="22">
        <v>8390.75</v>
      </c>
      <c r="V268" s="11"/>
      <c r="W268" s="381"/>
    </row>
    <row r="269" spans="1:23" hidden="1">
      <c r="A269" s="167" t="s">
        <v>48</v>
      </c>
      <c r="B269" s="167" t="s">
        <v>350</v>
      </c>
      <c r="C269" s="167" t="s">
        <v>351</v>
      </c>
      <c r="D269" s="167" t="s">
        <v>352</v>
      </c>
      <c r="E269" s="167" t="s">
        <v>353</v>
      </c>
      <c r="F269" s="167" t="s">
        <v>354</v>
      </c>
      <c r="G269" s="167" t="s">
        <v>355</v>
      </c>
      <c r="H269" s="167" t="s">
        <v>57</v>
      </c>
      <c r="I269" s="167" t="s">
        <v>29</v>
      </c>
      <c r="J269" s="167" t="s">
        <v>330</v>
      </c>
      <c r="K269" s="167" t="s">
        <v>331</v>
      </c>
      <c r="L269" s="167" t="s">
        <v>26</v>
      </c>
      <c r="M269" s="167" t="s">
        <v>60</v>
      </c>
      <c r="N269" s="167" t="s">
        <v>356</v>
      </c>
      <c r="O269" s="167" t="s">
        <v>357</v>
      </c>
      <c r="P269" s="167" t="s">
        <v>358</v>
      </c>
      <c r="Q269" s="167" t="s">
        <v>29</v>
      </c>
      <c r="R269" s="175"/>
      <c r="S269" s="175"/>
      <c r="T269" s="175"/>
      <c r="U269" s="178">
        <v>27562.29</v>
      </c>
      <c r="V269" s="175"/>
      <c r="W269" s="181"/>
    </row>
    <row r="270" spans="1:23" hidden="1">
      <c r="A270" s="167" t="s">
        <v>48</v>
      </c>
      <c r="B270" s="167" t="s">
        <v>289</v>
      </c>
      <c r="C270" s="167" t="s">
        <v>290</v>
      </c>
      <c r="D270" s="167" t="s">
        <v>57</v>
      </c>
      <c r="E270" s="167" t="s">
        <v>29</v>
      </c>
      <c r="F270" s="167" t="s">
        <v>468</v>
      </c>
      <c r="G270" s="167" t="s">
        <v>469</v>
      </c>
      <c r="H270" s="167" t="s">
        <v>57</v>
      </c>
      <c r="I270" s="167" t="s">
        <v>29</v>
      </c>
      <c r="J270" s="167" t="s">
        <v>330</v>
      </c>
      <c r="K270" s="167" t="s">
        <v>331</v>
      </c>
      <c r="L270" s="167" t="s">
        <v>26</v>
      </c>
      <c r="M270" s="167" t="s">
        <v>60</v>
      </c>
      <c r="N270" s="167" t="s">
        <v>381</v>
      </c>
      <c r="O270" s="167" t="s">
        <v>265</v>
      </c>
      <c r="P270" s="167" t="s">
        <v>266</v>
      </c>
      <c r="Q270" s="167" t="s">
        <v>29</v>
      </c>
      <c r="R270" s="175"/>
      <c r="S270" s="175"/>
      <c r="T270" s="175"/>
      <c r="U270" s="178">
        <v>911.96</v>
      </c>
      <c r="V270" s="175"/>
      <c r="W270" s="181"/>
    </row>
    <row r="271" spans="1:23" hidden="1">
      <c r="A271" s="167" t="s">
        <v>48</v>
      </c>
      <c r="B271" s="167" t="s">
        <v>289</v>
      </c>
      <c r="C271" s="167" t="s">
        <v>290</v>
      </c>
      <c r="D271" s="167" t="s">
        <v>359</v>
      </c>
      <c r="E271" s="167" t="s">
        <v>360</v>
      </c>
      <c r="F271" s="167" t="s">
        <v>361</v>
      </c>
      <c r="G271" s="167" t="s">
        <v>362</v>
      </c>
      <c r="H271" s="167" t="s">
        <v>57</v>
      </c>
      <c r="I271" s="167" t="s">
        <v>29</v>
      </c>
      <c r="J271" s="167" t="s">
        <v>280</v>
      </c>
      <c r="K271" s="167" t="s">
        <v>281</v>
      </c>
      <c r="L271" s="167" t="s">
        <v>26</v>
      </c>
      <c r="M271" s="167" t="s">
        <v>339</v>
      </c>
      <c r="N271" s="167" t="s">
        <v>363</v>
      </c>
      <c r="O271" s="167" t="s">
        <v>357</v>
      </c>
      <c r="P271" s="167" t="s">
        <v>358</v>
      </c>
      <c r="Q271" s="167" t="s">
        <v>29</v>
      </c>
      <c r="R271" s="175"/>
      <c r="S271" s="175"/>
      <c r="T271" s="175"/>
      <c r="U271" s="178">
        <v>4.96</v>
      </c>
      <c r="V271" s="175"/>
      <c r="W271" s="181"/>
    </row>
    <row r="272" spans="1:23" hidden="1">
      <c r="A272" s="167" t="s">
        <v>48</v>
      </c>
      <c r="B272" s="167" t="s">
        <v>289</v>
      </c>
      <c r="C272" s="167" t="s">
        <v>290</v>
      </c>
      <c r="D272" s="167" t="s">
        <v>359</v>
      </c>
      <c r="E272" s="167" t="s">
        <v>360</v>
      </c>
      <c r="F272" s="167" t="s">
        <v>361</v>
      </c>
      <c r="G272" s="167" t="s">
        <v>362</v>
      </c>
      <c r="H272" s="167" t="s">
        <v>57</v>
      </c>
      <c r="I272" s="167" t="s">
        <v>29</v>
      </c>
      <c r="J272" s="167" t="s">
        <v>330</v>
      </c>
      <c r="K272" s="167" t="s">
        <v>331</v>
      </c>
      <c r="L272" s="167" t="s">
        <v>26</v>
      </c>
      <c r="M272" s="167" t="s">
        <v>339</v>
      </c>
      <c r="N272" s="167" t="s">
        <v>364</v>
      </c>
      <c r="O272" s="167" t="s">
        <v>357</v>
      </c>
      <c r="P272" s="167" t="s">
        <v>358</v>
      </c>
      <c r="Q272" s="167" t="s">
        <v>29</v>
      </c>
      <c r="R272" s="175"/>
      <c r="S272" s="175"/>
      <c r="T272" s="175"/>
      <c r="U272" s="178">
        <v>23358.53</v>
      </c>
      <c r="V272" s="175"/>
      <c r="W272" s="181"/>
    </row>
    <row r="273" spans="1:23" hidden="1">
      <c r="A273" s="167" t="s">
        <v>50</v>
      </c>
      <c r="B273" s="167" t="s">
        <v>96</v>
      </c>
      <c r="C273" s="167" t="s">
        <v>97</v>
      </c>
      <c r="D273" s="167" t="s">
        <v>57</v>
      </c>
      <c r="E273" s="167" t="s">
        <v>29</v>
      </c>
      <c r="F273" s="167" t="s">
        <v>316</v>
      </c>
      <c r="G273" s="167" t="s">
        <v>149</v>
      </c>
      <c r="H273" s="167" t="s">
        <v>57</v>
      </c>
      <c r="I273" s="167" t="s">
        <v>29</v>
      </c>
      <c r="J273" s="167" t="s">
        <v>280</v>
      </c>
      <c r="K273" s="167" t="s">
        <v>281</v>
      </c>
      <c r="L273" s="167" t="s">
        <v>100</v>
      </c>
      <c r="M273" s="167" t="s">
        <v>101</v>
      </c>
      <c r="N273" s="167" t="s">
        <v>239</v>
      </c>
      <c r="O273" s="167" t="s">
        <v>267</v>
      </c>
      <c r="P273" s="167" t="s">
        <v>268</v>
      </c>
      <c r="Q273" s="167" t="s">
        <v>301</v>
      </c>
      <c r="R273" s="167" t="s">
        <v>147</v>
      </c>
      <c r="S273" s="167" t="s">
        <v>148</v>
      </c>
      <c r="T273" s="167" t="s">
        <v>149</v>
      </c>
      <c r="U273" s="178">
        <v>1337.73</v>
      </c>
      <c r="V273" s="175"/>
      <c r="W273" s="181"/>
    </row>
    <row r="274" spans="1:23" hidden="1">
      <c r="A274" s="167" t="s">
        <v>50</v>
      </c>
      <c r="B274" s="167" t="s">
        <v>96</v>
      </c>
      <c r="C274" s="167" t="s">
        <v>97</v>
      </c>
      <c r="D274" s="167" t="s">
        <v>57</v>
      </c>
      <c r="E274" s="167" t="s">
        <v>29</v>
      </c>
      <c r="F274" s="167" t="s">
        <v>316</v>
      </c>
      <c r="G274" s="167" t="s">
        <v>149</v>
      </c>
      <c r="H274" s="167" t="s">
        <v>57</v>
      </c>
      <c r="I274" s="167" t="s">
        <v>29</v>
      </c>
      <c r="J274" s="167" t="s">
        <v>280</v>
      </c>
      <c r="K274" s="167" t="s">
        <v>281</v>
      </c>
      <c r="L274" s="167" t="s">
        <v>100</v>
      </c>
      <c r="M274" s="167" t="s">
        <v>101</v>
      </c>
      <c r="N274" s="167" t="s">
        <v>239</v>
      </c>
      <c r="O274" s="167" t="s">
        <v>267</v>
      </c>
      <c r="P274" s="167" t="s">
        <v>268</v>
      </c>
      <c r="Q274" s="167" t="s">
        <v>282</v>
      </c>
      <c r="R274" s="167" t="s">
        <v>147</v>
      </c>
      <c r="S274" s="167" t="s">
        <v>148</v>
      </c>
      <c r="T274" s="167" t="s">
        <v>149</v>
      </c>
      <c r="U274" s="178">
        <v>471.15</v>
      </c>
      <c r="V274" s="175"/>
      <c r="W274" s="181"/>
    </row>
    <row r="275" spans="1:23" hidden="1">
      <c r="A275" s="167" t="s">
        <v>50</v>
      </c>
      <c r="B275" s="167" t="s">
        <v>96</v>
      </c>
      <c r="C275" s="167" t="s">
        <v>97</v>
      </c>
      <c r="D275" s="167" t="s">
        <v>57</v>
      </c>
      <c r="E275" s="167" t="s">
        <v>29</v>
      </c>
      <c r="F275" s="167" t="s">
        <v>317</v>
      </c>
      <c r="G275" s="167" t="s">
        <v>108</v>
      </c>
      <c r="H275" s="167" t="s">
        <v>57</v>
      </c>
      <c r="I275" s="167" t="s">
        <v>29</v>
      </c>
      <c r="J275" s="167" t="s">
        <v>280</v>
      </c>
      <c r="K275" s="167" t="s">
        <v>281</v>
      </c>
      <c r="L275" s="167" t="s">
        <v>100</v>
      </c>
      <c r="M275" s="167" t="s">
        <v>101</v>
      </c>
      <c r="N275" s="167" t="s">
        <v>239</v>
      </c>
      <c r="O275" s="167" t="s">
        <v>267</v>
      </c>
      <c r="P275" s="167" t="s">
        <v>268</v>
      </c>
      <c r="Q275" s="167" t="s">
        <v>301</v>
      </c>
      <c r="R275" s="167" t="s">
        <v>145</v>
      </c>
      <c r="S275" s="167" t="s">
        <v>146</v>
      </c>
      <c r="T275" s="167" t="s">
        <v>108</v>
      </c>
      <c r="U275" s="178">
        <v>153.34</v>
      </c>
      <c r="V275" s="175"/>
      <c r="W275" s="181"/>
    </row>
    <row r="276" spans="1:23" hidden="1">
      <c r="A276" s="167" t="s">
        <v>50</v>
      </c>
      <c r="B276" s="167" t="s">
        <v>96</v>
      </c>
      <c r="C276" s="167" t="s">
        <v>97</v>
      </c>
      <c r="D276" s="167" t="s">
        <v>57</v>
      </c>
      <c r="E276" s="167" t="s">
        <v>29</v>
      </c>
      <c r="F276" s="167" t="s">
        <v>317</v>
      </c>
      <c r="G276" s="167" t="s">
        <v>108</v>
      </c>
      <c r="H276" s="167" t="s">
        <v>57</v>
      </c>
      <c r="I276" s="167" t="s">
        <v>29</v>
      </c>
      <c r="J276" s="167" t="s">
        <v>280</v>
      </c>
      <c r="K276" s="167" t="s">
        <v>281</v>
      </c>
      <c r="L276" s="167" t="s">
        <v>100</v>
      </c>
      <c r="M276" s="167" t="s">
        <v>101</v>
      </c>
      <c r="N276" s="167" t="s">
        <v>239</v>
      </c>
      <c r="O276" s="167" t="s">
        <v>267</v>
      </c>
      <c r="P276" s="167" t="s">
        <v>268</v>
      </c>
      <c r="Q276" s="167" t="s">
        <v>301</v>
      </c>
      <c r="R276" s="167" t="s">
        <v>106</v>
      </c>
      <c r="S276" s="167" t="s">
        <v>146</v>
      </c>
      <c r="T276" s="167" t="s">
        <v>108</v>
      </c>
      <c r="U276" s="178">
        <v>-842.2</v>
      </c>
      <c r="V276" s="175"/>
      <c r="W276" s="181"/>
    </row>
    <row r="277" spans="1:23" hidden="1">
      <c r="A277" s="167" t="s">
        <v>50</v>
      </c>
      <c r="B277" s="167" t="s">
        <v>96</v>
      </c>
      <c r="C277" s="167" t="s">
        <v>97</v>
      </c>
      <c r="D277" s="167" t="s">
        <v>57</v>
      </c>
      <c r="E277" s="167" t="s">
        <v>29</v>
      </c>
      <c r="F277" s="167" t="s">
        <v>317</v>
      </c>
      <c r="G277" s="167" t="s">
        <v>108</v>
      </c>
      <c r="H277" s="167" t="s">
        <v>57</v>
      </c>
      <c r="I277" s="167" t="s">
        <v>29</v>
      </c>
      <c r="J277" s="167" t="s">
        <v>280</v>
      </c>
      <c r="K277" s="167" t="s">
        <v>281</v>
      </c>
      <c r="L277" s="167" t="s">
        <v>100</v>
      </c>
      <c r="M277" s="167" t="s">
        <v>101</v>
      </c>
      <c r="N277" s="167" t="s">
        <v>239</v>
      </c>
      <c r="O277" s="167" t="s">
        <v>267</v>
      </c>
      <c r="P277" s="167" t="s">
        <v>268</v>
      </c>
      <c r="Q277" s="167" t="s">
        <v>282</v>
      </c>
      <c r="R277" s="167" t="s">
        <v>145</v>
      </c>
      <c r="S277" s="167" t="s">
        <v>146</v>
      </c>
      <c r="T277" s="167" t="s">
        <v>108</v>
      </c>
      <c r="U277" s="178">
        <v>94.23</v>
      </c>
      <c r="V277" s="175"/>
      <c r="W277" s="181"/>
    </row>
    <row r="278" spans="1:23" hidden="1">
      <c r="A278" s="167" t="s">
        <v>50</v>
      </c>
      <c r="B278" s="167" t="s">
        <v>96</v>
      </c>
      <c r="C278" s="167" t="s">
        <v>97</v>
      </c>
      <c r="D278" s="167" t="s">
        <v>57</v>
      </c>
      <c r="E278" s="167" t="s">
        <v>29</v>
      </c>
      <c r="F278" s="167" t="s">
        <v>318</v>
      </c>
      <c r="G278" s="167" t="s">
        <v>319</v>
      </c>
      <c r="H278" s="167" t="s">
        <v>57</v>
      </c>
      <c r="I278" s="167" t="s">
        <v>29</v>
      </c>
      <c r="J278" s="167" t="s">
        <v>280</v>
      </c>
      <c r="K278" s="167" t="s">
        <v>281</v>
      </c>
      <c r="L278" s="167" t="s">
        <v>100</v>
      </c>
      <c r="M278" s="167" t="s">
        <v>101</v>
      </c>
      <c r="N278" s="167" t="s">
        <v>238</v>
      </c>
      <c r="O278" s="167" t="s">
        <v>267</v>
      </c>
      <c r="P278" s="167" t="s">
        <v>268</v>
      </c>
      <c r="Q278" s="167" t="s">
        <v>301</v>
      </c>
      <c r="R278" s="175"/>
      <c r="S278" s="175"/>
      <c r="T278" s="167" t="s">
        <v>319</v>
      </c>
      <c r="U278" s="178">
        <v>137.96</v>
      </c>
      <c r="V278" s="175"/>
      <c r="W278" s="181"/>
    </row>
    <row r="279" spans="1:23" hidden="1">
      <c r="A279" s="167" t="s">
        <v>50</v>
      </c>
      <c r="B279" s="167" t="s">
        <v>96</v>
      </c>
      <c r="C279" s="167" t="s">
        <v>97</v>
      </c>
      <c r="D279" s="167" t="s">
        <v>57</v>
      </c>
      <c r="E279" s="167" t="s">
        <v>29</v>
      </c>
      <c r="F279" s="167" t="s">
        <v>318</v>
      </c>
      <c r="G279" s="167" t="s">
        <v>319</v>
      </c>
      <c r="H279" s="167" t="s">
        <v>57</v>
      </c>
      <c r="I279" s="167" t="s">
        <v>29</v>
      </c>
      <c r="J279" s="167" t="s">
        <v>280</v>
      </c>
      <c r="K279" s="167" t="s">
        <v>281</v>
      </c>
      <c r="L279" s="167" t="s">
        <v>100</v>
      </c>
      <c r="M279" s="167" t="s">
        <v>101</v>
      </c>
      <c r="N279" s="167" t="s">
        <v>238</v>
      </c>
      <c r="O279" s="167" t="s">
        <v>267</v>
      </c>
      <c r="P279" s="167" t="s">
        <v>268</v>
      </c>
      <c r="Q279" s="167" t="s">
        <v>282</v>
      </c>
      <c r="R279" s="175"/>
      <c r="S279" s="175"/>
      <c r="T279" s="167" t="s">
        <v>319</v>
      </c>
      <c r="U279" s="178">
        <v>120.2</v>
      </c>
      <c r="V279" s="175"/>
      <c r="W279" s="181"/>
    </row>
    <row r="280" spans="1:23" ht="30.6" hidden="1">
      <c r="A280" s="167" t="s">
        <v>50</v>
      </c>
      <c r="B280" s="167" t="s">
        <v>156</v>
      </c>
      <c r="C280" s="167" t="s">
        <v>157</v>
      </c>
      <c r="D280" s="167" t="s">
        <v>57</v>
      </c>
      <c r="E280" s="167" t="s">
        <v>29</v>
      </c>
      <c r="F280" s="167" t="s">
        <v>320</v>
      </c>
      <c r="G280" s="167" t="s">
        <v>160</v>
      </c>
      <c r="H280" s="167" t="s">
        <v>57</v>
      </c>
      <c r="I280" s="167" t="s">
        <v>29</v>
      </c>
      <c r="J280" s="167" t="s">
        <v>330</v>
      </c>
      <c r="K280" s="167" t="s">
        <v>331</v>
      </c>
      <c r="L280" s="167" t="s">
        <v>100</v>
      </c>
      <c r="M280" s="167" t="s">
        <v>101</v>
      </c>
      <c r="N280" s="167" t="s">
        <v>239</v>
      </c>
      <c r="O280" s="167" t="s">
        <v>267</v>
      </c>
      <c r="P280" s="167" t="s">
        <v>268</v>
      </c>
      <c r="Q280" s="167" t="s">
        <v>345</v>
      </c>
      <c r="R280" s="167" t="s">
        <v>158</v>
      </c>
      <c r="S280" s="167" t="s">
        <v>470</v>
      </c>
      <c r="T280" s="167" t="s">
        <v>160</v>
      </c>
      <c r="U280" s="178">
        <v>20.75</v>
      </c>
      <c r="V280" s="175"/>
      <c r="W280" s="181"/>
    </row>
    <row r="281" spans="1:23" hidden="1">
      <c r="A281" s="167" t="s">
        <v>50</v>
      </c>
      <c r="B281" s="167" t="s">
        <v>162</v>
      </c>
      <c r="C281" s="167" t="s">
        <v>163</v>
      </c>
      <c r="D281" s="167" t="s">
        <v>57</v>
      </c>
      <c r="E281" s="167" t="s">
        <v>29</v>
      </c>
      <c r="F281" s="167" t="s">
        <v>325</v>
      </c>
      <c r="G281" s="167" t="s">
        <v>163</v>
      </c>
      <c r="H281" s="167" t="s">
        <v>57</v>
      </c>
      <c r="I281" s="167" t="s">
        <v>29</v>
      </c>
      <c r="J281" s="167" t="s">
        <v>280</v>
      </c>
      <c r="K281" s="167" t="s">
        <v>281</v>
      </c>
      <c r="L281" s="167" t="s">
        <v>100</v>
      </c>
      <c r="M281" s="167" t="s">
        <v>101</v>
      </c>
      <c r="N281" s="167" t="s">
        <v>242</v>
      </c>
      <c r="O281" s="167" t="s">
        <v>267</v>
      </c>
      <c r="P281" s="167" t="s">
        <v>268</v>
      </c>
      <c r="Q281" s="167" t="s">
        <v>301</v>
      </c>
      <c r="R281" s="167" t="s">
        <v>165</v>
      </c>
      <c r="S281" s="167" t="s">
        <v>243</v>
      </c>
      <c r="T281" s="167" t="s">
        <v>163</v>
      </c>
      <c r="U281" s="178">
        <v>142.51</v>
      </c>
      <c r="V281" s="175"/>
      <c r="W281" s="181"/>
    </row>
    <row r="282" spans="1:23" hidden="1">
      <c r="A282" s="167" t="s">
        <v>50</v>
      </c>
      <c r="B282" s="167" t="s">
        <v>162</v>
      </c>
      <c r="C282" s="167" t="s">
        <v>163</v>
      </c>
      <c r="D282" s="167" t="s">
        <v>57</v>
      </c>
      <c r="E282" s="167" t="s">
        <v>29</v>
      </c>
      <c r="F282" s="167" t="s">
        <v>325</v>
      </c>
      <c r="G282" s="167" t="s">
        <v>163</v>
      </c>
      <c r="H282" s="167" t="s">
        <v>57</v>
      </c>
      <c r="I282" s="167" t="s">
        <v>29</v>
      </c>
      <c r="J282" s="167" t="s">
        <v>280</v>
      </c>
      <c r="K282" s="167" t="s">
        <v>281</v>
      </c>
      <c r="L282" s="167" t="s">
        <v>100</v>
      </c>
      <c r="M282" s="167" t="s">
        <v>101</v>
      </c>
      <c r="N282" s="167" t="s">
        <v>242</v>
      </c>
      <c r="O282" s="167" t="s">
        <v>267</v>
      </c>
      <c r="P282" s="167" t="s">
        <v>268</v>
      </c>
      <c r="Q282" s="167" t="s">
        <v>282</v>
      </c>
      <c r="R282" s="167" t="s">
        <v>165</v>
      </c>
      <c r="S282" s="167" t="s">
        <v>243</v>
      </c>
      <c r="T282" s="167" t="s">
        <v>163</v>
      </c>
      <c r="U282" s="178">
        <v>50.19</v>
      </c>
      <c r="V282" s="175"/>
      <c r="W282" s="181"/>
    </row>
    <row r="283" spans="1:23" hidden="1">
      <c r="A283" s="167" t="s">
        <v>50</v>
      </c>
      <c r="B283" s="167" t="s">
        <v>326</v>
      </c>
      <c r="C283" s="167" t="s">
        <v>327</v>
      </c>
      <c r="D283" s="167" t="s">
        <v>57</v>
      </c>
      <c r="E283" s="167" t="s">
        <v>29</v>
      </c>
      <c r="F283" s="167" t="s">
        <v>348</v>
      </c>
      <c r="G283" s="167" t="s">
        <v>349</v>
      </c>
      <c r="H283" s="167" t="s">
        <v>57</v>
      </c>
      <c r="I283" s="167" t="s">
        <v>29</v>
      </c>
      <c r="J283" s="167" t="s">
        <v>330</v>
      </c>
      <c r="K283" s="167" t="s">
        <v>331</v>
      </c>
      <c r="L283" s="167" t="s">
        <v>26</v>
      </c>
      <c r="M283" s="167" t="s">
        <v>60</v>
      </c>
      <c r="N283" s="167" t="s">
        <v>332</v>
      </c>
      <c r="O283" s="167" t="s">
        <v>267</v>
      </c>
      <c r="P283" s="167" t="s">
        <v>268</v>
      </c>
      <c r="Q283" s="167" t="s">
        <v>29</v>
      </c>
      <c r="R283" s="175"/>
      <c r="S283" s="175"/>
      <c r="T283" s="175"/>
      <c r="U283" s="178">
        <v>5987.5</v>
      </c>
      <c r="V283" s="175"/>
      <c r="W283" s="181"/>
    </row>
    <row r="284" spans="1:23" hidden="1">
      <c r="A284" s="167" t="s">
        <v>50</v>
      </c>
      <c r="B284" s="167" t="s">
        <v>333</v>
      </c>
      <c r="C284" s="167" t="s">
        <v>334</v>
      </c>
      <c r="D284" s="167" t="s">
        <v>335</v>
      </c>
      <c r="E284" s="167" t="s">
        <v>336</v>
      </c>
      <c r="F284" s="167" t="s">
        <v>337</v>
      </c>
      <c r="G284" s="167" t="s">
        <v>338</v>
      </c>
      <c r="H284" s="167" t="s">
        <v>57</v>
      </c>
      <c r="I284" s="167" t="s">
        <v>29</v>
      </c>
      <c r="J284" s="167" t="s">
        <v>280</v>
      </c>
      <c r="K284" s="167" t="s">
        <v>281</v>
      </c>
      <c r="L284" s="167" t="s">
        <v>26</v>
      </c>
      <c r="M284" s="167" t="s">
        <v>339</v>
      </c>
      <c r="N284" s="167" t="s">
        <v>340</v>
      </c>
      <c r="O284" s="167" t="s">
        <v>267</v>
      </c>
      <c r="P284" s="167" t="s">
        <v>268</v>
      </c>
      <c r="Q284" s="167" t="s">
        <v>29</v>
      </c>
      <c r="R284" s="175"/>
      <c r="S284" s="175"/>
      <c r="T284" s="175"/>
      <c r="U284" s="178">
        <v>957.38</v>
      </c>
      <c r="V284" s="175"/>
      <c r="W284" s="181"/>
    </row>
    <row r="285" spans="1:23" ht="40.799999999999997" hidden="1">
      <c r="A285" s="167" t="s">
        <v>50</v>
      </c>
      <c r="B285" s="167" t="s">
        <v>341</v>
      </c>
      <c r="C285" s="167" t="s">
        <v>342</v>
      </c>
      <c r="D285" s="167" t="s">
        <v>57</v>
      </c>
      <c r="E285" s="167" t="s">
        <v>29</v>
      </c>
      <c r="F285" s="167" t="s">
        <v>343</v>
      </c>
      <c r="G285" s="167" t="s">
        <v>344</v>
      </c>
      <c r="H285" s="167" t="s">
        <v>57</v>
      </c>
      <c r="I285" s="167" t="s">
        <v>29</v>
      </c>
      <c r="J285" s="167" t="s">
        <v>330</v>
      </c>
      <c r="K285" s="167" t="s">
        <v>331</v>
      </c>
      <c r="L285" s="167" t="s">
        <v>100</v>
      </c>
      <c r="M285" s="167" t="s">
        <v>101</v>
      </c>
      <c r="N285" s="167" t="s">
        <v>239</v>
      </c>
      <c r="O285" s="167" t="s">
        <v>267</v>
      </c>
      <c r="P285" s="167" t="s">
        <v>268</v>
      </c>
      <c r="Q285" s="167" t="s">
        <v>345</v>
      </c>
      <c r="R285" s="167" t="s">
        <v>158</v>
      </c>
      <c r="S285" s="167" t="s">
        <v>471</v>
      </c>
      <c r="T285" s="167" t="s">
        <v>344</v>
      </c>
      <c r="U285" s="178">
        <v>515</v>
      </c>
      <c r="V285" s="175"/>
      <c r="W285" s="181"/>
    </row>
    <row r="286" spans="1:23" ht="40.799999999999997" hidden="1">
      <c r="A286" s="167" t="s">
        <v>50</v>
      </c>
      <c r="B286" s="167" t="s">
        <v>341</v>
      </c>
      <c r="C286" s="167" t="s">
        <v>342</v>
      </c>
      <c r="D286" s="167" t="s">
        <v>57</v>
      </c>
      <c r="E286" s="167" t="s">
        <v>29</v>
      </c>
      <c r="F286" s="167" t="s">
        <v>343</v>
      </c>
      <c r="G286" s="167" t="s">
        <v>344</v>
      </c>
      <c r="H286" s="167" t="s">
        <v>57</v>
      </c>
      <c r="I286" s="167" t="s">
        <v>29</v>
      </c>
      <c r="J286" s="167" t="s">
        <v>330</v>
      </c>
      <c r="K286" s="167" t="s">
        <v>331</v>
      </c>
      <c r="L286" s="167" t="s">
        <v>100</v>
      </c>
      <c r="M286" s="167" t="s">
        <v>101</v>
      </c>
      <c r="N286" s="167" t="s">
        <v>239</v>
      </c>
      <c r="O286" s="167" t="s">
        <v>267</v>
      </c>
      <c r="P286" s="167" t="s">
        <v>268</v>
      </c>
      <c r="Q286" s="167" t="s">
        <v>345</v>
      </c>
      <c r="R286" s="167" t="s">
        <v>158</v>
      </c>
      <c r="S286" s="167" t="s">
        <v>472</v>
      </c>
      <c r="T286" s="167" t="s">
        <v>344</v>
      </c>
      <c r="U286" s="178">
        <v>653.79999999999995</v>
      </c>
      <c r="V286" s="175"/>
      <c r="W286" s="181"/>
    </row>
    <row r="287" spans="1:23">
      <c r="A287" s="10" t="s">
        <v>50</v>
      </c>
      <c r="B287" s="10" t="s">
        <v>346</v>
      </c>
      <c r="C287" s="10" t="s">
        <v>347</v>
      </c>
      <c r="D287" s="167" t="s">
        <v>57</v>
      </c>
      <c r="E287" s="167" t="s">
        <v>29</v>
      </c>
      <c r="F287" s="10" t="s">
        <v>348</v>
      </c>
      <c r="G287" s="10" t="s">
        <v>349</v>
      </c>
      <c r="H287" s="167" t="s">
        <v>57</v>
      </c>
      <c r="I287" s="167" t="s">
        <v>29</v>
      </c>
      <c r="J287" s="10" t="s">
        <v>330</v>
      </c>
      <c r="K287" s="10" t="s">
        <v>331</v>
      </c>
      <c r="L287" s="167" t="s">
        <v>26</v>
      </c>
      <c r="M287" s="167" t="s">
        <v>60</v>
      </c>
      <c r="N287" s="167" t="s">
        <v>332</v>
      </c>
      <c r="O287" s="167" t="s">
        <v>267</v>
      </c>
      <c r="P287" s="167" t="s">
        <v>268</v>
      </c>
      <c r="Q287" s="167" t="s">
        <v>29</v>
      </c>
      <c r="R287" s="175"/>
      <c r="S287" s="175"/>
      <c r="T287" s="175"/>
      <c r="U287" s="22">
        <v>8390.75</v>
      </c>
      <c r="V287" s="11"/>
      <c r="W287" s="381"/>
    </row>
    <row r="288" spans="1:23">
      <c r="A288" s="10" t="s">
        <v>50</v>
      </c>
      <c r="B288" s="10" t="s">
        <v>346</v>
      </c>
      <c r="C288" s="10" t="s">
        <v>347</v>
      </c>
      <c r="D288" s="167" t="s">
        <v>57</v>
      </c>
      <c r="E288" s="167" t="s">
        <v>29</v>
      </c>
      <c r="F288" s="10" t="s">
        <v>348</v>
      </c>
      <c r="G288" s="10" t="s">
        <v>349</v>
      </c>
      <c r="H288" s="167" t="s">
        <v>57</v>
      </c>
      <c r="I288" s="167" t="s">
        <v>29</v>
      </c>
      <c r="J288" s="10" t="s">
        <v>330</v>
      </c>
      <c r="K288" s="10" t="s">
        <v>331</v>
      </c>
      <c r="L288" s="167" t="s">
        <v>131</v>
      </c>
      <c r="M288" s="175"/>
      <c r="N288" s="167" t="s">
        <v>241</v>
      </c>
      <c r="O288" s="167" t="s">
        <v>267</v>
      </c>
      <c r="P288" s="167" t="s">
        <v>268</v>
      </c>
      <c r="Q288" s="167" t="s">
        <v>345</v>
      </c>
      <c r="R288" s="175"/>
      <c r="S288" s="175"/>
      <c r="T288" s="167" t="s">
        <v>349</v>
      </c>
      <c r="U288" s="22">
        <v>1265</v>
      </c>
      <c r="V288" s="10" t="s">
        <v>947</v>
      </c>
      <c r="W288" s="23" t="s">
        <v>438</v>
      </c>
    </row>
    <row r="289" spans="1:23">
      <c r="A289" s="10" t="s">
        <v>50</v>
      </c>
      <c r="B289" s="10" t="s">
        <v>346</v>
      </c>
      <c r="C289" s="10" t="s">
        <v>347</v>
      </c>
      <c r="D289" s="167" t="s">
        <v>57</v>
      </c>
      <c r="E289" s="167" t="s">
        <v>29</v>
      </c>
      <c r="F289" s="10" t="s">
        <v>348</v>
      </c>
      <c r="G289" s="10" t="s">
        <v>349</v>
      </c>
      <c r="H289" s="167" t="s">
        <v>57</v>
      </c>
      <c r="I289" s="167" t="s">
        <v>29</v>
      </c>
      <c r="J289" s="10" t="s">
        <v>330</v>
      </c>
      <c r="K289" s="10" t="s">
        <v>331</v>
      </c>
      <c r="L289" s="167" t="s">
        <v>131</v>
      </c>
      <c r="M289" s="175"/>
      <c r="N289" s="167" t="s">
        <v>241</v>
      </c>
      <c r="O289" s="167" t="s">
        <v>267</v>
      </c>
      <c r="P289" s="167" t="s">
        <v>268</v>
      </c>
      <c r="Q289" s="167" t="s">
        <v>345</v>
      </c>
      <c r="R289" s="175"/>
      <c r="S289" s="175"/>
      <c r="T289" s="167" t="s">
        <v>349</v>
      </c>
      <c r="U289" s="22">
        <v>1500</v>
      </c>
      <c r="V289" s="10" t="s">
        <v>948</v>
      </c>
      <c r="W289" s="23" t="s">
        <v>438</v>
      </c>
    </row>
    <row r="290" spans="1:23">
      <c r="A290" s="10" t="s">
        <v>50</v>
      </c>
      <c r="B290" s="10" t="s">
        <v>346</v>
      </c>
      <c r="C290" s="10" t="s">
        <v>347</v>
      </c>
      <c r="D290" s="167" t="s">
        <v>57</v>
      </c>
      <c r="E290" s="167" t="s">
        <v>29</v>
      </c>
      <c r="F290" s="10" t="s">
        <v>348</v>
      </c>
      <c r="G290" s="10" t="s">
        <v>349</v>
      </c>
      <c r="H290" s="167" t="s">
        <v>57</v>
      </c>
      <c r="I290" s="167" t="s">
        <v>29</v>
      </c>
      <c r="J290" s="10" t="s">
        <v>330</v>
      </c>
      <c r="K290" s="10" t="s">
        <v>331</v>
      </c>
      <c r="L290" s="167" t="s">
        <v>131</v>
      </c>
      <c r="M290" s="175"/>
      <c r="N290" s="167" t="s">
        <v>241</v>
      </c>
      <c r="O290" s="167" t="s">
        <v>267</v>
      </c>
      <c r="P290" s="167" t="s">
        <v>268</v>
      </c>
      <c r="Q290" s="167" t="s">
        <v>345</v>
      </c>
      <c r="R290" s="175"/>
      <c r="S290" s="175"/>
      <c r="T290" s="167" t="s">
        <v>349</v>
      </c>
      <c r="U290" s="22">
        <v>1000</v>
      </c>
      <c r="V290" s="10" t="s">
        <v>949</v>
      </c>
      <c r="W290" s="23" t="s">
        <v>438</v>
      </c>
    </row>
    <row r="291" spans="1:23" hidden="1">
      <c r="A291" s="167" t="s">
        <v>50</v>
      </c>
      <c r="B291" s="167" t="s">
        <v>350</v>
      </c>
      <c r="C291" s="167" t="s">
        <v>351</v>
      </c>
      <c r="D291" s="167" t="s">
        <v>352</v>
      </c>
      <c r="E291" s="167" t="s">
        <v>353</v>
      </c>
      <c r="F291" s="167" t="s">
        <v>354</v>
      </c>
      <c r="G291" s="167" t="s">
        <v>355</v>
      </c>
      <c r="H291" s="167" t="s">
        <v>57</v>
      </c>
      <c r="I291" s="167" t="s">
        <v>29</v>
      </c>
      <c r="J291" s="167" t="s">
        <v>330</v>
      </c>
      <c r="K291" s="167" t="s">
        <v>331</v>
      </c>
      <c r="L291" s="167" t="s">
        <v>26</v>
      </c>
      <c r="M291" s="167" t="s">
        <v>60</v>
      </c>
      <c r="N291" s="167" t="s">
        <v>356</v>
      </c>
      <c r="O291" s="167" t="s">
        <v>357</v>
      </c>
      <c r="P291" s="167" t="s">
        <v>358</v>
      </c>
      <c r="Q291" s="167" t="s">
        <v>29</v>
      </c>
      <c r="R291" s="175"/>
      <c r="S291" s="175"/>
      <c r="T291" s="175"/>
      <c r="U291" s="178">
        <v>11304.59</v>
      </c>
      <c r="V291" s="175"/>
      <c r="W291" s="181"/>
    </row>
    <row r="292" spans="1:23" hidden="1">
      <c r="A292" s="167" t="s">
        <v>50</v>
      </c>
      <c r="B292" s="167" t="s">
        <v>289</v>
      </c>
      <c r="C292" s="167" t="s">
        <v>290</v>
      </c>
      <c r="D292" s="167" t="s">
        <v>359</v>
      </c>
      <c r="E292" s="167" t="s">
        <v>360</v>
      </c>
      <c r="F292" s="167" t="s">
        <v>361</v>
      </c>
      <c r="G292" s="167" t="s">
        <v>362</v>
      </c>
      <c r="H292" s="167" t="s">
        <v>57</v>
      </c>
      <c r="I292" s="167" t="s">
        <v>29</v>
      </c>
      <c r="J292" s="167" t="s">
        <v>330</v>
      </c>
      <c r="K292" s="167" t="s">
        <v>331</v>
      </c>
      <c r="L292" s="167" t="s">
        <v>26</v>
      </c>
      <c r="M292" s="167" t="s">
        <v>339</v>
      </c>
      <c r="N292" s="167" t="s">
        <v>364</v>
      </c>
      <c r="O292" s="167" t="s">
        <v>357</v>
      </c>
      <c r="P292" s="167" t="s">
        <v>358</v>
      </c>
      <c r="Q292" s="167" t="s">
        <v>29</v>
      </c>
      <c r="R292" s="175"/>
      <c r="S292" s="175"/>
      <c r="T292" s="175"/>
      <c r="U292" s="178">
        <v>20300.41</v>
      </c>
      <c r="V292" s="175"/>
      <c r="W292" s="181"/>
    </row>
    <row r="293" spans="1:23" hidden="1">
      <c r="A293" s="167" t="s">
        <v>921</v>
      </c>
      <c r="B293" s="167" t="s">
        <v>96</v>
      </c>
      <c r="C293" s="167" t="s">
        <v>97</v>
      </c>
      <c r="D293" s="167" t="s">
        <v>57</v>
      </c>
      <c r="E293" s="167" t="s">
        <v>29</v>
      </c>
      <c r="F293" s="167" t="s">
        <v>316</v>
      </c>
      <c r="G293" s="167" t="s">
        <v>149</v>
      </c>
      <c r="H293" s="167" t="s">
        <v>57</v>
      </c>
      <c r="I293" s="167" t="s">
        <v>29</v>
      </c>
      <c r="J293" s="167" t="s">
        <v>280</v>
      </c>
      <c r="K293" s="167" t="s">
        <v>281</v>
      </c>
      <c r="L293" s="167" t="s">
        <v>100</v>
      </c>
      <c r="M293" s="167" t="s">
        <v>101</v>
      </c>
      <c r="N293" s="167" t="s">
        <v>935</v>
      </c>
      <c r="O293" s="167" t="s">
        <v>267</v>
      </c>
      <c r="P293" s="167" t="s">
        <v>268</v>
      </c>
      <c r="Q293" s="167" t="s">
        <v>301</v>
      </c>
      <c r="R293" s="167" t="s">
        <v>147</v>
      </c>
      <c r="S293" s="167" t="s">
        <v>148</v>
      </c>
      <c r="T293" s="167" t="s">
        <v>149</v>
      </c>
      <c r="U293" s="178">
        <v>736.15</v>
      </c>
      <c r="V293" s="175"/>
      <c r="W293" s="181"/>
    </row>
    <row r="294" spans="1:23" hidden="1">
      <c r="A294" s="167" t="s">
        <v>921</v>
      </c>
      <c r="B294" s="167" t="s">
        <v>96</v>
      </c>
      <c r="C294" s="167" t="s">
        <v>97</v>
      </c>
      <c r="D294" s="167" t="s">
        <v>57</v>
      </c>
      <c r="E294" s="167" t="s">
        <v>29</v>
      </c>
      <c r="F294" s="167" t="s">
        <v>316</v>
      </c>
      <c r="G294" s="167" t="s">
        <v>149</v>
      </c>
      <c r="H294" s="167" t="s">
        <v>57</v>
      </c>
      <c r="I294" s="167" t="s">
        <v>29</v>
      </c>
      <c r="J294" s="167" t="s">
        <v>280</v>
      </c>
      <c r="K294" s="167" t="s">
        <v>281</v>
      </c>
      <c r="L294" s="167" t="s">
        <v>100</v>
      </c>
      <c r="M294" s="167" t="s">
        <v>101</v>
      </c>
      <c r="N294" s="167" t="s">
        <v>935</v>
      </c>
      <c r="O294" s="167" t="s">
        <v>267</v>
      </c>
      <c r="P294" s="167" t="s">
        <v>268</v>
      </c>
      <c r="Q294" s="167" t="s">
        <v>282</v>
      </c>
      <c r="R294" s="167" t="s">
        <v>147</v>
      </c>
      <c r="S294" s="167" t="s">
        <v>148</v>
      </c>
      <c r="T294" s="167" t="s">
        <v>149</v>
      </c>
      <c r="U294" s="178">
        <v>235.58</v>
      </c>
      <c r="V294" s="175"/>
      <c r="W294" s="181"/>
    </row>
    <row r="295" spans="1:23" hidden="1">
      <c r="A295" s="167" t="s">
        <v>921</v>
      </c>
      <c r="B295" s="167" t="s">
        <v>96</v>
      </c>
      <c r="C295" s="167" t="s">
        <v>97</v>
      </c>
      <c r="D295" s="167" t="s">
        <v>57</v>
      </c>
      <c r="E295" s="167" t="s">
        <v>29</v>
      </c>
      <c r="F295" s="167" t="s">
        <v>317</v>
      </c>
      <c r="G295" s="167" t="s">
        <v>108</v>
      </c>
      <c r="H295" s="167" t="s">
        <v>57</v>
      </c>
      <c r="I295" s="167" t="s">
        <v>29</v>
      </c>
      <c r="J295" s="167" t="s">
        <v>280</v>
      </c>
      <c r="K295" s="167" t="s">
        <v>281</v>
      </c>
      <c r="L295" s="167" t="s">
        <v>100</v>
      </c>
      <c r="M295" s="167" t="s">
        <v>101</v>
      </c>
      <c r="N295" s="167" t="s">
        <v>935</v>
      </c>
      <c r="O295" s="167" t="s">
        <v>267</v>
      </c>
      <c r="P295" s="167" t="s">
        <v>268</v>
      </c>
      <c r="Q295" s="167" t="s">
        <v>301</v>
      </c>
      <c r="R295" s="167" t="s">
        <v>145</v>
      </c>
      <c r="S295" s="167" t="s">
        <v>146</v>
      </c>
      <c r="T295" s="167" t="s">
        <v>108</v>
      </c>
      <c r="U295" s="178">
        <v>177.43</v>
      </c>
      <c r="V295" s="175"/>
      <c r="W295" s="181"/>
    </row>
    <row r="296" spans="1:23" hidden="1">
      <c r="A296" s="167" t="s">
        <v>921</v>
      </c>
      <c r="B296" s="167" t="s">
        <v>96</v>
      </c>
      <c r="C296" s="167" t="s">
        <v>97</v>
      </c>
      <c r="D296" s="167" t="s">
        <v>57</v>
      </c>
      <c r="E296" s="167" t="s">
        <v>29</v>
      </c>
      <c r="F296" s="167" t="s">
        <v>317</v>
      </c>
      <c r="G296" s="167" t="s">
        <v>108</v>
      </c>
      <c r="H296" s="167" t="s">
        <v>57</v>
      </c>
      <c r="I296" s="167" t="s">
        <v>29</v>
      </c>
      <c r="J296" s="167" t="s">
        <v>280</v>
      </c>
      <c r="K296" s="167" t="s">
        <v>281</v>
      </c>
      <c r="L296" s="167" t="s">
        <v>100</v>
      </c>
      <c r="M296" s="167" t="s">
        <v>101</v>
      </c>
      <c r="N296" s="167" t="s">
        <v>935</v>
      </c>
      <c r="O296" s="167" t="s">
        <v>267</v>
      </c>
      <c r="P296" s="167" t="s">
        <v>268</v>
      </c>
      <c r="Q296" s="167" t="s">
        <v>301</v>
      </c>
      <c r="R296" s="167" t="s">
        <v>106</v>
      </c>
      <c r="S296" s="167" t="s">
        <v>146</v>
      </c>
      <c r="T296" s="167" t="s">
        <v>108</v>
      </c>
      <c r="U296" s="178">
        <v>-153.34</v>
      </c>
      <c r="V296" s="175"/>
      <c r="W296" s="181"/>
    </row>
    <row r="297" spans="1:23" hidden="1">
      <c r="A297" s="167" t="s">
        <v>921</v>
      </c>
      <c r="B297" s="167" t="s">
        <v>96</v>
      </c>
      <c r="C297" s="167" t="s">
        <v>97</v>
      </c>
      <c r="D297" s="167" t="s">
        <v>57</v>
      </c>
      <c r="E297" s="167" t="s">
        <v>29</v>
      </c>
      <c r="F297" s="167" t="s">
        <v>317</v>
      </c>
      <c r="G297" s="167" t="s">
        <v>108</v>
      </c>
      <c r="H297" s="167" t="s">
        <v>57</v>
      </c>
      <c r="I297" s="167" t="s">
        <v>29</v>
      </c>
      <c r="J297" s="167" t="s">
        <v>280</v>
      </c>
      <c r="K297" s="167" t="s">
        <v>281</v>
      </c>
      <c r="L297" s="167" t="s">
        <v>100</v>
      </c>
      <c r="M297" s="167" t="s">
        <v>101</v>
      </c>
      <c r="N297" s="167" t="s">
        <v>935</v>
      </c>
      <c r="O297" s="167" t="s">
        <v>267</v>
      </c>
      <c r="P297" s="167" t="s">
        <v>268</v>
      </c>
      <c r="Q297" s="167" t="s">
        <v>282</v>
      </c>
      <c r="R297" s="167" t="s">
        <v>145</v>
      </c>
      <c r="S297" s="167" t="s">
        <v>146</v>
      </c>
      <c r="T297" s="167" t="s">
        <v>108</v>
      </c>
      <c r="U297" s="178">
        <v>131.91999999999999</v>
      </c>
      <c r="V297" s="175"/>
      <c r="W297" s="181"/>
    </row>
    <row r="298" spans="1:23" hidden="1">
      <c r="A298" s="167" t="s">
        <v>921</v>
      </c>
      <c r="B298" s="167" t="s">
        <v>96</v>
      </c>
      <c r="C298" s="167" t="s">
        <v>97</v>
      </c>
      <c r="D298" s="167" t="s">
        <v>57</v>
      </c>
      <c r="E298" s="167" t="s">
        <v>29</v>
      </c>
      <c r="F298" s="167" t="s">
        <v>317</v>
      </c>
      <c r="G298" s="167" t="s">
        <v>108</v>
      </c>
      <c r="H298" s="167" t="s">
        <v>57</v>
      </c>
      <c r="I298" s="167" t="s">
        <v>29</v>
      </c>
      <c r="J298" s="167" t="s">
        <v>280</v>
      </c>
      <c r="K298" s="167" t="s">
        <v>281</v>
      </c>
      <c r="L298" s="167" t="s">
        <v>100</v>
      </c>
      <c r="M298" s="167" t="s">
        <v>101</v>
      </c>
      <c r="N298" s="167" t="s">
        <v>935</v>
      </c>
      <c r="O298" s="167" t="s">
        <v>267</v>
      </c>
      <c r="P298" s="167" t="s">
        <v>268</v>
      </c>
      <c r="Q298" s="167" t="s">
        <v>282</v>
      </c>
      <c r="R298" s="167" t="s">
        <v>106</v>
      </c>
      <c r="S298" s="167" t="s">
        <v>146</v>
      </c>
      <c r="T298" s="167" t="s">
        <v>108</v>
      </c>
      <c r="U298" s="178">
        <v>-94.23</v>
      </c>
      <c r="V298" s="175"/>
      <c r="W298" s="181"/>
    </row>
    <row r="299" spans="1:23" hidden="1">
      <c r="A299" s="167" t="s">
        <v>921</v>
      </c>
      <c r="B299" s="167" t="s">
        <v>96</v>
      </c>
      <c r="C299" s="167" t="s">
        <v>97</v>
      </c>
      <c r="D299" s="167" t="s">
        <v>57</v>
      </c>
      <c r="E299" s="167" t="s">
        <v>29</v>
      </c>
      <c r="F299" s="167" t="s">
        <v>318</v>
      </c>
      <c r="G299" s="167" t="s">
        <v>319</v>
      </c>
      <c r="H299" s="167" t="s">
        <v>57</v>
      </c>
      <c r="I299" s="167" t="s">
        <v>29</v>
      </c>
      <c r="J299" s="167" t="s">
        <v>280</v>
      </c>
      <c r="K299" s="167" t="s">
        <v>281</v>
      </c>
      <c r="L299" s="167" t="s">
        <v>100</v>
      </c>
      <c r="M299" s="167" t="s">
        <v>101</v>
      </c>
      <c r="N299" s="167" t="s">
        <v>934</v>
      </c>
      <c r="O299" s="167" t="s">
        <v>267</v>
      </c>
      <c r="P299" s="167" t="s">
        <v>268</v>
      </c>
      <c r="Q299" s="167" t="s">
        <v>301</v>
      </c>
      <c r="R299" s="175"/>
      <c r="S299" s="175"/>
      <c r="T299" s="167" t="s">
        <v>319</v>
      </c>
      <c r="U299" s="178">
        <v>161.63</v>
      </c>
      <c r="V299" s="175"/>
      <c r="W299" s="181"/>
    </row>
    <row r="300" spans="1:23" hidden="1">
      <c r="A300" s="167" t="s">
        <v>921</v>
      </c>
      <c r="B300" s="167" t="s">
        <v>96</v>
      </c>
      <c r="C300" s="167" t="s">
        <v>97</v>
      </c>
      <c r="D300" s="167" t="s">
        <v>57</v>
      </c>
      <c r="E300" s="167" t="s">
        <v>29</v>
      </c>
      <c r="F300" s="167" t="s">
        <v>318</v>
      </c>
      <c r="G300" s="167" t="s">
        <v>319</v>
      </c>
      <c r="H300" s="167" t="s">
        <v>57</v>
      </c>
      <c r="I300" s="167" t="s">
        <v>29</v>
      </c>
      <c r="J300" s="167" t="s">
        <v>280</v>
      </c>
      <c r="K300" s="167" t="s">
        <v>281</v>
      </c>
      <c r="L300" s="167" t="s">
        <v>100</v>
      </c>
      <c r="M300" s="167" t="s">
        <v>101</v>
      </c>
      <c r="N300" s="167" t="s">
        <v>934</v>
      </c>
      <c r="O300" s="167" t="s">
        <v>267</v>
      </c>
      <c r="P300" s="167" t="s">
        <v>268</v>
      </c>
      <c r="Q300" s="167" t="s">
        <v>282</v>
      </c>
      <c r="R300" s="175"/>
      <c r="S300" s="175"/>
      <c r="T300" s="167" t="s">
        <v>319</v>
      </c>
      <c r="U300" s="178">
        <v>58.11</v>
      </c>
      <c r="V300" s="175"/>
      <c r="W300" s="181"/>
    </row>
    <row r="301" spans="1:23" ht="20.399999999999999" hidden="1">
      <c r="A301" s="167" t="s">
        <v>921</v>
      </c>
      <c r="B301" s="167" t="s">
        <v>127</v>
      </c>
      <c r="C301" s="167" t="s">
        <v>128</v>
      </c>
      <c r="D301" s="167" t="s">
        <v>57</v>
      </c>
      <c r="E301" s="167" t="s">
        <v>29</v>
      </c>
      <c r="F301" s="167" t="s">
        <v>392</v>
      </c>
      <c r="G301" s="167" t="s">
        <v>393</v>
      </c>
      <c r="H301" s="167" t="s">
        <v>57</v>
      </c>
      <c r="I301" s="167" t="s">
        <v>29</v>
      </c>
      <c r="J301" s="167" t="s">
        <v>280</v>
      </c>
      <c r="K301" s="167" t="s">
        <v>281</v>
      </c>
      <c r="L301" s="167" t="s">
        <v>100</v>
      </c>
      <c r="M301" s="167" t="s">
        <v>101</v>
      </c>
      <c r="N301" s="167" t="s">
        <v>935</v>
      </c>
      <c r="O301" s="167" t="s">
        <v>267</v>
      </c>
      <c r="P301" s="167" t="s">
        <v>268</v>
      </c>
      <c r="Q301" s="167" t="s">
        <v>301</v>
      </c>
      <c r="R301" s="167" t="s">
        <v>276</v>
      </c>
      <c r="S301" s="167" t="s">
        <v>950</v>
      </c>
      <c r="T301" s="167" t="s">
        <v>395</v>
      </c>
      <c r="U301" s="178">
        <v>32.5</v>
      </c>
      <c r="V301" s="175"/>
      <c r="W301" s="181"/>
    </row>
    <row r="302" spans="1:23" hidden="1">
      <c r="A302" s="167" t="s">
        <v>921</v>
      </c>
      <c r="B302" s="167" t="s">
        <v>162</v>
      </c>
      <c r="C302" s="167" t="s">
        <v>163</v>
      </c>
      <c r="D302" s="167" t="s">
        <v>57</v>
      </c>
      <c r="E302" s="167" t="s">
        <v>29</v>
      </c>
      <c r="F302" s="167" t="s">
        <v>325</v>
      </c>
      <c r="G302" s="167" t="s">
        <v>163</v>
      </c>
      <c r="H302" s="167" t="s">
        <v>57</v>
      </c>
      <c r="I302" s="167" t="s">
        <v>29</v>
      </c>
      <c r="J302" s="167" t="s">
        <v>280</v>
      </c>
      <c r="K302" s="167" t="s">
        <v>281</v>
      </c>
      <c r="L302" s="167" t="s">
        <v>100</v>
      </c>
      <c r="M302" s="167" t="s">
        <v>101</v>
      </c>
      <c r="N302" s="167" t="s">
        <v>937</v>
      </c>
      <c r="O302" s="167" t="s">
        <v>267</v>
      </c>
      <c r="P302" s="167" t="s">
        <v>268</v>
      </c>
      <c r="Q302" s="167" t="s">
        <v>301</v>
      </c>
      <c r="R302" s="167" t="s">
        <v>165</v>
      </c>
      <c r="S302" s="167" t="s">
        <v>938</v>
      </c>
      <c r="T302" s="167" t="s">
        <v>163</v>
      </c>
      <c r="U302" s="178">
        <v>144.78</v>
      </c>
      <c r="V302" s="175"/>
      <c r="W302" s="181"/>
    </row>
    <row r="303" spans="1:23" hidden="1">
      <c r="A303" s="167" t="s">
        <v>921</v>
      </c>
      <c r="B303" s="167" t="s">
        <v>162</v>
      </c>
      <c r="C303" s="167" t="s">
        <v>163</v>
      </c>
      <c r="D303" s="167" t="s">
        <v>57</v>
      </c>
      <c r="E303" s="167" t="s">
        <v>29</v>
      </c>
      <c r="F303" s="167" t="s">
        <v>325</v>
      </c>
      <c r="G303" s="167" t="s">
        <v>163</v>
      </c>
      <c r="H303" s="167" t="s">
        <v>57</v>
      </c>
      <c r="I303" s="167" t="s">
        <v>29</v>
      </c>
      <c r="J303" s="167" t="s">
        <v>280</v>
      </c>
      <c r="K303" s="167" t="s">
        <v>281</v>
      </c>
      <c r="L303" s="167" t="s">
        <v>100</v>
      </c>
      <c r="M303" s="167" t="s">
        <v>101</v>
      </c>
      <c r="N303" s="167" t="s">
        <v>937</v>
      </c>
      <c r="O303" s="167" t="s">
        <v>267</v>
      </c>
      <c r="P303" s="167" t="s">
        <v>268</v>
      </c>
      <c r="Q303" s="167" t="s">
        <v>282</v>
      </c>
      <c r="R303" s="167" t="s">
        <v>165</v>
      </c>
      <c r="S303" s="167" t="s">
        <v>938</v>
      </c>
      <c r="T303" s="167" t="s">
        <v>163</v>
      </c>
      <c r="U303" s="178">
        <v>46.33</v>
      </c>
      <c r="V303" s="175"/>
      <c r="W303" s="181"/>
    </row>
    <row r="304" spans="1:23" ht="20.399999999999999" hidden="1">
      <c r="A304" s="167" t="s">
        <v>921</v>
      </c>
      <c r="B304" s="167" t="s">
        <v>376</v>
      </c>
      <c r="C304" s="167" t="s">
        <v>377</v>
      </c>
      <c r="D304" s="167" t="s">
        <v>57</v>
      </c>
      <c r="E304" s="167" t="s">
        <v>29</v>
      </c>
      <c r="F304" s="167" t="s">
        <v>378</v>
      </c>
      <c r="G304" s="167" t="s">
        <v>379</v>
      </c>
      <c r="H304" s="167" t="s">
        <v>57</v>
      </c>
      <c r="I304" s="167" t="s">
        <v>29</v>
      </c>
      <c r="J304" s="167" t="s">
        <v>280</v>
      </c>
      <c r="K304" s="167" t="s">
        <v>281</v>
      </c>
      <c r="L304" s="167" t="s">
        <v>100</v>
      </c>
      <c r="M304" s="167" t="s">
        <v>101</v>
      </c>
      <c r="N304" s="167" t="s">
        <v>935</v>
      </c>
      <c r="O304" s="167" t="s">
        <v>265</v>
      </c>
      <c r="P304" s="167" t="s">
        <v>266</v>
      </c>
      <c r="Q304" s="167" t="s">
        <v>951</v>
      </c>
      <c r="R304" s="167" t="s">
        <v>158</v>
      </c>
      <c r="S304" s="167" t="s">
        <v>952</v>
      </c>
      <c r="T304" s="167" t="s">
        <v>379</v>
      </c>
      <c r="U304" s="178">
        <v>615.58000000000004</v>
      </c>
      <c r="V304" s="175"/>
      <c r="W304" s="181"/>
    </row>
    <row r="305" spans="1:23" hidden="1">
      <c r="A305" s="167" t="s">
        <v>921</v>
      </c>
      <c r="B305" s="167" t="s">
        <v>326</v>
      </c>
      <c r="C305" s="167" t="s">
        <v>327</v>
      </c>
      <c r="D305" s="167" t="s">
        <v>57</v>
      </c>
      <c r="E305" s="167" t="s">
        <v>29</v>
      </c>
      <c r="F305" s="167" t="s">
        <v>348</v>
      </c>
      <c r="G305" s="167" t="s">
        <v>349</v>
      </c>
      <c r="H305" s="167" t="s">
        <v>57</v>
      </c>
      <c r="I305" s="167" t="s">
        <v>29</v>
      </c>
      <c r="J305" s="167" t="s">
        <v>330</v>
      </c>
      <c r="K305" s="167" t="s">
        <v>331</v>
      </c>
      <c r="L305" s="167" t="s">
        <v>26</v>
      </c>
      <c r="M305" s="167" t="s">
        <v>60</v>
      </c>
      <c r="N305" s="167" t="s">
        <v>332</v>
      </c>
      <c r="O305" s="167" t="s">
        <v>267</v>
      </c>
      <c r="P305" s="167" t="s">
        <v>268</v>
      </c>
      <c r="Q305" s="167" t="s">
        <v>29</v>
      </c>
      <c r="R305" s="175"/>
      <c r="S305" s="175"/>
      <c r="T305" s="175"/>
      <c r="U305" s="178">
        <v>5987.5</v>
      </c>
      <c r="V305" s="175"/>
      <c r="W305" s="181"/>
    </row>
    <row r="306" spans="1:23" hidden="1">
      <c r="A306" s="167" t="s">
        <v>921</v>
      </c>
      <c r="B306" s="167" t="s">
        <v>333</v>
      </c>
      <c r="C306" s="167" t="s">
        <v>334</v>
      </c>
      <c r="D306" s="167" t="s">
        <v>335</v>
      </c>
      <c r="E306" s="167" t="s">
        <v>336</v>
      </c>
      <c r="F306" s="167" t="s">
        <v>337</v>
      </c>
      <c r="G306" s="167" t="s">
        <v>338</v>
      </c>
      <c r="H306" s="167" t="s">
        <v>57</v>
      </c>
      <c r="I306" s="167" t="s">
        <v>29</v>
      </c>
      <c r="J306" s="167" t="s">
        <v>280</v>
      </c>
      <c r="K306" s="167" t="s">
        <v>281</v>
      </c>
      <c r="L306" s="167" t="s">
        <v>26</v>
      </c>
      <c r="M306" s="167" t="s">
        <v>339</v>
      </c>
      <c r="N306" s="167" t="s">
        <v>340</v>
      </c>
      <c r="O306" s="167" t="s">
        <v>267</v>
      </c>
      <c r="P306" s="167" t="s">
        <v>268</v>
      </c>
      <c r="Q306" s="167" t="s">
        <v>29</v>
      </c>
      <c r="R306" s="175"/>
      <c r="S306" s="175"/>
      <c r="T306" s="175"/>
      <c r="U306" s="178">
        <v>499.5</v>
      </c>
      <c r="V306" s="175"/>
      <c r="W306" s="181"/>
    </row>
    <row r="307" spans="1:23" ht="40.799999999999997" hidden="1">
      <c r="A307" s="167" t="s">
        <v>921</v>
      </c>
      <c r="B307" s="167" t="s">
        <v>341</v>
      </c>
      <c r="C307" s="167" t="s">
        <v>342</v>
      </c>
      <c r="D307" s="167" t="s">
        <v>57</v>
      </c>
      <c r="E307" s="167" t="s">
        <v>29</v>
      </c>
      <c r="F307" s="167" t="s">
        <v>343</v>
      </c>
      <c r="G307" s="167" t="s">
        <v>344</v>
      </c>
      <c r="H307" s="167" t="s">
        <v>57</v>
      </c>
      <c r="I307" s="167" t="s">
        <v>29</v>
      </c>
      <c r="J307" s="167" t="s">
        <v>330</v>
      </c>
      <c r="K307" s="167" t="s">
        <v>331</v>
      </c>
      <c r="L307" s="167" t="s">
        <v>100</v>
      </c>
      <c r="M307" s="167" t="s">
        <v>101</v>
      </c>
      <c r="N307" s="167" t="s">
        <v>935</v>
      </c>
      <c r="O307" s="167" t="s">
        <v>267</v>
      </c>
      <c r="P307" s="167" t="s">
        <v>268</v>
      </c>
      <c r="Q307" s="167" t="s">
        <v>345</v>
      </c>
      <c r="R307" s="167" t="s">
        <v>158</v>
      </c>
      <c r="S307" s="167" t="s">
        <v>471</v>
      </c>
      <c r="T307" s="167" t="s">
        <v>344</v>
      </c>
      <c r="U307" s="178">
        <v>515</v>
      </c>
      <c r="V307" s="175"/>
      <c r="W307" s="181"/>
    </row>
    <row r="308" spans="1:23" ht="40.799999999999997" hidden="1">
      <c r="A308" s="167" t="s">
        <v>921</v>
      </c>
      <c r="B308" s="167" t="s">
        <v>341</v>
      </c>
      <c r="C308" s="167" t="s">
        <v>342</v>
      </c>
      <c r="D308" s="167" t="s">
        <v>57</v>
      </c>
      <c r="E308" s="167" t="s">
        <v>29</v>
      </c>
      <c r="F308" s="167" t="s">
        <v>343</v>
      </c>
      <c r="G308" s="167" t="s">
        <v>344</v>
      </c>
      <c r="H308" s="167" t="s">
        <v>57</v>
      </c>
      <c r="I308" s="167" t="s">
        <v>29</v>
      </c>
      <c r="J308" s="167" t="s">
        <v>330</v>
      </c>
      <c r="K308" s="167" t="s">
        <v>331</v>
      </c>
      <c r="L308" s="167" t="s">
        <v>100</v>
      </c>
      <c r="M308" s="167" t="s">
        <v>101</v>
      </c>
      <c r="N308" s="167" t="s">
        <v>935</v>
      </c>
      <c r="O308" s="167" t="s">
        <v>267</v>
      </c>
      <c r="P308" s="167" t="s">
        <v>268</v>
      </c>
      <c r="Q308" s="167" t="s">
        <v>345</v>
      </c>
      <c r="R308" s="167" t="s">
        <v>158</v>
      </c>
      <c r="S308" s="167" t="s">
        <v>472</v>
      </c>
      <c r="T308" s="167" t="s">
        <v>344</v>
      </c>
      <c r="U308" s="178">
        <v>653.79999999999995</v>
      </c>
      <c r="V308" s="175"/>
      <c r="W308" s="181"/>
    </row>
    <row r="309" spans="1:23" ht="30.6" hidden="1">
      <c r="A309" s="167" t="s">
        <v>921</v>
      </c>
      <c r="B309" s="167" t="s">
        <v>341</v>
      </c>
      <c r="C309" s="167" t="s">
        <v>342</v>
      </c>
      <c r="D309" s="167" t="s">
        <v>57</v>
      </c>
      <c r="E309" s="167" t="s">
        <v>29</v>
      </c>
      <c r="F309" s="167" t="s">
        <v>343</v>
      </c>
      <c r="G309" s="167" t="s">
        <v>344</v>
      </c>
      <c r="H309" s="167" t="s">
        <v>57</v>
      </c>
      <c r="I309" s="167" t="s">
        <v>29</v>
      </c>
      <c r="J309" s="167" t="s">
        <v>330</v>
      </c>
      <c r="K309" s="167" t="s">
        <v>331</v>
      </c>
      <c r="L309" s="167" t="s">
        <v>100</v>
      </c>
      <c r="M309" s="167" t="s">
        <v>101</v>
      </c>
      <c r="N309" s="167" t="s">
        <v>935</v>
      </c>
      <c r="O309" s="167" t="s">
        <v>267</v>
      </c>
      <c r="P309" s="167" t="s">
        <v>268</v>
      </c>
      <c r="Q309" s="167" t="s">
        <v>345</v>
      </c>
      <c r="R309" s="167" t="s">
        <v>158</v>
      </c>
      <c r="S309" s="167" t="s">
        <v>953</v>
      </c>
      <c r="T309" s="167" t="s">
        <v>344</v>
      </c>
      <c r="U309" s="178">
        <v>515</v>
      </c>
      <c r="V309" s="175"/>
      <c r="W309" s="181"/>
    </row>
    <row r="310" spans="1:23" ht="30.6" hidden="1">
      <c r="A310" s="167" t="s">
        <v>921</v>
      </c>
      <c r="B310" s="167" t="s">
        <v>341</v>
      </c>
      <c r="C310" s="167" t="s">
        <v>342</v>
      </c>
      <c r="D310" s="167" t="s">
        <v>57</v>
      </c>
      <c r="E310" s="167" t="s">
        <v>29</v>
      </c>
      <c r="F310" s="167" t="s">
        <v>343</v>
      </c>
      <c r="G310" s="167" t="s">
        <v>344</v>
      </c>
      <c r="H310" s="167" t="s">
        <v>57</v>
      </c>
      <c r="I310" s="167" t="s">
        <v>29</v>
      </c>
      <c r="J310" s="167" t="s">
        <v>330</v>
      </c>
      <c r="K310" s="167" t="s">
        <v>331</v>
      </c>
      <c r="L310" s="167" t="s">
        <v>100</v>
      </c>
      <c r="M310" s="167" t="s">
        <v>101</v>
      </c>
      <c r="N310" s="167" t="s">
        <v>935</v>
      </c>
      <c r="O310" s="167" t="s">
        <v>267</v>
      </c>
      <c r="P310" s="167" t="s">
        <v>268</v>
      </c>
      <c r="Q310" s="167" t="s">
        <v>345</v>
      </c>
      <c r="R310" s="167" t="s">
        <v>158</v>
      </c>
      <c r="S310" s="167" t="s">
        <v>954</v>
      </c>
      <c r="T310" s="167" t="s">
        <v>344</v>
      </c>
      <c r="U310" s="178">
        <v>586</v>
      </c>
      <c r="V310" s="175"/>
      <c r="W310" s="181"/>
    </row>
    <row r="311" spans="1:23">
      <c r="A311" s="10" t="s">
        <v>921</v>
      </c>
      <c r="B311" s="10" t="s">
        <v>346</v>
      </c>
      <c r="C311" s="10" t="s">
        <v>347</v>
      </c>
      <c r="D311" s="167" t="s">
        <v>57</v>
      </c>
      <c r="E311" s="167" t="s">
        <v>29</v>
      </c>
      <c r="F311" s="10" t="s">
        <v>348</v>
      </c>
      <c r="G311" s="10" t="s">
        <v>349</v>
      </c>
      <c r="H311" s="167" t="s">
        <v>57</v>
      </c>
      <c r="I311" s="167" t="s">
        <v>29</v>
      </c>
      <c r="J311" s="10" t="s">
        <v>330</v>
      </c>
      <c r="K311" s="10" t="s">
        <v>331</v>
      </c>
      <c r="L311" s="167" t="s">
        <v>26</v>
      </c>
      <c r="M311" s="167" t="s">
        <v>60</v>
      </c>
      <c r="N311" s="167" t="s">
        <v>332</v>
      </c>
      <c r="O311" s="167" t="s">
        <v>267</v>
      </c>
      <c r="P311" s="167" t="s">
        <v>268</v>
      </c>
      <c r="Q311" s="167" t="s">
        <v>29</v>
      </c>
      <c r="R311" s="175"/>
      <c r="S311" s="175"/>
      <c r="T311" s="175"/>
      <c r="U311" s="22">
        <v>8390.75</v>
      </c>
      <c r="V311" s="11"/>
      <c r="W311" s="381"/>
    </row>
    <row r="312" spans="1:23">
      <c r="A312" s="10" t="s">
        <v>921</v>
      </c>
      <c r="B312" s="10" t="s">
        <v>346</v>
      </c>
      <c r="C312" s="10" t="s">
        <v>347</v>
      </c>
      <c r="D312" s="167" t="s">
        <v>57</v>
      </c>
      <c r="E312" s="167" t="s">
        <v>29</v>
      </c>
      <c r="F312" s="10" t="s">
        <v>348</v>
      </c>
      <c r="G312" s="10" t="s">
        <v>349</v>
      </c>
      <c r="H312" s="167" t="s">
        <v>57</v>
      </c>
      <c r="I312" s="167" t="s">
        <v>29</v>
      </c>
      <c r="J312" s="10" t="s">
        <v>330</v>
      </c>
      <c r="K312" s="10" t="s">
        <v>331</v>
      </c>
      <c r="L312" s="167" t="s">
        <v>131</v>
      </c>
      <c r="M312" s="175"/>
      <c r="N312" s="167" t="s">
        <v>936</v>
      </c>
      <c r="O312" s="167" t="s">
        <v>267</v>
      </c>
      <c r="P312" s="167" t="s">
        <v>268</v>
      </c>
      <c r="Q312" s="167" t="s">
        <v>345</v>
      </c>
      <c r="R312" s="175"/>
      <c r="S312" s="175"/>
      <c r="T312" s="167" t="s">
        <v>349</v>
      </c>
      <c r="U312" s="22">
        <v>-1000</v>
      </c>
      <c r="V312" s="10" t="s">
        <v>949</v>
      </c>
      <c r="W312" s="23" t="s">
        <v>438</v>
      </c>
    </row>
    <row r="313" spans="1:23">
      <c r="A313" s="10" t="s">
        <v>921</v>
      </c>
      <c r="B313" s="10" t="s">
        <v>346</v>
      </c>
      <c r="C313" s="10" t="s">
        <v>347</v>
      </c>
      <c r="D313" s="167" t="s">
        <v>57</v>
      </c>
      <c r="E313" s="167" t="s">
        <v>29</v>
      </c>
      <c r="F313" s="10" t="s">
        <v>348</v>
      </c>
      <c r="G313" s="10" t="s">
        <v>349</v>
      </c>
      <c r="H313" s="167" t="s">
        <v>57</v>
      </c>
      <c r="I313" s="167" t="s">
        <v>29</v>
      </c>
      <c r="J313" s="10" t="s">
        <v>330</v>
      </c>
      <c r="K313" s="10" t="s">
        <v>331</v>
      </c>
      <c r="L313" s="167" t="s">
        <v>131</v>
      </c>
      <c r="M313" s="175"/>
      <c r="N313" s="167" t="s">
        <v>936</v>
      </c>
      <c r="O313" s="167" t="s">
        <v>267</v>
      </c>
      <c r="P313" s="167" t="s">
        <v>268</v>
      </c>
      <c r="Q313" s="167" t="s">
        <v>345</v>
      </c>
      <c r="R313" s="175"/>
      <c r="S313" s="175"/>
      <c r="T313" s="167" t="s">
        <v>349</v>
      </c>
      <c r="U313" s="22">
        <v>1000</v>
      </c>
      <c r="V313" s="10" t="s">
        <v>955</v>
      </c>
      <c r="W313" s="23" t="s">
        <v>438</v>
      </c>
    </row>
    <row r="314" spans="1:23">
      <c r="A314" s="10" t="s">
        <v>921</v>
      </c>
      <c r="B314" s="10" t="s">
        <v>346</v>
      </c>
      <c r="C314" s="10" t="s">
        <v>347</v>
      </c>
      <c r="D314" s="167" t="s">
        <v>57</v>
      </c>
      <c r="E314" s="167" t="s">
        <v>29</v>
      </c>
      <c r="F314" s="10" t="s">
        <v>348</v>
      </c>
      <c r="G314" s="10" t="s">
        <v>349</v>
      </c>
      <c r="H314" s="167" t="s">
        <v>57</v>
      </c>
      <c r="I314" s="167" t="s">
        <v>29</v>
      </c>
      <c r="J314" s="10" t="s">
        <v>330</v>
      </c>
      <c r="K314" s="10" t="s">
        <v>331</v>
      </c>
      <c r="L314" s="167" t="s">
        <v>131</v>
      </c>
      <c r="M314" s="175"/>
      <c r="N314" s="167" t="s">
        <v>936</v>
      </c>
      <c r="O314" s="167" t="s">
        <v>267</v>
      </c>
      <c r="P314" s="167" t="s">
        <v>268</v>
      </c>
      <c r="Q314" s="167" t="s">
        <v>345</v>
      </c>
      <c r="R314" s="175"/>
      <c r="S314" s="175"/>
      <c r="T314" s="167" t="s">
        <v>349</v>
      </c>
      <c r="U314" s="22">
        <v>350</v>
      </c>
      <c r="V314" s="10" t="s">
        <v>956</v>
      </c>
      <c r="W314" s="23" t="s">
        <v>438</v>
      </c>
    </row>
    <row r="315" spans="1:23" hidden="1">
      <c r="A315" s="167" t="s">
        <v>921</v>
      </c>
      <c r="B315" s="167" t="s">
        <v>350</v>
      </c>
      <c r="C315" s="167" t="s">
        <v>351</v>
      </c>
      <c r="D315" s="167" t="s">
        <v>352</v>
      </c>
      <c r="E315" s="167" t="s">
        <v>353</v>
      </c>
      <c r="F315" s="167" t="s">
        <v>354</v>
      </c>
      <c r="G315" s="167" t="s">
        <v>355</v>
      </c>
      <c r="H315" s="167" t="s">
        <v>57</v>
      </c>
      <c r="I315" s="167" t="s">
        <v>29</v>
      </c>
      <c r="J315" s="167" t="s">
        <v>330</v>
      </c>
      <c r="K315" s="167" t="s">
        <v>331</v>
      </c>
      <c r="L315" s="167" t="s">
        <v>26</v>
      </c>
      <c r="M315" s="167" t="s">
        <v>60</v>
      </c>
      <c r="N315" s="167" t="s">
        <v>356</v>
      </c>
      <c r="O315" s="167" t="s">
        <v>357</v>
      </c>
      <c r="P315" s="167" t="s">
        <v>358</v>
      </c>
      <c r="Q315" s="167" t="s">
        <v>29</v>
      </c>
      <c r="R315" s="175"/>
      <c r="S315" s="175"/>
      <c r="T315" s="175"/>
      <c r="U315" s="178">
        <v>1536.69</v>
      </c>
      <c r="V315" s="175"/>
      <c r="W315" s="181"/>
    </row>
    <row r="316" spans="1:23" hidden="1">
      <c r="A316" s="167" t="s">
        <v>921</v>
      </c>
      <c r="B316" s="167" t="s">
        <v>289</v>
      </c>
      <c r="C316" s="167" t="s">
        <v>290</v>
      </c>
      <c r="D316" s="167" t="s">
        <v>359</v>
      </c>
      <c r="E316" s="167" t="s">
        <v>360</v>
      </c>
      <c r="F316" s="167" t="s">
        <v>361</v>
      </c>
      <c r="G316" s="167" t="s">
        <v>362</v>
      </c>
      <c r="H316" s="167" t="s">
        <v>57</v>
      </c>
      <c r="I316" s="167" t="s">
        <v>29</v>
      </c>
      <c r="J316" s="167" t="s">
        <v>330</v>
      </c>
      <c r="K316" s="167" t="s">
        <v>331</v>
      </c>
      <c r="L316" s="167" t="s">
        <v>26</v>
      </c>
      <c r="M316" s="167" t="s">
        <v>339</v>
      </c>
      <c r="N316" s="167" t="s">
        <v>364</v>
      </c>
      <c r="O316" s="167" t="s">
        <v>357</v>
      </c>
      <c r="P316" s="167" t="s">
        <v>358</v>
      </c>
      <c r="Q316" s="167" t="s">
        <v>29</v>
      </c>
      <c r="R316" s="175"/>
      <c r="S316" s="175"/>
      <c r="T316" s="175"/>
      <c r="U316" s="178">
        <v>13983.18</v>
      </c>
      <c r="V316" s="175"/>
      <c r="W316" s="181"/>
    </row>
    <row r="317" spans="1:23" hidden="1">
      <c r="A317" s="169"/>
      <c r="B317" s="169"/>
      <c r="C317" s="169"/>
      <c r="D317" s="169"/>
      <c r="E317" s="169"/>
      <c r="F317" s="169"/>
      <c r="G317" s="169"/>
      <c r="H317" s="169"/>
      <c r="I317" s="169"/>
      <c r="J317" s="169"/>
      <c r="K317" s="169"/>
      <c r="L317" s="169"/>
      <c r="M317" s="169"/>
      <c r="N317" s="169"/>
      <c r="O317" s="169"/>
      <c r="P317" s="169"/>
      <c r="Q317" s="169"/>
      <c r="R317" s="169"/>
      <c r="S317" s="169"/>
      <c r="T317" s="169"/>
      <c r="U317" s="180">
        <v>485052.6</v>
      </c>
      <c r="V317" s="169"/>
      <c r="W317" s="170"/>
    </row>
    <row r="318" spans="1:23" hidden="1"/>
    <row r="319" spans="1:23" hidden="1"/>
    <row r="320" spans="1:23" hidden="1"/>
    <row r="321" spans="1:23" hidden="1"/>
    <row r="322" spans="1:23" hidden="1"/>
    <row r="323" spans="1:23" hidden="1"/>
    <row r="324" spans="1:23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183">
        <f>SUBTOTAL(9,U42:U320)</f>
        <v>126550.44</v>
      </c>
      <c r="V324" s="27"/>
      <c r="W324" s="27"/>
    </row>
    <row r="326" spans="1:23">
      <c r="V326" s="182" t="s">
        <v>505</v>
      </c>
      <c r="W326" s="182" t="s">
        <v>498</v>
      </c>
    </row>
    <row r="327" spans="1:23">
      <c r="V327" s="30" t="s">
        <v>506</v>
      </c>
      <c r="W327" s="21">
        <f>SUM(U45,U46,U78,U79,U80,U81,U102,U103,U122,U123,U157,U158,U183,U202,U224,U247,U268,U287,U311,U251)</f>
        <v>105755.44</v>
      </c>
    </row>
    <row r="328" spans="1:23">
      <c r="V328" s="31" t="s">
        <v>507</v>
      </c>
      <c r="W328" s="34">
        <f>W327*0.5</f>
        <v>52877.72</v>
      </c>
    </row>
    <row r="329" spans="1:23">
      <c r="V329" s="32" t="s">
        <v>508</v>
      </c>
      <c r="W329" s="21">
        <f>W327-W328</f>
        <v>52877.72</v>
      </c>
    </row>
    <row r="330" spans="1:23">
      <c r="V330" s="30" t="s">
        <v>509</v>
      </c>
      <c r="W330" s="21">
        <f>SUM(U159,U248:U250,U288:U290,U312:U314)</f>
        <v>20795</v>
      </c>
    </row>
    <row r="331" spans="1:23">
      <c r="V331" s="33" t="s">
        <v>497</v>
      </c>
      <c r="W331" s="35">
        <f>SUM(W329,W330)</f>
        <v>73672.72</v>
      </c>
    </row>
  </sheetData>
  <autoFilter ref="A15:W323" xr:uid="{00000000-0001-0000-0B00-000000000000}">
    <filterColumn colId="1">
      <filters>
        <filter val="79020"/>
      </filters>
    </filterColumn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42DC-4B4C-4CF4-AAAC-DB882B5F6A40}">
  <sheetPr codeName="Sheet21">
    <tabColor theme="6" tint="-0.249977111117893"/>
  </sheetPr>
  <dimension ref="A1:T11"/>
  <sheetViews>
    <sheetView showGridLines="0" workbookViewId="0"/>
  </sheetViews>
  <sheetFormatPr defaultRowHeight="14.4"/>
  <cols>
    <col min="1" max="1" width="8.109375" bestFit="1" customWidth="1"/>
    <col min="2" max="2" width="3.5546875" bestFit="1" customWidth="1"/>
    <col min="3" max="3" width="5.33203125" bestFit="1" customWidth="1"/>
    <col min="4" max="4" width="20.109375" bestFit="1" customWidth="1"/>
    <col min="5" max="5" width="6.33203125" hidden="1" customWidth="1"/>
    <col min="6" max="6" width="5.44140625" hidden="1" customWidth="1"/>
    <col min="7" max="7" width="6.33203125" bestFit="1" customWidth="1"/>
    <col min="8" max="8" width="5.109375" bestFit="1" customWidth="1"/>
    <col min="9" max="9" width="15.44140625" bestFit="1" customWidth="1"/>
    <col min="10" max="10" width="6.6640625" bestFit="1" customWidth="1"/>
    <col min="11" max="11" width="18.6640625" bestFit="1" customWidth="1"/>
    <col min="12" max="12" width="4.44140625" bestFit="1" customWidth="1"/>
    <col min="13" max="13" width="14.33203125" bestFit="1" customWidth="1"/>
    <col min="14" max="14" width="7.33203125" bestFit="1" customWidth="1"/>
    <col min="15" max="15" width="3.44140625" hidden="1" customWidth="1"/>
    <col min="16" max="16" width="6.33203125" hidden="1" customWidth="1"/>
    <col min="17" max="17" width="7.44140625" hidden="1" customWidth="1"/>
    <col min="18" max="18" width="9.5546875" bestFit="1" customWidth="1"/>
    <col min="19" max="19" width="45.109375" bestFit="1" customWidth="1"/>
    <col min="20" max="20" width="7.88671875" bestFit="1" customWidth="1"/>
  </cols>
  <sheetData>
    <row r="1" spans="1:20" ht="12.75" customHeight="1">
      <c r="A1" s="15" t="s">
        <v>492</v>
      </c>
    </row>
    <row r="2" spans="1:20" ht="12.75" customHeight="1">
      <c r="A2" s="17" t="s">
        <v>493</v>
      </c>
    </row>
    <row r="3" spans="1:20" ht="12.75" customHeight="1">
      <c r="A3" s="17" t="s">
        <v>494</v>
      </c>
    </row>
    <row r="4" spans="1:20" ht="12.75" customHeight="1">
      <c r="A4" s="18" t="s">
        <v>558</v>
      </c>
    </row>
    <row r="6" spans="1:20">
      <c r="A6" s="138" t="s">
        <v>4</v>
      </c>
      <c r="B6" s="138" t="s">
        <v>737</v>
      </c>
      <c r="C6" s="138" t="s">
        <v>685</v>
      </c>
      <c r="D6" s="138" t="s">
        <v>819</v>
      </c>
      <c r="E6" s="138" t="s">
        <v>683</v>
      </c>
      <c r="F6" s="138" t="s">
        <v>738</v>
      </c>
      <c r="G6" s="138" t="s">
        <v>739</v>
      </c>
      <c r="H6" s="138" t="s">
        <v>740</v>
      </c>
      <c r="I6" s="138" t="s">
        <v>820</v>
      </c>
      <c r="J6" s="138" t="s">
        <v>741</v>
      </c>
      <c r="K6" s="138" t="s">
        <v>821</v>
      </c>
      <c r="L6" s="138" t="s">
        <v>742</v>
      </c>
      <c r="M6" s="138" t="s">
        <v>829</v>
      </c>
      <c r="N6" s="138" t="s">
        <v>743</v>
      </c>
      <c r="O6" s="138" t="s">
        <v>744</v>
      </c>
      <c r="P6" s="138" t="s">
        <v>745</v>
      </c>
      <c r="Q6" s="138" t="s">
        <v>746</v>
      </c>
      <c r="R6" s="138" t="s">
        <v>12</v>
      </c>
      <c r="S6" s="138" t="s">
        <v>13</v>
      </c>
      <c r="T6" s="139" t="s">
        <v>20</v>
      </c>
    </row>
    <row r="7" spans="1:20">
      <c r="A7" s="137" t="s">
        <v>30</v>
      </c>
      <c r="B7" s="137" t="s">
        <v>3</v>
      </c>
      <c r="C7" s="137" t="s">
        <v>822</v>
      </c>
      <c r="D7" s="137" t="s">
        <v>823</v>
      </c>
      <c r="E7" s="137" t="s">
        <v>57</v>
      </c>
      <c r="F7" s="137" t="s">
        <v>750</v>
      </c>
      <c r="G7" s="137" t="s">
        <v>824</v>
      </c>
      <c r="H7" s="137" t="s">
        <v>752</v>
      </c>
      <c r="I7" s="137" t="s">
        <v>825</v>
      </c>
      <c r="J7" s="137" t="s">
        <v>826</v>
      </c>
      <c r="K7" s="137" t="s">
        <v>827</v>
      </c>
      <c r="L7" s="137" t="s">
        <v>118</v>
      </c>
      <c r="M7" s="137" t="s">
        <v>119</v>
      </c>
      <c r="N7" s="137" t="s">
        <v>357</v>
      </c>
      <c r="O7" s="137" t="s">
        <v>750</v>
      </c>
      <c r="P7" s="137" t="s">
        <v>57</v>
      </c>
      <c r="Q7" s="137" t="s">
        <v>754</v>
      </c>
      <c r="R7" s="137" t="s">
        <v>60</v>
      </c>
      <c r="S7" s="137" t="s">
        <v>828</v>
      </c>
      <c r="T7" s="140">
        <v>4477.01</v>
      </c>
    </row>
    <row r="8" spans="1:20">
      <c r="A8" s="25" t="s">
        <v>497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5">
        <v>4477.01</v>
      </c>
    </row>
    <row r="9" spans="1:20">
      <c r="A9" s="25" t="s">
        <v>830</v>
      </c>
      <c r="B9" s="13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2"/>
      <c r="T9" s="135">
        <f>-T8*0.5</f>
        <v>-2238.5050000000001</v>
      </c>
    </row>
    <row r="11" spans="1:20">
      <c r="A11" s="143" t="s">
        <v>831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tabColor theme="6" tint="-0.249977111117893"/>
  </sheetPr>
  <dimension ref="A1:S52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16.6640625" bestFit="1" customWidth="1"/>
    <col min="4" max="4" width="12" bestFit="1" customWidth="1"/>
    <col min="5" max="5" width="22.6640625" bestFit="1" customWidth="1"/>
    <col min="6" max="6" width="13.88671875" hidden="1" customWidth="1"/>
    <col min="7" max="7" width="22.33203125" hidden="1" customWidth="1"/>
    <col min="8" max="8" width="15" bestFit="1" customWidth="1"/>
    <col min="9" max="9" width="14.5546875" bestFit="1" customWidth="1"/>
    <col min="10" max="10" width="12.33203125" bestFit="1" customWidth="1"/>
    <col min="11" max="11" width="9.33203125" bestFit="1" customWidth="1"/>
    <col min="12" max="12" width="34.44140625" bestFit="1" customWidth="1"/>
    <col min="13" max="13" width="9.109375" bestFit="1" customWidth="1"/>
    <col min="14" max="14" width="16.109375" bestFit="1" customWidth="1"/>
    <col min="15" max="15" width="9" hidden="1" customWidth="1"/>
    <col min="16" max="16" width="16" hidden="1" customWidth="1"/>
    <col min="17" max="17" width="18.33203125" hidden="1" customWidth="1"/>
    <col min="18" max="18" width="14.6640625" hidden="1" customWidth="1"/>
    <col min="19" max="19" width="9" bestFit="1" customWidth="1"/>
  </cols>
  <sheetData>
    <row r="1" spans="1:19" ht="12.75" customHeight="1">
      <c r="A1" s="15" t="s">
        <v>492</v>
      </c>
    </row>
    <row r="2" spans="1:19" ht="12.75" customHeight="1">
      <c r="A2" s="17" t="s">
        <v>493</v>
      </c>
    </row>
    <row r="3" spans="1:19" ht="12.75" customHeight="1">
      <c r="A3" s="17" t="s">
        <v>494</v>
      </c>
    </row>
    <row r="4" spans="1:19" ht="12.75" customHeight="1">
      <c r="A4" s="18" t="s">
        <v>511</v>
      </c>
    </row>
    <row r="6" spans="1:19" hidden="1">
      <c r="A6" s="2" t="s">
        <v>473</v>
      </c>
    </row>
    <row r="7" spans="1:19" hidden="1">
      <c r="A7" s="3" t="s">
        <v>0</v>
      </c>
    </row>
    <row r="8" spans="1:19" hidden="1">
      <c r="A8" s="3" t="s">
        <v>966</v>
      </c>
    </row>
    <row r="9" spans="1:19" hidden="1"/>
    <row r="10" spans="1:19" hidden="1">
      <c r="A10" s="4"/>
      <c r="B10" s="5" t="s">
        <v>0</v>
      </c>
    </row>
    <row r="11" spans="1:19" hidden="1">
      <c r="A11" s="6" t="s">
        <v>1</v>
      </c>
      <c r="B11" s="7" t="s">
        <v>474</v>
      </c>
    </row>
    <row r="12" spans="1:19" hidden="1">
      <c r="A12" s="4" t="s">
        <v>2</v>
      </c>
    </row>
    <row r="13" spans="1:19" hidden="1">
      <c r="A13" s="1" t="s">
        <v>3</v>
      </c>
    </row>
    <row r="14" spans="1:19">
      <c r="A14" s="8" t="s">
        <v>4</v>
      </c>
      <c r="B14" s="8" t="s">
        <v>5</v>
      </c>
      <c r="C14" s="8" t="s">
        <v>6</v>
      </c>
      <c r="D14" s="8" t="s">
        <v>7</v>
      </c>
      <c r="E14" s="8" t="s">
        <v>8</v>
      </c>
      <c r="F14" s="8" t="s">
        <v>53</v>
      </c>
      <c r="G14" s="8" t="s">
        <v>54</v>
      </c>
      <c r="H14" s="8" t="s">
        <v>9</v>
      </c>
      <c r="I14" s="8" t="s">
        <v>10</v>
      </c>
      <c r="J14" s="8" t="s">
        <v>11</v>
      </c>
      <c r="K14" s="8" t="s">
        <v>12</v>
      </c>
      <c r="L14" s="8" t="s">
        <v>13</v>
      </c>
      <c r="M14" s="8" t="s">
        <v>14</v>
      </c>
      <c r="N14" s="8" t="s">
        <v>15</v>
      </c>
      <c r="O14" s="8" t="s">
        <v>16</v>
      </c>
      <c r="P14" s="8" t="s">
        <v>17</v>
      </c>
      <c r="Q14" s="8" t="s">
        <v>18</v>
      </c>
      <c r="R14" s="8" t="s">
        <v>19</v>
      </c>
      <c r="S14" s="9" t="s">
        <v>20</v>
      </c>
    </row>
    <row r="15" spans="1:19">
      <c r="A15" s="167" t="s">
        <v>30</v>
      </c>
      <c r="B15" s="167" t="s">
        <v>475</v>
      </c>
      <c r="C15" s="167" t="s">
        <v>476</v>
      </c>
      <c r="D15" s="167" t="s">
        <v>477</v>
      </c>
      <c r="E15" s="167" t="s">
        <v>478</v>
      </c>
      <c r="F15" s="167" t="s">
        <v>57</v>
      </c>
      <c r="G15" s="167" t="s">
        <v>29</v>
      </c>
      <c r="H15" s="167" t="s">
        <v>124</v>
      </c>
      <c r="I15" s="167" t="s">
        <v>125</v>
      </c>
      <c r="J15" s="167" t="s">
        <v>26</v>
      </c>
      <c r="K15" s="167" t="s">
        <v>27</v>
      </c>
      <c r="L15" s="167" t="s">
        <v>481</v>
      </c>
      <c r="M15" s="167" t="s">
        <v>357</v>
      </c>
      <c r="N15" s="167" t="s">
        <v>358</v>
      </c>
      <c r="O15" s="167" t="s">
        <v>29</v>
      </c>
      <c r="P15" s="175"/>
      <c r="Q15" s="175"/>
      <c r="R15" s="175"/>
      <c r="S15" s="176">
        <v>793.43</v>
      </c>
    </row>
    <row r="16" spans="1:19">
      <c r="A16" s="167" t="s">
        <v>30</v>
      </c>
      <c r="B16" s="167" t="s">
        <v>479</v>
      </c>
      <c r="C16" s="167" t="s">
        <v>480</v>
      </c>
      <c r="D16" s="167" t="s">
        <v>477</v>
      </c>
      <c r="E16" s="167" t="s">
        <v>478</v>
      </c>
      <c r="F16" s="167" t="s">
        <v>57</v>
      </c>
      <c r="G16" s="167" t="s">
        <v>29</v>
      </c>
      <c r="H16" s="167" t="s">
        <v>124</v>
      </c>
      <c r="I16" s="167" t="s">
        <v>125</v>
      </c>
      <c r="J16" s="167" t="s">
        <v>26</v>
      </c>
      <c r="K16" s="167" t="s">
        <v>27</v>
      </c>
      <c r="L16" s="167" t="s">
        <v>481</v>
      </c>
      <c r="M16" s="167" t="s">
        <v>357</v>
      </c>
      <c r="N16" s="167" t="s">
        <v>358</v>
      </c>
      <c r="O16" s="167" t="s">
        <v>29</v>
      </c>
      <c r="P16" s="175"/>
      <c r="Q16" s="175"/>
      <c r="R16" s="175"/>
      <c r="S16" s="176">
        <v>6889.7</v>
      </c>
    </row>
    <row r="17" spans="1:19">
      <c r="A17" s="167" t="s">
        <v>32</v>
      </c>
      <c r="B17" s="167" t="s">
        <v>475</v>
      </c>
      <c r="C17" s="167" t="s">
        <v>476</v>
      </c>
      <c r="D17" s="167" t="s">
        <v>477</v>
      </c>
      <c r="E17" s="167" t="s">
        <v>478</v>
      </c>
      <c r="F17" s="167" t="s">
        <v>57</v>
      </c>
      <c r="G17" s="167" t="s">
        <v>29</v>
      </c>
      <c r="H17" s="167" t="s">
        <v>124</v>
      </c>
      <c r="I17" s="167" t="s">
        <v>125</v>
      </c>
      <c r="J17" s="167" t="s">
        <v>26</v>
      </c>
      <c r="K17" s="167" t="s">
        <v>27</v>
      </c>
      <c r="L17" s="167" t="s">
        <v>482</v>
      </c>
      <c r="M17" s="167" t="s">
        <v>357</v>
      </c>
      <c r="N17" s="167" t="s">
        <v>358</v>
      </c>
      <c r="O17" s="167" t="s">
        <v>29</v>
      </c>
      <c r="P17" s="175"/>
      <c r="Q17" s="175"/>
      <c r="R17" s="175"/>
      <c r="S17" s="176">
        <v>793.43</v>
      </c>
    </row>
    <row r="18" spans="1:19">
      <c r="A18" s="167" t="s">
        <v>32</v>
      </c>
      <c r="B18" s="167" t="s">
        <v>479</v>
      </c>
      <c r="C18" s="167" t="s">
        <v>480</v>
      </c>
      <c r="D18" s="167" t="s">
        <v>477</v>
      </c>
      <c r="E18" s="167" t="s">
        <v>478</v>
      </c>
      <c r="F18" s="167" t="s">
        <v>57</v>
      </c>
      <c r="G18" s="167" t="s">
        <v>29</v>
      </c>
      <c r="H18" s="167" t="s">
        <v>124</v>
      </c>
      <c r="I18" s="167" t="s">
        <v>125</v>
      </c>
      <c r="J18" s="167" t="s">
        <v>26</v>
      </c>
      <c r="K18" s="167" t="s">
        <v>27</v>
      </c>
      <c r="L18" s="167" t="s">
        <v>482</v>
      </c>
      <c r="M18" s="167" t="s">
        <v>357</v>
      </c>
      <c r="N18" s="167" t="s">
        <v>358</v>
      </c>
      <c r="O18" s="167" t="s">
        <v>29</v>
      </c>
      <c r="P18" s="175"/>
      <c r="Q18" s="175"/>
      <c r="R18" s="175"/>
      <c r="S18" s="176">
        <v>6889.7</v>
      </c>
    </row>
    <row r="19" spans="1:19">
      <c r="A19" s="167" t="s">
        <v>34</v>
      </c>
      <c r="B19" s="167" t="s">
        <v>475</v>
      </c>
      <c r="C19" s="167" t="s">
        <v>476</v>
      </c>
      <c r="D19" s="167" t="s">
        <v>477</v>
      </c>
      <c r="E19" s="167" t="s">
        <v>478</v>
      </c>
      <c r="F19" s="167" t="s">
        <v>57</v>
      </c>
      <c r="G19" s="167" t="s">
        <v>29</v>
      </c>
      <c r="H19" s="167" t="s">
        <v>124</v>
      </c>
      <c r="I19" s="167" t="s">
        <v>125</v>
      </c>
      <c r="J19" s="167" t="s">
        <v>26</v>
      </c>
      <c r="K19" s="167" t="s">
        <v>27</v>
      </c>
      <c r="L19" s="167" t="s">
        <v>483</v>
      </c>
      <c r="M19" s="167" t="s">
        <v>357</v>
      </c>
      <c r="N19" s="167" t="s">
        <v>358</v>
      </c>
      <c r="O19" s="167" t="s">
        <v>29</v>
      </c>
      <c r="P19" s="175"/>
      <c r="Q19" s="175"/>
      <c r="R19" s="175"/>
      <c r="S19" s="176">
        <v>793.43</v>
      </c>
    </row>
    <row r="20" spans="1:19">
      <c r="A20" s="167" t="s">
        <v>34</v>
      </c>
      <c r="B20" s="167" t="s">
        <v>479</v>
      </c>
      <c r="C20" s="167" t="s">
        <v>480</v>
      </c>
      <c r="D20" s="167" t="s">
        <v>477</v>
      </c>
      <c r="E20" s="167" t="s">
        <v>478</v>
      </c>
      <c r="F20" s="167" t="s">
        <v>57</v>
      </c>
      <c r="G20" s="167" t="s">
        <v>29</v>
      </c>
      <c r="H20" s="167" t="s">
        <v>124</v>
      </c>
      <c r="I20" s="167" t="s">
        <v>125</v>
      </c>
      <c r="J20" s="167" t="s">
        <v>26</v>
      </c>
      <c r="K20" s="167" t="s">
        <v>27</v>
      </c>
      <c r="L20" s="167" t="s">
        <v>483</v>
      </c>
      <c r="M20" s="167" t="s">
        <v>357</v>
      </c>
      <c r="N20" s="167" t="s">
        <v>358</v>
      </c>
      <c r="O20" s="167" t="s">
        <v>29</v>
      </c>
      <c r="P20" s="175"/>
      <c r="Q20" s="175"/>
      <c r="R20" s="175"/>
      <c r="S20" s="176">
        <v>6889.7</v>
      </c>
    </row>
    <row r="21" spans="1:19">
      <c r="A21" s="167" t="s">
        <v>36</v>
      </c>
      <c r="B21" s="167" t="s">
        <v>475</v>
      </c>
      <c r="C21" s="167" t="s">
        <v>476</v>
      </c>
      <c r="D21" s="167" t="s">
        <v>477</v>
      </c>
      <c r="E21" s="167" t="s">
        <v>478</v>
      </c>
      <c r="F21" s="167" t="s">
        <v>57</v>
      </c>
      <c r="G21" s="167" t="s">
        <v>29</v>
      </c>
      <c r="H21" s="167" t="s">
        <v>124</v>
      </c>
      <c r="I21" s="167" t="s">
        <v>125</v>
      </c>
      <c r="J21" s="167" t="s">
        <v>26</v>
      </c>
      <c r="K21" s="167" t="s">
        <v>27</v>
      </c>
      <c r="L21" s="167" t="s">
        <v>484</v>
      </c>
      <c r="M21" s="167" t="s">
        <v>357</v>
      </c>
      <c r="N21" s="167" t="s">
        <v>358</v>
      </c>
      <c r="O21" s="167" t="s">
        <v>29</v>
      </c>
      <c r="P21" s="175"/>
      <c r="Q21" s="175"/>
      <c r="R21" s="175"/>
      <c r="S21" s="176">
        <v>793.43</v>
      </c>
    </row>
    <row r="22" spans="1:19">
      <c r="A22" s="167" t="s">
        <v>36</v>
      </c>
      <c r="B22" s="167" t="s">
        <v>479</v>
      </c>
      <c r="C22" s="167" t="s">
        <v>480</v>
      </c>
      <c r="D22" s="167" t="s">
        <v>477</v>
      </c>
      <c r="E22" s="167" t="s">
        <v>478</v>
      </c>
      <c r="F22" s="167" t="s">
        <v>57</v>
      </c>
      <c r="G22" s="167" t="s">
        <v>29</v>
      </c>
      <c r="H22" s="167" t="s">
        <v>124</v>
      </c>
      <c r="I22" s="167" t="s">
        <v>125</v>
      </c>
      <c r="J22" s="167" t="s">
        <v>26</v>
      </c>
      <c r="K22" s="167" t="s">
        <v>27</v>
      </c>
      <c r="L22" s="167" t="s">
        <v>484</v>
      </c>
      <c r="M22" s="167" t="s">
        <v>357</v>
      </c>
      <c r="N22" s="167" t="s">
        <v>358</v>
      </c>
      <c r="O22" s="167" t="s">
        <v>29</v>
      </c>
      <c r="P22" s="175"/>
      <c r="Q22" s="175"/>
      <c r="R22" s="175"/>
      <c r="S22" s="176">
        <v>6889.7</v>
      </c>
    </row>
    <row r="23" spans="1:19">
      <c r="A23" s="167" t="s">
        <v>38</v>
      </c>
      <c r="B23" s="167" t="s">
        <v>475</v>
      </c>
      <c r="C23" s="167" t="s">
        <v>476</v>
      </c>
      <c r="D23" s="167" t="s">
        <v>477</v>
      </c>
      <c r="E23" s="167" t="s">
        <v>478</v>
      </c>
      <c r="F23" s="167" t="s">
        <v>57</v>
      </c>
      <c r="G23" s="167" t="s">
        <v>29</v>
      </c>
      <c r="H23" s="167" t="s">
        <v>124</v>
      </c>
      <c r="I23" s="167" t="s">
        <v>125</v>
      </c>
      <c r="J23" s="167" t="s">
        <v>26</v>
      </c>
      <c r="K23" s="167" t="s">
        <v>27</v>
      </c>
      <c r="L23" s="167" t="s">
        <v>485</v>
      </c>
      <c r="M23" s="167" t="s">
        <v>357</v>
      </c>
      <c r="N23" s="167" t="s">
        <v>358</v>
      </c>
      <c r="O23" s="167" t="s">
        <v>29</v>
      </c>
      <c r="P23" s="175"/>
      <c r="Q23" s="175"/>
      <c r="R23" s="175"/>
      <c r="S23" s="176">
        <v>793.43</v>
      </c>
    </row>
    <row r="24" spans="1:19">
      <c r="A24" s="167" t="s">
        <v>38</v>
      </c>
      <c r="B24" s="167" t="s">
        <v>479</v>
      </c>
      <c r="C24" s="167" t="s">
        <v>480</v>
      </c>
      <c r="D24" s="167" t="s">
        <v>477</v>
      </c>
      <c r="E24" s="167" t="s">
        <v>478</v>
      </c>
      <c r="F24" s="167" t="s">
        <v>57</v>
      </c>
      <c r="G24" s="167" t="s">
        <v>29</v>
      </c>
      <c r="H24" s="167" t="s">
        <v>124</v>
      </c>
      <c r="I24" s="167" t="s">
        <v>125</v>
      </c>
      <c r="J24" s="167" t="s">
        <v>26</v>
      </c>
      <c r="K24" s="167" t="s">
        <v>27</v>
      </c>
      <c r="L24" s="167" t="s">
        <v>485</v>
      </c>
      <c r="M24" s="167" t="s">
        <v>357</v>
      </c>
      <c r="N24" s="167" t="s">
        <v>358</v>
      </c>
      <c r="O24" s="167" t="s">
        <v>29</v>
      </c>
      <c r="P24" s="175"/>
      <c r="Q24" s="175"/>
      <c r="R24" s="175"/>
      <c r="S24" s="176">
        <v>6889.7</v>
      </c>
    </row>
    <row r="25" spans="1:19">
      <c r="A25" s="167" t="s">
        <v>40</v>
      </c>
      <c r="B25" s="167" t="s">
        <v>475</v>
      </c>
      <c r="C25" s="167" t="s">
        <v>476</v>
      </c>
      <c r="D25" s="167" t="s">
        <v>477</v>
      </c>
      <c r="E25" s="167" t="s">
        <v>478</v>
      </c>
      <c r="F25" s="167" t="s">
        <v>57</v>
      </c>
      <c r="G25" s="167" t="s">
        <v>29</v>
      </c>
      <c r="H25" s="167" t="s">
        <v>124</v>
      </c>
      <c r="I25" s="167" t="s">
        <v>125</v>
      </c>
      <c r="J25" s="167" t="s">
        <v>26</v>
      </c>
      <c r="K25" s="167" t="s">
        <v>27</v>
      </c>
      <c r="L25" s="167" t="s">
        <v>486</v>
      </c>
      <c r="M25" s="167" t="s">
        <v>357</v>
      </c>
      <c r="N25" s="167" t="s">
        <v>358</v>
      </c>
      <c r="O25" s="167" t="s">
        <v>29</v>
      </c>
      <c r="P25" s="175"/>
      <c r="Q25" s="175"/>
      <c r="R25" s="175"/>
      <c r="S25" s="176">
        <v>793.43</v>
      </c>
    </row>
    <row r="26" spans="1:19">
      <c r="A26" s="167" t="s">
        <v>40</v>
      </c>
      <c r="B26" s="167" t="s">
        <v>479</v>
      </c>
      <c r="C26" s="167" t="s">
        <v>480</v>
      </c>
      <c r="D26" s="167" t="s">
        <v>477</v>
      </c>
      <c r="E26" s="167" t="s">
        <v>478</v>
      </c>
      <c r="F26" s="167" t="s">
        <v>57</v>
      </c>
      <c r="G26" s="167" t="s">
        <v>29</v>
      </c>
      <c r="H26" s="167" t="s">
        <v>124</v>
      </c>
      <c r="I26" s="167" t="s">
        <v>125</v>
      </c>
      <c r="J26" s="167" t="s">
        <v>26</v>
      </c>
      <c r="K26" s="167" t="s">
        <v>27</v>
      </c>
      <c r="L26" s="167" t="s">
        <v>486</v>
      </c>
      <c r="M26" s="167" t="s">
        <v>357</v>
      </c>
      <c r="N26" s="167" t="s">
        <v>358</v>
      </c>
      <c r="O26" s="167" t="s">
        <v>29</v>
      </c>
      <c r="P26" s="175"/>
      <c r="Q26" s="175"/>
      <c r="R26" s="175"/>
      <c r="S26" s="176">
        <v>6889.7</v>
      </c>
    </row>
    <row r="27" spans="1:19">
      <c r="A27" s="167" t="s">
        <v>42</v>
      </c>
      <c r="B27" s="167" t="s">
        <v>475</v>
      </c>
      <c r="C27" s="167" t="s">
        <v>476</v>
      </c>
      <c r="D27" s="167" t="s">
        <v>477</v>
      </c>
      <c r="E27" s="167" t="s">
        <v>478</v>
      </c>
      <c r="F27" s="167" t="s">
        <v>57</v>
      </c>
      <c r="G27" s="167" t="s">
        <v>29</v>
      </c>
      <c r="H27" s="167" t="s">
        <v>124</v>
      </c>
      <c r="I27" s="167" t="s">
        <v>125</v>
      </c>
      <c r="J27" s="167" t="s">
        <v>26</v>
      </c>
      <c r="K27" s="167" t="s">
        <v>27</v>
      </c>
      <c r="L27" s="167" t="s">
        <v>487</v>
      </c>
      <c r="M27" s="167" t="s">
        <v>357</v>
      </c>
      <c r="N27" s="167" t="s">
        <v>358</v>
      </c>
      <c r="O27" s="167" t="s">
        <v>29</v>
      </c>
      <c r="P27" s="175"/>
      <c r="Q27" s="175"/>
      <c r="R27" s="175"/>
      <c r="S27" s="176">
        <v>846.11</v>
      </c>
    </row>
    <row r="28" spans="1:19">
      <c r="A28" s="167" t="s">
        <v>42</v>
      </c>
      <c r="B28" s="167" t="s">
        <v>479</v>
      </c>
      <c r="C28" s="167" t="s">
        <v>480</v>
      </c>
      <c r="D28" s="167" t="s">
        <v>477</v>
      </c>
      <c r="E28" s="167" t="s">
        <v>478</v>
      </c>
      <c r="F28" s="167" t="s">
        <v>57</v>
      </c>
      <c r="G28" s="167" t="s">
        <v>29</v>
      </c>
      <c r="H28" s="167" t="s">
        <v>124</v>
      </c>
      <c r="I28" s="167" t="s">
        <v>125</v>
      </c>
      <c r="J28" s="167" t="s">
        <v>26</v>
      </c>
      <c r="K28" s="167" t="s">
        <v>27</v>
      </c>
      <c r="L28" s="167" t="s">
        <v>487</v>
      </c>
      <c r="M28" s="167" t="s">
        <v>357</v>
      </c>
      <c r="N28" s="167" t="s">
        <v>358</v>
      </c>
      <c r="O28" s="167" t="s">
        <v>29</v>
      </c>
      <c r="P28" s="175"/>
      <c r="Q28" s="175"/>
      <c r="R28" s="175"/>
      <c r="S28" s="176">
        <v>8827.07</v>
      </c>
    </row>
    <row r="29" spans="1:19">
      <c r="A29" s="167" t="s">
        <v>44</v>
      </c>
      <c r="B29" s="167" t="s">
        <v>475</v>
      </c>
      <c r="C29" s="167" t="s">
        <v>476</v>
      </c>
      <c r="D29" s="167" t="s">
        <v>477</v>
      </c>
      <c r="E29" s="167" t="s">
        <v>478</v>
      </c>
      <c r="F29" s="167" t="s">
        <v>57</v>
      </c>
      <c r="G29" s="167" t="s">
        <v>29</v>
      </c>
      <c r="H29" s="167" t="s">
        <v>124</v>
      </c>
      <c r="I29" s="167" t="s">
        <v>125</v>
      </c>
      <c r="J29" s="167" t="s">
        <v>26</v>
      </c>
      <c r="K29" s="167" t="s">
        <v>27</v>
      </c>
      <c r="L29" s="167" t="s">
        <v>488</v>
      </c>
      <c r="M29" s="167" t="s">
        <v>357</v>
      </c>
      <c r="N29" s="167" t="s">
        <v>358</v>
      </c>
      <c r="O29" s="167" t="s">
        <v>29</v>
      </c>
      <c r="P29" s="175"/>
      <c r="Q29" s="175"/>
      <c r="R29" s="175"/>
      <c r="S29" s="176">
        <v>846.11</v>
      </c>
    </row>
    <row r="30" spans="1:19">
      <c r="A30" s="167" t="s">
        <v>44</v>
      </c>
      <c r="B30" s="167" t="s">
        <v>479</v>
      </c>
      <c r="C30" s="167" t="s">
        <v>480</v>
      </c>
      <c r="D30" s="167" t="s">
        <v>477</v>
      </c>
      <c r="E30" s="167" t="s">
        <v>478</v>
      </c>
      <c r="F30" s="167" t="s">
        <v>57</v>
      </c>
      <c r="G30" s="167" t="s">
        <v>29</v>
      </c>
      <c r="H30" s="167" t="s">
        <v>124</v>
      </c>
      <c r="I30" s="167" t="s">
        <v>125</v>
      </c>
      <c r="J30" s="167" t="s">
        <v>26</v>
      </c>
      <c r="K30" s="167" t="s">
        <v>27</v>
      </c>
      <c r="L30" s="167" t="s">
        <v>488</v>
      </c>
      <c r="M30" s="167" t="s">
        <v>357</v>
      </c>
      <c r="N30" s="167" t="s">
        <v>358</v>
      </c>
      <c r="O30" s="167" t="s">
        <v>29</v>
      </c>
      <c r="P30" s="175"/>
      <c r="Q30" s="175"/>
      <c r="R30" s="175"/>
      <c r="S30" s="176">
        <v>8827.07</v>
      </c>
    </row>
    <row r="31" spans="1:19">
      <c r="A31" s="167" t="s">
        <v>46</v>
      </c>
      <c r="B31" s="167" t="s">
        <v>475</v>
      </c>
      <c r="C31" s="167" t="s">
        <v>476</v>
      </c>
      <c r="D31" s="167" t="s">
        <v>477</v>
      </c>
      <c r="E31" s="167" t="s">
        <v>478</v>
      </c>
      <c r="F31" s="167" t="s">
        <v>57</v>
      </c>
      <c r="G31" s="167" t="s">
        <v>29</v>
      </c>
      <c r="H31" s="167" t="s">
        <v>124</v>
      </c>
      <c r="I31" s="167" t="s">
        <v>125</v>
      </c>
      <c r="J31" s="167" t="s">
        <v>26</v>
      </c>
      <c r="K31" s="167" t="s">
        <v>27</v>
      </c>
      <c r="L31" s="167" t="s">
        <v>489</v>
      </c>
      <c r="M31" s="167" t="s">
        <v>357</v>
      </c>
      <c r="N31" s="167" t="s">
        <v>358</v>
      </c>
      <c r="O31" s="167" t="s">
        <v>29</v>
      </c>
      <c r="P31" s="175"/>
      <c r="Q31" s="175"/>
      <c r="R31" s="175"/>
      <c r="S31" s="176">
        <v>846.11</v>
      </c>
    </row>
    <row r="32" spans="1:19">
      <c r="A32" s="167" t="s">
        <v>46</v>
      </c>
      <c r="B32" s="167" t="s">
        <v>479</v>
      </c>
      <c r="C32" s="167" t="s">
        <v>480</v>
      </c>
      <c r="D32" s="167" t="s">
        <v>477</v>
      </c>
      <c r="E32" s="167" t="s">
        <v>478</v>
      </c>
      <c r="F32" s="167" t="s">
        <v>57</v>
      </c>
      <c r="G32" s="167" t="s">
        <v>29</v>
      </c>
      <c r="H32" s="167" t="s">
        <v>124</v>
      </c>
      <c r="I32" s="167" t="s">
        <v>125</v>
      </c>
      <c r="J32" s="167" t="s">
        <v>26</v>
      </c>
      <c r="K32" s="167" t="s">
        <v>27</v>
      </c>
      <c r="L32" s="167" t="s">
        <v>489</v>
      </c>
      <c r="M32" s="167" t="s">
        <v>357</v>
      </c>
      <c r="N32" s="167" t="s">
        <v>358</v>
      </c>
      <c r="O32" s="167" t="s">
        <v>29</v>
      </c>
      <c r="P32" s="175"/>
      <c r="Q32" s="175"/>
      <c r="R32" s="175"/>
      <c r="S32" s="176">
        <v>8827.07</v>
      </c>
    </row>
    <row r="33" spans="1:19">
      <c r="A33" s="167" t="s">
        <v>48</v>
      </c>
      <c r="B33" s="167" t="s">
        <v>475</v>
      </c>
      <c r="C33" s="167" t="s">
        <v>476</v>
      </c>
      <c r="D33" s="167" t="s">
        <v>477</v>
      </c>
      <c r="E33" s="167" t="s">
        <v>478</v>
      </c>
      <c r="F33" s="167" t="s">
        <v>57</v>
      </c>
      <c r="G33" s="167" t="s">
        <v>29</v>
      </c>
      <c r="H33" s="167" t="s">
        <v>124</v>
      </c>
      <c r="I33" s="167" t="s">
        <v>125</v>
      </c>
      <c r="J33" s="167" t="s">
        <v>26</v>
      </c>
      <c r="K33" s="167" t="s">
        <v>27</v>
      </c>
      <c r="L33" s="167" t="s">
        <v>490</v>
      </c>
      <c r="M33" s="167" t="s">
        <v>357</v>
      </c>
      <c r="N33" s="167" t="s">
        <v>358</v>
      </c>
      <c r="O33" s="167" t="s">
        <v>29</v>
      </c>
      <c r="P33" s="175"/>
      <c r="Q33" s="175"/>
      <c r="R33" s="175"/>
      <c r="S33" s="176">
        <v>846.11</v>
      </c>
    </row>
    <row r="34" spans="1:19">
      <c r="A34" s="167" t="s">
        <v>48</v>
      </c>
      <c r="B34" s="167" t="s">
        <v>479</v>
      </c>
      <c r="C34" s="167" t="s">
        <v>480</v>
      </c>
      <c r="D34" s="167" t="s">
        <v>477</v>
      </c>
      <c r="E34" s="167" t="s">
        <v>478</v>
      </c>
      <c r="F34" s="167" t="s">
        <v>57</v>
      </c>
      <c r="G34" s="167" t="s">
        <v>29</v>
      </c>
      <c r="H34" s="167" t="s">
        <v>124</v>
      </c>
      <c r="I34" s="167" t="s">
        <v>125</v>
      </c>
      <c r="J34" s="167" t="s">
        <v>26</v>
      </c>
      <c r="K34" s="167" t="s">
        <v>27</v>
      </c>
      <c r="L34" s="167" t="s">
        <v>490</v>
      </c>
      <c r="M34" s="167" t="s">
        <v>357</v>
      </c>
      <c r="N34" s="167" t="s">
        <v>358</v>
      </c>
      <c r="O34" s="167" t="s">
        <v>29</v>
      </c>
      <c r="P34" s="175"/>
      <c r="Q34" s="175"/>
      <c r="R34" s="175"/>
      <c r="S34" s="176">
        <v>8827.07</v>
      </c>
    </row>
    <row r="35" spans="1:19">
      <c r="A35" s="167" t="s">
        <v>50</v>
      </c>
      <c r="B35" s="167" t="s">
        <v>475</v>
      </c>
      <c r="C35" s="167" t="s">
        <v>476</v>
      </c>
      <c r="D35" s="167" t="s">
        <v>477</v>
      </c>
      <c r="E35" s="167" t="s">
        <v>478</v>
      </c>
      <c r="F35" s="167" t="s">
        <v>57</v>
      </c>
      <c r="G35" s="167" t="s">
        <v>29</v>
      </c>
      <c r="H35" s="167" t="s">
        <v>124</v>
      </c>
      <c r="I35" s="167" t="s">
        <v>125</v>
      </c>
      <c r="J35" s="167" t="s">
        <v>26</v>
      </c>
      <c r="K35" s="167" t="s">
        <v>27</v>
      </c>
      <c r="L35" s="167" t="s">
        <v>491</v>
      </c>
      <c r="M35" s="167" t="s">
        <v>357</v>
      </c>
      <c r="N35" s="167" t="s">
        <v>358</v>
      </c>
      <c r="O35" s="167" t="s">
        <v>29</v>
      </c>
      <c r="P35" s="175"/>
      <c r="Q35" s="175"/>
      <c r="R35" s="175"/>
      <c r="S35" s="176">
        <v>846.11</v>
      </c>
    </row>
    <row r="36" spans="1:19">
      <c r="A36" s="167" t="s">
        <v>50</v>
      </c>
      <c r="B36" s="167" t="s">
        <v>479</v>
      </c>
      <c r="C36" s="167" t="s">
        <v>480</v>
      </c>
      <c r="D36" s="167" t="s">
        <v>477</v>
      </c>
      <c r="E36" s="167" t="s">
        <v>478</v>
      </c>
      <c r="F36" s="167" t="s">
        <v>57</v>
      </c>
      <c r="G36" s="167" t="s">
        <v>29</v>
      </c>
      <c r="H36" s="167" t="s">
        <v>124</v>
      </c>
      <c r="I36" s="167" t="s">
        <v>125</v>
      </c>
      <c r="J36" s="167" t="s">
        <v>26</v>
      </c>
      <c r="K36" s="167" t="s">
        <v>27</v>
      </c>
      <c r="L36" s="167" t="s">
        <v>491</v>
      </c>
      <c r="M36" s="167" t="s">
        <v>357</v>
      </c>
      <c r="N36" s="167" t="s">
        <v>358</v>
      </c>
      <c r="O36" s="167" t="s">
        <v>29</v>
      </c>
      <c r="P36" s="175"/>
      <c r="Q36" s="175"/>
      <c r="R36" s="175"/>
      <c r="S36" s="176">
        <v>8827.07</v>
      </c>
    </row>
    <row r="37" spans="1:19">
      <c r="A37" s="167" t="s">
        <v>921</v>
      </c>
      <c r="B37" s="167" t="s">
        <v>475</v>
      </c>
      <c r="C37" s="167" t="s">
        <v>476</v>
      </c>
      <c r="D37" s="167" t="s">
        <v>477</v>
      </c>
      <c r="E37" s="167" t="s">
        <v>478</v>
      </c>
      <c r="F37" s="167" t="s">
        <v>57</v>
      </c>
      <c r="G37" s="167" t="s">
        <v>29</v>
      </c>
      <c r="H37" s="167" t="s">
        <v>124</v>
      </c>
      <c r="I37" s="167" t="s">
        <v>125</v>
      </c>
      <c r="J37" s="167" t="s">
        <v>26</v>
      </c>
      <c r="K37" s="167" t="s">
        <v>27</v>
      </c>
      <c r="L37" s="167" t="s">
        <v>957</v>
      </c>
      <c r="M37" s="167" t="s">
        <v>357</v>
      </c>
      <c r="N37" s="167" t="s">
        <v>358</v>
      </c>
      <c r="O37" s="167" t="s">
        <v>29</v>
      </c>
      <c r="P37" s="175"/>
      <c r="Q37" s="175"/>
      <c r="R37" s="175"/>
      <c r="S37" s="176">
        <v>846.11</v>
      </c>
    </row>
    <row r="38" spans="1:19">
      <c r="A38" s="167" t="s">
        <v>921</v>
      </c>
      <c r="B38" s="167" t="s">
        <v>479</v>
      </c>
      <c r="C38" s="167" t="s">
        <v>480</v>
      </c>
      <c r="D38" s="167" t="s">
        <v>477</v>
      </c>
      <c r="E38" s="167" t="s">
        <v>478</v>
      </c>
      <c r="F38" s="167" t="s">
        <v>57</v>
      </c>
      <c r="G38" s="167" t="s">
        <v>29</v>
      </c>
      <c r="H38" s="167" t="s">
        <v>124</v>
      </c>
      <c r="I38" s="167" t="s">
        <v>125</v>
      </c>
      <c r="J38" s="167" t="s">
        <v>26</v>
      </c>
      <c r="K38" s="167" t="s">
        <v>27</v>
      </c>
      <c r="L38" s="167" t="s">
        <v>957</v>
      </c>
      <c r="M38" s="167" t="s">
        <v>357</v>
      </c>
      <c r="N38" s="167" t="s">
        <v>358</v>
      </c>
      <c r="O38" s="167" t="s">
        <v>29</v>
      </c>
      <c r="P38" s="175"/>
      <c r="Q38" s="175"/>
      <c r="R38" s="175"/>
      <c r="S38" s="176">
        <v>8827.07</v>
      </c>
    </row>
    <row r="39" spans="1:19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77">
        <v>104137.86</v>
      </c>
    </row>
    <row r="43" spans="1:19">
      <c r="A43" s="157" t="s">
        <v>907</v>
      </c>
      <c r="B43" s="157" t="s">
        <v>908</v>
      </c>
      <c r="C43" s="157" t="s">
        <v>685</v>
      </c>
      <c r="D43" s="157" t="s">
        <v>819</v>
      </c>
      <c r="E43" s="157" t="s">
        <v>683</v>
      </c>
      <c r="F43" s="157" t="s">
        <v>909</v>
      </c>
      <c r="G43" s="157" t="s">
        <v>741</v>
      </c>
      <c r="H43" s="157" t="s">
        <v>910</v>
      </c>
      <c r="I43" s="157" t="s">
        <v>742</v>
      </c>
      <c r="J43" s="157" t="s">
        <v>829</v>
      </c>
      <c r="K43" s="158" t="s">
        <v>20</v>
      </c>
      <c r="L43" s="158" t="s">
        <v>912</v>
      </c>
      <c r="M43" s="158" t="s">
        <v>911</v>
      </c>
    </row>
    <row r="44" spans="1:19">
      <c r="A44" s="153">
        <v>2025</v>
      </c>
      <c r="B44" s="153">
        <v>3</v>
      </c>
      <c r="C44" s="154" t="s">
        <v>898</v>
      </c>
      <c r="D44" s="10" t="s">
        <v>899</v>
      </c>
      <c r="E44" s="154" t="s">
        <v>900</v>
      </c>
      <c r="F44" s="10" t="s">
        <v>901</v>
      </c>
      <c r="G44" s="154" t="s">
        <v>902</v>
      </c>
      <c r="H44" s="10" t="s">
        <v>903</v>
      </c>
      <c r="I44" s="154" t="s">
        <v>753</v>
      </c>
      <c r="J44" s="10" t="s">
        <v>904</v>
      </c>
      <c r="K44" s="155">
        <v>107874.48</v>
      </c>
      <c r="L44" s="155">
        <f>K44*0.306</f>
        <v>33009.590879999996</v>
      </c>
      <c r="M44" s="12">
        <f>K44-L44</f>
        <v>74864.889120000007</v>
      </c>
    </row>
    <row r="45" spans="1:19">
      <c r="A45" s="153">
        <v>2025</v>
      </c>
      <c r="B45" s="153">
        <v>3</v>
      </c>
      <c r="C45" s="154" t="s">
        <v>898</v>
      </c>
      <c r="D45" s="10" t="s">
        <v>899</v>
      </c>
      <c r="E45" s="154" t="s">
        <v>905</v>
      </c>
      <c r="F45" s="10" t="s">
        <v>906</v>
      </c>
      <c r="G45" s="154" t="s">
        <v>902</v>
      </c>
      <c r="H45" s="10" t="s">
        <v>903</v>
      </c>
      <c r="I45" s="154" t="s">
        <v>753</v>
      </c>
      <c r="J45" s="10" t="s">
        <v>904</v>
      </c>
      <c r="K45" s="155">
        <v>34852.9</v>
      </c>
      <c r="L45" s="155">
        <f>K45*0.306</f>
        <v>10664.9874</v>
      </c>
      <c r="M45" s="12">
        <f t="shared" ref="M45:M51" si="0">K45-L45</f>
        <v>24187.912600000003</v>
      </c>
    </row>
    <row r="46" spans="1:19">
      <c r="A46" s="153">
        <v>2025</v>
      </c>
      <c r="B46" s="153">
        <v>4</v>
      </c>
      <c r="C46" s="154" t="s">
        <v>898</v>
      </c>
      <c r="D46" s="10" t="s">
        <v>899</v>
      </c>
      <c r="E46" s="154" t="s">
        <v>900</v>
      </c>
      <c r="F46" s="10" t="s">
        <v>901</v>
      </c>
      <c r="G46" s="154" t="s">
        <v>902</v>
      </c>
      <c r="H46" s="10" t="s">
        <v>903</v>
      </c>
      <c r="I46" s="154" t="s">
        <v>753</v>
      </c>
      <c r="J46" s="10" t="s">
        <v>904</v>
      </c>
      <c r="K46" s="155">
        <v>111506.35</v>
      </c>
      <c r="L46" s="155">
        <f>K46*0.306</f>
        <v>34120.943100000004</v>
      </c>
      <c r="M46" s="12">
        <f t="shared" si="0"/>
        <v>77385.406900000002</v>
      </c>
    </row>
    <row r="47" spans="1:19">
      <c r="A47" s="153">
        <v>2025</v>
      </c>
      <c r="B47" s="153">
        <v>4</v>
      </c>
      <c r="C47" s="154" t="s">
        <v>898</v>
      </c>
      <c r="D47" s="10" t="s">
        <v>899</v>
      </c>
      <c r="E47" s="154" t="s">
        <v>905</v>
      </c>
      <c r="F47" s="10" t="s">
        <v>906</v>
      </c>
      <c r="G47" s="154" t="s">
        <v>902</v>
      </c>
      <c r="H47" s="10" t="s">
        <v>903</v>
      </c>
      <c r="I47" s="154" t="s">
        <v>753</v>
      </c>
      <c r="J47" s="10" t="s">
        <v>904</v>
      </c>
      <c r="K47" s="155">
        <v>28748.52</v>
      </c>
      <c r="L47" s="155">
        <f>K47*0.306</f>
        <v>8797.0471199999993</v>
      </c>
      <c r="M47" s="12">
        <f t="shared" si="0"/>
        <v>19951.472880000001</v>
      </c>
    </row>
    <row r="48" spans="1:19">
      <c r="A48" s="153">
        <v>2026</v>
      </c>
      <c r="B48" s="153">
        <v>1</v>
      </c>
      <c r="C48" s="154" t="s">
        <v>898</v>
      </c>
      <c r="D48" s="10" t="s">
        <v>899</v>
      </c>
      <c r="E48" s="154" t="s">
        <v>900</v>
      </c>
      <c r="F48" s="10" t="s">
        <v>901</v>
      </c>
      <c r="G48" s="154" t="s">
        <v>902</v>
      </c>
      <c r="H48" s="10" t="s">
        <v>903</v>
      </c>
      <c r="I48" s="154" t="s">
        <v>753</v>
      </c>
      <c r="J48" s="10" t="s">
        <v>904</v>
      </c>
      <c r="K48" s="155">
        <v>108813.34</v>
      </c>
      <c r="L48" s="155">
        <f>K48*0.293</f>
        <v>31882.308619999996</v>
      </c>
      <c r="M48" s="12">
        <f t="shared" si="0"/>
        <v>76931.03138</v>
      </c>
    </row>
    <row r="49" spans="1:16">
      <c r="A49" s="153">
        <v>2026</v>
      </c>
      <c r="B49" s="153">
        <v>1</v>
      </c>
      <c r="C49" s="154" t="s">
        <v>898</v>
      </c>
      <c r="D49" s="10" t="s">
        <v>899</v>
      </c>
      <c r="E49" s="154" t="s">
        <v>905</v>
      </c>
      <c r="F49" s="10" t="s">
        <v>906</v>
      </c>
      <c r="G49" s="154" t="s">
        <v>902</v>
      </c>
      <c r="H49" s="10" t="s">
        <v>903</v>
      </c>
      <c r="I49" s="154" t="s">
        <v>753</v>
      </c>
      <c r="J49" s="10" t="s">
        <v>904</v>
      </c>
      <c r="K49" s="155">
        <v>54219.43</v>
      </c>
      <c r="L49" s="155">
        <f>K49*0.293</f>
        <v>15886.29299</v>
      </c>
      <c r="M49" s="12">
        <f t="shared" si="0"/>
        <v>38333.137009999999</v>
      </c>
    </row>
    <row r="50" spans="1:16">
      <c r="A50" s="153">
        <v>2026</v>
      </c>
      <c r="B50" s="153">
        <v>2</v>
      </c>
      <c r="C50" s="154" t="s">
        <v>898</v>
      </c>
      <c r="D50" s="10" t="s">
        <v>899</v>
      </c>
      <c r="E50" s="154" t="s">
        <v>900</v>
      </c>
      <c r="F50" s="10" t="s">
        <v>901</v>
      </c>
      <c r="G50" s="154" t="s">
        <v>902</v>
      </c>
      <c r="H50" s="10" t="s">
        <v>903</v>
      </c>
      <c r="I50" s="154" t="s">
        <v>753</v>
      </c>
      <c r="J50" s="10" t="s">
        <v>904</v>
      </c>
      <c r="K50" s="155">
        <v>101491.79</v>
      </c>
      <c r="L50" s="155">
        <f>K50*0.293</f>
        <v>29737.094469999996</v>
      </c>
      <c r="M50" s="12">
        <f t="shared" si="0"/>
        <v>71754.695529999997</v>
      </c>
    </row>
    <row r="51" spans="1:16">
      <c r="A51" s="153">
        <v>2026</v>
      </c>
      <c r="B51" s="153">
        <v>2</v>
      </c>
      <c r="C51" s="154" t="s">
        <v>898</v>
      </c>
      <c r="D51" s="10" t="s">
        <v>899</v>
      </c>
      <c r="E51" s="154" t="s">
        <v>905</v>
      </c>
      <c r="F51" s="10" t="s">
        <v>906</v>
      </c>
      <c r="G51" s="154" t="s">
        <v>902</v>
      </c>
      <c r="H51" s="10" t="s">
        <v>903</v>
      </c>
      <c r="I51" s="154" t="s">
        <v>753</v>
      </c>
      <c r="J51" s="10" t="s">
        <v>904</v>
      </c>
      <c r="K51" s="155">
        <v>30925.5</v>
      </c>
      <c r="L51" s="155">
        <f>K51*0.293</f>
        <v>9061.1714999999986</v>
      </c>
      <c r="M51" s="12">
        <f t="shared" si="0"/>
        <v>21864.328500000003</v>
      </c>
    </row>
    <row r="52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>
        <f>SUBTOTAL(9,M44:M51)</f>
        <v>405272.87391999998</v>
      </c>
      <c r="O52" s="13"/>
      <c r="P52" s="1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42B4-58B9-473B-90D9-D3F5E9528CF2}">
  <sheetPr codeName="Sheet23">
    <tabColor theme="6" tint="-0.249977111117893"/>
  </sheetPr>
  <dimension ref="A1:C11"/>
  <sheetViews>
    <sheetView showGridLines="0" workbookViewId="0">
      <selection activeCell="H50" sqref="H50"/>
    </sheetView>
  </sheetViews>
  <sheetFormatPr defaultRowHeight="14.4"/>
  <cols>
    <col min="1" max="1" width="5.88671875" bestFit="1" customWidth="1"/>
    <col min="2" max="2" width="22" bestFit="1" customWidth="1"/>
    <col min="3" max="3" width="9.109375" bestFit="1" customWidth="1"/>
  </cols>
  <sheetData>
    <row r="1" spans="1:3" ht="12.75" customHeight="1">
      <c r="A1" s="15" t="s">
        <v>492</v>
      </c>
    </row>
    <row r="2" spans="1:3" ht="12.75" customHeight="1">
      <c r="A2" s="17" t="s">
        <v>493</v>
      </c>
    </row>
    <row r="3" spans="1:3" ht="12.75" customHeight="1">
      <c r="A3" s="17" t="s">
        <v>494</v>
      </c>
    </row>
    <row r="4" spans="1:3" ht="12.75" customHeight="1">
      <c r="A4" s="18" t="s">
        <v>561</v>
      </c>
    </row>
    <row r="6" spans="1:3">
      <c r="A6" s="28" t="s">
        <v>9</v>
      </c>
      <c r="B6" s="28" t="s">
        <v>10</v>
      </c>
      <c r="C6" s="29" t="s">
        <v>20</v>
      </c>
    </row>
    <row r="7" spans="1:3">
      <c r="A7" s="10">
        <v>163</v>
      </c>
      <c r="B7" s="10" t="s">
        <v>372</v>
      </c>
      <c r="C7" s="12">
        <v>28669.919999999998</v>
      </c>
    </row>
    <row r="8" spans="1:3">
      <c r="A8" s="10">
        <v>282</v>
      </c>
      <c r="B8" s="10" t="s">
        <v>992</v>
      </c>
      <c r="C8" s="12">
        <v>34491.93</v>
      </c>
    </row>
    <row r="9" spans="1:3">
      <c r="A9" s="10">
        <v>284</v>
      </c>
      <c r="B9" s="10" t="s">
        <v>993</v>
      </c>
      <c r="C9" s="12">
        <v>149702.89000000001</v>
      </c>
    </row>
    <row r="10" spans="1:3">
      <c r="A10" s="13"/>
      <c r="B10" s="13"/>
      <c r="C10" s="184">
        <f>SUBTOTAL(9,C7:C9)</f>
        <v>212864.74000000002</v>
      </c>
    </row>
    <row r="11" spans="1:3">
      <c r="A11" s="13"/>
      <c r="B11" s="119" t="s">
        <v>733</v>
      </c>
      <c r="C11" s="184">
        <f>C10*0.5</f>
        <v>106432.37000000001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2FDB-E747-4192-937E-824C82165B2F}">
  <sheetPr codeName="Sheet24">
    <tabColor theme="6" tint="-0.249977111117893"/>
  </sheetPr>
  <dimension ref="A1:E43"/>
  <sheetViews>
    <sheetView showGridLines="0" workbookViewId="0"/>
  </sheetViews>
  <sheetFormatPr defaultRowHeight="14.4"/>
  <cols>
    <col min="1" max="1" width="9.109375" bestFit="1" customWidth="1"/>
    <col min="2" max="2" width="13.88671875" bestFit="1" customWidth="1"/>
    <col min="3" max="3" width="12" bestFit="1" customWidth="1"/>
    <col min="4" max="4" width="8.33203125" bestFit="1" customWidth="1"/>
    <col min="5" max="5" width="9.109375" bestFit="1" customWidth="1"/>
  </cols>
  <sheetData>
    <row r="1" spans="1:5" ht="12.75" customHeight="1">
      <c r="A1" s="15" t="s">
        <v>492</v>
      </c>
    </row>
    <row r="2" spans="1:5" ht="12.75" customHeight="1">
      <c r="A2" s="17" t="s">
        <v>493</v>
      </c>
    </row>
    <row r="3" spans="1:5" ht="12.75" customHeight="1">
      <c r="A3" s="17" t="s">
        <v>494</v>
      </c>
    </row>
    <row r="4" spans="1:5" ht="12.75" customHeight="1">
      <c r="A4" s="18" t="s">
        <v>563</v>
      </c>
    </row>
    <row r="6" spans="1:5" s="143" customFormat="1" ht="30.6">
      <c r="A6" s="8" t="s">
        <v>496</v>
      </c>
      <c r="B6" s="8" t="s">
        <v>832</v>
      </c>
      <c r="C6" s="165" t="s">
        <v>835</v>
      </c>
      <c r="D6" s="8" t="s">
        <v>833</v>
      </c>
      <c r="E6" s="9" t="s">
        <v>834</v>
      </c>
    </row>
    <row r="7" spans="1:5" s="143" customFormat="1" ht="10.199999999999999">
      <c r="A7" s="10">
        <v>2025</v>
      </c>
      <c r="B7" s="12">
        <f>SUBTOTAL(9,B8:B15)</f>
        <v>346676</v>
      </c>
      <c r="C7" s="10"/>
      <c r="D7" s="10"/>
      <c r="E7" s="23"/>
    </row>
    <row r="8" spans="1:5" s="143" customFormat="1" ht="10.199999999999999">
      <c r="A8" s="251" t="s">
        <v>836</v>
      </c>
      <c r="B8" s="12">
        <f>SUBTOTAL(9,B9:B13)</f>
        <v>254784</v>
      </c>
      <c r="C8" s="252">
        <v>0.37419999999999998</v>
      </c>
      <c r="D8" s="12"/>
      <c r="E8" s="12">
        <f>SUBTOTAL(9,E9:E13)</f>
        <v>200602.46</v>
      </c>
    </row>
    <row r="9" spans="1:5" s="143" customFormat="1" ht="10.199999999999999">
      <c r="A9" s="253" t="s">
        <v>837</v>
      </c>
      <c r="B9" s="12">
        <v>10905</v>
      </c>
      <c r="C9" s="10"/>
      <c r="D9" s="12">
        <f>SUM(B9:C9)</f>
        <v>10905</v>
      </c>
      <c r="E9" s="12">
        <f>D9</f>
        <v>10905</v>
      </c>
    </row>
    <row r="10" spans="1:5" s="143" customFormat="1" ht="10.199999999999999">
      <c r="A10" s="253" t="s">
        <v>264</v>
      </c>
      <c r="B10" s="12">
        <v>59389</v>
      </c>
      <c r="C10" s="10"/>
      <c r="D10" s="12">
        <f t="shared" ref="D10:D15" si="0">SUM(B10:C10)</f>
        <v>59389</v>
      </c>
      <c r="E10" s="12">
        <f t="shared" ref="E10:E13" si="1">D10</f>
        <v>59389</v>
      </c>
    </row>
    <row r="11" spans="1:5" s="143" customFormat="1" ht="10.199999999999999">
      <c r="A11" s="253" t="s">
        <v>269</v>
      </c>
      <c r="B11" s="12">
        <v>27185</v>
      </c>
      <c r="C11" s="10"/>
      <c r="D11" s="12">
        <f t="shared" si="0"/>
        <v>27185</v>
      </c>
      <c r="E11" s="12">
        <f t="shared" si="1"/>
        <v>27185</v>
      </c>
    </row>
    <row r="12" spans="1:5" s="143" customFormat="1" ht="10.199999999999999">
      <c r="A12" s="253" t="s">
        <v>838</v>
      </c>
      <c r="B12" s="12">
        <v>12512</v>
      </c>
      <c r="C12" s="10"/>
      <c r="D12" s="12">
        <f t="shared" si="0"/>
        <v>12512</v>
      </c>
      <c r="E12" s="12">
        <f t="shared" si="1"/>
        <v>12512</v>
      </c>
    </row>
    <row r="13" spans="1:5" s="143" customFormat="1" ht="10.199999999999999">
      <c r="A13" s="253" t="s">
        <v>753</v>
      </c>
      <c r="B13" s="12">
        <v>144793</v>
      </c>
      <c r="C13" s="12">
        <f>ROUND(-$B13*$C$8,2)</f>
        <v>-54181.54</v>
      </c>
      <c r="D13" s="12">
        <f t="shared" si="0"/>
        <v>90611.459999999992</v>
      </c>
      <c r="E13" s="12">
        <f t="shared" si="1"/>
        <v>90611.459999999992</v>
      </c>
    </row>
    <row r="14" spans="1:5" s="143" customFormat="1" ht="10.199999999999999">
      <c r="A14" s="254" t="s">
        <v>839</v>
      </c>
      <c r="B14" s="12">
        <f>SUBTOTAL(9,B15)</f>
        <v>91892</v>
      </c>
      <c r="C14" s="252">
        <v>0.30599999999999999</v>
      </c>
      <c r="D14" s="12"/>
      <c r="E14" s="12">
        <f>SUBTOTAL(9,E15)</f>
        <v>63773.05</v>
      </c>
    </row>
    <row r="15" spans="1:5" s="143" customFormat="1" ht="10.199999999999999">
      <c r="A15" s="253" t="s">
        <v>753</v>
      </c>
      <c r="B15" s="255">
        <v>91892</v>
      </c>
      <c r="C15" s="12">
        <f>ROUND(-$B15*$C$14,2)</f>
        <v>-28118.95</v>
      </c>
      <c r="D15" s="12">
        <f t="shared" si="0"/>
        <v>63773.05</v>
      </c>
      <c r="E15" s="12">
        <f>D15</f>
        <v>63773.05</v>
      </c>
    </row>
    <row r="16" spans="1:5" s="143" customFormat="1" ht="10.199999999999999">
      <c r="A16" s="10">
        <v>2026</v>
      </c>
      <c r="B16" s="12">
        <f>SUBTOTAL(9,B17:B25)</f>
        <v>377362</v>
      </c>
      <c r="C16" s="10"/>
      <c r="D16" s="10"/>
      <c r="E16" s="23"/>
    </row>
    <row r="17" spans="1:5" s="143" customFormat="1" ht="10.199999999999999">
      <c r="A17" s="254" t="s">
        <v>836</v>
      </c>
      <c r="B17" s="12">
        <f>SUBTOTAL(9,B18:B23)</f>
        <v>242597</v>
      </c>
      <c r="C17" s="252">
        <v>0.36899999999999999</v>
      </c>
      <c r="D17" s="12"/>
      <c r="E17" s="12">
        <f>SUBTOTAL(9,E18:E23)</f>
        <v>194961.3</v>
      </c>
    </row>
    <row r="18" spans="1:5" s="143" customFormat="1" ht="10.199999999999999">
      <c r="A18" s="253" t="s">
        <v>837</v>
      </c>
      <c r="B18" s="12">
        <v>13623.85</v>
      </c>
      <c r="C18" s="10"/>
      <c r="D18" s="12">
        <f t="shared" ref="D18:D23" si="2">SUM(B18:C18)</f>
        <v>13623.85</v>
      </c>
      <c r="E18" s="12">
        <f t="shared" ref="E18:E23" si="3">D18</f>
        <v>13623.85</v>
      </c>
    </row>
    <row r="19" spans="1:5" s="143" customFormat="1" ht="10.199999999999999">
      <c r="A19" s="253" t="s">
        <v>264</v>
      </c>
      <c r="B19" s="12">
        <v>53102.879999999997</v>
      </c>
      <c r="C19" s="10"/>
      <c r="D19" s="12">
        <f t="shared" si="2"/>
        <v>53102.879999999997</v>
      </c>
      <c r="E19" s="12">
        <f t="shared" si="3"/>
        <v>53102.879999999997</v>
      </c>
    </row>
    <row r="20" spans="1:5" s="143" customFormat="1" ht="10.199999999999999">
      <c r="A20" s="253" t="s">
        <v>183</v>
      </c>
      <c r="B20" s="12">
        <v>8526</v>
      </c>
      <c r="C20" s="10"/>
      <c r="D20" s="12">
        <f t="shared" si="2"/>
        <v>8526</v>
      </c>
      <c r="E20" s="12">
        <f t="shared" si="3"/>
        <v>8526</v>
      </c>
    </row>
    <row r="21" spans="1:5" s="143" customFormat="1" ht="10.199999999999999">
      <c r="A21" s="253" t="s">
        <v>269</v>
      </c>
      <c r="B21" s="12">
        <v>24226.9</v>
      </c>
      <c r="C21" s="10"/>
      <c r="D21" s="12">
        <f t="shared" si="2"/>
        <v>24226.9</v>
      </c>
      <c r="E21" s="12">
        <f t="shared" si="3"/>
        <v>24226.9</v>
      </c>
    </row>
    <row r="22" spans="1:5" s="143" customFormat="1" ht="10.199999999999999">
      <c r="A22" s="253" t="s">
        <v>838</v>
      </c>
      <c r="B22" s="12">
        <v>14023.34</v>
      </c>
      <c r="C22" s="10"/>
      <c r="D22" s="12">
        <f t="shared" si="2"/>
        <v>14023.34</v>
      </c>
      <c r="E22" s="12">
        <f t="shared" si="3"/>
        <v>14023.34</v>
      </c>
    </row>
    <row r="23" spans="1:5" s="143" customFormat="1" ht="10.199999999999999">
      <c r="A23" s="253" t="s">
        <v>753</v>
      </c>
      <c r="B23" s="12">
        <v>129094.03</v>
      </c>
      <c r="C23" s="12">
        <f>ROUND(-$B23*$C$17,2)</f>
        <v>-47635.7</v>
      </c>
      <c r="D23" s="12">
        <f t="shared" si="2"/>
        <v>81458.33</v>
      </c>
      <c r="E23" s="12">
        <f t="shared" si="3"/>
        <v>81458.33</v>
      </c>
    </row>
    <row r="24" spans="1:5" s="143" customFormat="1" ht="10.199999999999999">
      <c r="A24" s="254" t="s">
        <v>839</v>
      </c>
      <c r="B24" s="12">
        <f>SUBTOTAL(9,B25)</f>
        <v>134765</v>
      </c>
      <c r="C24" s="252">
        <v>0.29299999999999998</v>
      </c>
      <c r="D24" s="12"/>
      <c r="E24" s="12">
        <f>SUBTOTAL(9,E25)</f>
        <v>95278.85</v>
      </c>
    </row>
    <row r="25" spans="1:5" s="143" customFormat="1" ht="10.199999999999999">
      <c r="A25" s="253" t="s">
        <v>753</v>
      </c>
      <c r="B25" s="12">
        <v>134765</v>
      </c>
      <c r="C25" s="12">
        <f>ROUND(-$B25*$C$24,2)</f>
        <v>-39486.15</v>
      </c>
      <c r="D25" s="12">
        <f t="shared" ref="D25" si="4">SUM(B25:C25)</f>
        <v>95278.85</v>
      </c>
      <c r="E25" s="12">
        <f>D25</f>
        <v>95278.85</v>
      </c>
    </row>
    <row r="26" spans="1:5" s="143" customFormat="1" ht="10.199999999999999">
      <c r="A26" s="81" t="s">
        <v>497</v>
      </c>
      <c r="B26" s="184">
        <f>SUBTOTAL(9,B7:B25)</f>
        <v>724038</v>
      </c>
      <c r="C26" s="250"/>
      <c r="D26" s="250"/>
      <c r="E26" s="224"/>
    </row>
    <row r="28" spans="1:5" s="143" customFormat="1" ht="20.399999999999999">
      <c r="A28" s="8" t="s">
        <v>742</v>
      </c>
      <c r="B28" s="256" t="s">
        <v>998</v>
      </c>
      <c r="C28" s="257" t="s">
        <v>840</v>
      </c>
    </row>
    <row r="29" spans="1:5" s="143" customFormat="1" ht="10.199999999999999">
      <c r="A29" s="10" t="s">
        <v>841</v>
      </c>
      <c r="B29" s="10"/>
      <c r="C29" s="12"/>
    </row>
    <row r="30" spans="1:5" s="143" customFormat="1" ht="10.199999999999999">
      <c r="A30" s="10" t="s">
        <v>837</v>
      </c>
      <c r="B30" s="12">
        <f>SUM(E9,E18)</f>
        <v>24528.85</v>
      </c>
      <c r="C30" s="12">
        <f>B30*0.5</f>
        <v>12264.424999999999</v>
      </c>
    </row>
    <row r="31" spans="1:5" s="143" customFormat="1" ht="10.199999999999999">
      <c r="A31" s="10" t="s">
        <v>264</v>
      </c>
      <c r="B31" s="12">
        <f>SUM(E10,E19)</f>
        <v>112491.88</v>
      </c>
      <c r="C31" s="12">
        <f t="shared" ref="C31:C36" si="5">B31*0.5</f>
        <v>56245.94</v>
      </c>
    </row>
    <row r="32" spans="1:5" s="143" customFormat="1" ht="10.199999999999999">
      <c r="A32" s="10" t="s">
        <v>183</v>
      </c>
      <c r="B32" s="12">
        <f>SUM(E20)</f>
        <v>8526</v>
      </c>
      <c r="C32" s="12">
        <f t="shared" si="5"/>
        <v>4263</v>
      </c>
    </row>
    <row r="33" spans="1:3" s="143" customFormat="1" ht="10.199999999999999">
      <c r="A33" s="10" t="s">
        <v>269</v>
      </c>
      <c r="B33" s="12">
        <f>SUM(E11,E21)</f>
        <v>51411.9</v>
      </c>
      <c r="C33" s="12">
        <f t="shared" si="5"/>
        <v>25705.95</v>
      </c>
    </row>
    <row r="34" spans="1:3" s="143" customFormat="1" ht="10.199999999999999">
      <c r="A34" s="10" t="s">
        <v>838</v>
      </c>
      <c r="B34" s="12">
        <f>SUM(E12,E22)</f>
        <v>26535.34</v>
      </c>
      <c r="C34" s="12">
        <f t="shared" si="5"/>
        <v>13267.67</v>
      </c>
    </row>
    <row r="35" spans="1:3" s="143" customFormat="1" ht="10.199999999999999">
      <c r="A35" s="10" t="s">
        <v>273</v>
      </c>
      <c r="B35" s="12">
        <v>0</v>
      </c>
      <c r="C35" s="12">
        <f t="shared" si="5"/>
        <v>0</v>
      </c>
    </row>
    <row r="36" spans="1:3" s="143" customFormat="1" ht="10.199999999999999">
      <c r="A36" s="10" t="s">
        <v>753</v>
      </c>
      <c r="B36" s="12">
        <f>SUM(E13,E23)</f>
        <v>172069.78999999998</v>
      </c>
      <c r="C36" s="12">
        <f t="shared" si="5"/>
        <v>86034.89499999999</v>
      </c>
    </row>
    <row r="37" spans="1:3" s="143" customFormat="1" ht="10.199999999999999">
      <c r="A37" s="10" t="s">
        <v>833</v>
      </c>
      <c r="B37" s="12">
        <f>SUBTOTAL(9,B30:B36)</f>
        <v>395563.76</v>
      </c>
      <c r="C37" s="12">
        <f>SUBTOTAL(9,C30:C36)</f>
        <v>197781.88</v>
      </c>
    </row>
    <row r="38" spans="1:3" s="143" customFormat="1" ht="10.199999999999999">
      <c r="A38" s="10"/>
      <c r="B38" s="12"/>
      <c r="C38" s="12"/>
    </row>
    <row r="39" spans="1:3" s="143" customFormat="1" ht="10.199999999999999">
      <c r="A39" s="10" t="s">
        <v>842</v>
      </c>
      <c r="B39" s="12"/>
      <c r="C39" s="12"/>
    </row>
    <row r="40" spans="1:3" s="143" customFormat="1" ht="10.199999999999999">
      <c r="A40" s="10" t="s">
        <v>753</v>
      </c>
      <c r="B40" s="12">
        <f>SUM(E15,E25)</f>
        <v>159051.90000000002</v>
      </c>
      <c r="C40" s="12">
        <f t="shared" ref="C40" si="6">B40*0.5</f>
        <v>79525.950000000012</v>
      </c>
    </row>
    <row r="41" spans="1:3" s="143" customFormat="1" ht="10.199999999999999">
      <c r="A41" s="10" t="s">
        <v>833</v>
      </c>
      <c r="B41" s="12">
        <f>SUBTOTAL(9,B40)</f>
        <v>159051.90000000002</v>
      </c>
      <c r="C41" s="12">
        <f>SUBTOTAL(9,C40)</f>
        <v>79525.950000000012</v>
      </c>
    </row>
    <row r="42" spans="1:3" s="143" customFormat="1" ht="10.199999999999999">
      <c r="A42" s="10"/>
      <c r="B42" s="12"/>
      <c r="C42" s="12"/>
    </row>
    <row r="43" spans="1:3" s="143" customFormat="1" ht="10.199999999999999">
      <c r="A43" s="81" t="s">
        <v>497</v>
      </c>
      <c r="B43" s="184">
        <f>SUBTOTAL(9,B30:B41)</f>
        <v>554615.66</v>
      </c>
      <c r="C43" s="184">
        <f>SUBTOTAL(9,C30:C41)</f>
        <v>277307.83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937E-0417-439C-AA42-EEC893014B4C}">
  <sheetPr codeName="Sheet25">
    <tabColor theme="6" tint="-0.249977111117893"/>
  </sheetPr>
  <dimension ref="A1:Y19"/>
  <sheetViews>
    <sheetView showGridLines="0" workbookViewId="0"/>
  </sheetViews>
  <sheetFormatPr defaultRowHeight="14.4"/>
  <cols>
    <col min="1" max="1" width="7.44140625" bestFit="1" customWidth="1"/>
    <col min="2" max="2" width="3.5546875" bestFit="1" customWidth="1"/>
    <col min="3" max="3" width="5.33203125" bestFit="1" customWidth="1"/>
    <col min="4" max="4" width="4.44140625" bestFit="1" customWidth="1"/>
    <col min="5" max="5" width="3.5546875" bestFit="1" customWidth="1"/>
    <col min="6" max="6" width="4" bestFit="1" customWidth="1"/>
    <col min="7" max="7" width="4.44140625" bestFit="1" customWidth="1"/>
    <col min="8" max="8" width="4.109375" bestFit="1" customWidth="1"/>
    <col min="9" max="9" width="14.6640625" bestFit="1" customWidth="1"/>
    <col min="10" max="10" width="4.109375" hidden="1" customWidth="1"/>
    <col min="11" max="11" width="7" bestFit="1" customWidth="1"/>
    <col min="12" max="12" width="3.44140625" hidden="1" customWidth="1"/>
    <col min="13" max="13" width="6.33203125" hidden="1" customWidth="1"/>
    <col min="14" max="14" width="7.44140625" hidden="1" customWidth="1"/>
    <col min="15" max="15" width="6.5546875" bestFit="1" customWidth="1"/>
    <col min="16" max="16" width="13.6640625" bestFit="1" customWidth="1"/>
    <col min="17" max="17" width="17" bestFit="1" customWidth="1"/>
    <col min="18" max="18" width="15" bestFit="1" customWidth="1"/>
    <col min="19" max="19" width="7.109375" bestFit="1" customWidth="1"/>
    <col min="20" max="20" width="11.109375" bestFit="1" customWidth="1"/>
    <col min="21" max="21" width="10.44140625" bestFit="1" customWidth="1"/>
    <col min="22" max="22" width="4.5546875" bestFit="1" customWidth="1"/>
    <col min="23" max="23" width="10.44140625" bestFit="1" customWidth="1"/>
    <col min="24" max="24" width="6.109375" bestFit="1" customWidth="1"/>
    <col min="25" max="25" width="8.33203125" bestFit="1" customWidth="1"/>
  </cols>
  <sheetData>
    <row r="1" spans="1:25" ht="12.75" customHeight="1">
      <c r="A1" s="15" t="s">
        <v>492</v>
      </c>
    </row>
    <row r="2" spans="1:25" ht="12.75" customHeight="1">
      <c r="A2" s="17" t="s">
        <v>493</v>
      </c>
    </row>
    <row r="3" spans="1:25" ht="12.75" customHeight="1">
      <c r="A3" s="17" t="s">
        <v>494</v>
      </c>
    </row>
    <row r="4" spans="1:25" ht="12.75" customHeight="1">
      <c r="A4" s="18" t="s">
        <v>565</v>
      </c>
    </row>
    <row r="6" spans="1:25" ht="20.399999999999999">
      <c r="A6" s="144" t="s">
        <v>4</v>
      </c>
      <c r="B6" s="144" t="s">
        <v>737</v>
      </c>
      <c r="C6" s="144" t="s">
        <v>685</v>
      </c>
      <c r="D6" s="144" t="s">
        <v>683</v>
      </c>
      <c r="E6" s="144" t="s">
        <v>738</v>
      </c>
      <c r="F6" s="144" t="s">
        <v>739</v>
      </c>
      <c r="G6" s="144" t="s">
        <v>740</v>
      </c>
      <c r="H6" s="144" t="s">
        <v>741</v>
      </c>
      <c r="I6" s="144" t="s">
        <v>309</v>
      </c>
      <c r="J6" s="144" t="s">
        <v>742</v>
      </c>
      <c r="K6" s="144" t="s">
        <v>743</v>
      </c>
      <c r="L6" s="144" t="s">
        <v>744</v>
      </c>
      <c r="M6" s="144" t="s">
        <v>745</v>
      </c>
      <c r="N6" s="144" t="s">
        <v>746</v>
      </c>
      <c r="O6" s="144" t="s">
        <v>11</v>
      </c>
      <c r="P6" s="144" t="s">
        <v>12</v>
      </c>
      <c r="Q6" s="144" t="s">
        <v>13</v>
      </c>
      <c r="R6" s="144" t="s">
        <v>17</v>
      </c>
      <c r="S6" s="144" t="s">
        <v>747</v>
      </c>
      <c r="T6" s="144" t="s">
        <v>18</v>
      </c>
      <c r="U6" s="144" t="s">
        <v>748</v>
      </c>
      <c r="V6" s="144" t="s">
        <v>749</v>
      </c>
      <c r="W6" s="145" t="s">
        <v>20</v>
      </c>
      <c r="X6" s="145" t="s">
        <v>843</v>
      </c>
      <c r="Y6" s="145" t="s">
        <v>844</v>
      </c>
    </row>
    <row r="7" spans="1:25">
      <c r="A7" s="120" t="s">
        <v>30</v>
      </c>
      <c r="B7" s="125" t="s">
        <v>845</v>
      </c>
      <c r="C7" s="125" t="s">
        <v>846</v>
      </c>
      <c r="D7" s="125" t="s">
        <v>359</v>
      </c>
      <c r="E7" s="125" t="s">
        <v>847</v>
      </c>
      <c r="F7" s="125" t="s">
        <v>848</v>
      </c>
      <c r="G7" s="125" t="s">
        <v>849</v>
      </c>
      <c r="H7" s="125" t="s">
        <v>850</v>
      </c>
      <c r="I7" s="120" t="s">
        <v>851</v>
      </c>
      <c r="J7" s="125" t="s">
        <v>57</v>
      </c>
      <c r="K7" s="125" t="s">
        <v>852</v>
      </c>
      <c r="L7" s="125" t="s">
        <v>750</v>
      </c>
      <c r="M7" s="125" t="s">
        <v>57</v>
      </c>
      <c r="N7" s="125" t="s">
        <v>754</v>
      </c>
      <c r="O7" s="120" t="s">
        <v>100</v>
      </c>
      <c r="P7" s="120" t="s">
        <v>101</v>
      </c>
      <c r="Q7" s="120" t="s">
        <v>144</v>
      </c>
      <c r="R7" s="120" t="s">
        <v>147</v>
      </c>
      <c r="S7" s="125" t="s">
        <v>853</v>
      </c>
      <c r="T7" s="120" t="s">
        <v>148</v>
      </c>
      <c r="U7" s="126">
        <v>102083.38</v>
      </c>
      <c r="V7" s="126">
        <v>0</v>
      </c>
      <c r="W7" s="136">
        <v>102083.38</v>
      </c>
      <c r="X7" s="10">
        <v>5.8400000000000001E-2</v>
      </c>
      <c r="Y7" s="136">
        <v>5961.67</v>
      </c>
    </row>
    <row r="8" spans="1:25">
      <c r="A8" s="120" t="s">
        <v>32</v>
      </c>
      <c r="B8" s="125" t="s">
        <v>845</v>
      </c>
      <c r="C8" s="125" t="s">
        <v>846</v>
      </c>
      <c r="D8" s="125" t="s">
        <v>359</v>
      </c>
      <c r="E8" s="125" t="s">
        <v>847</v>
      </c>
      <c r="F8" s="125" t="s">
        <v>848</v>
      </c>
      <c r="G8" s="125" t="s">
        <v>849</v>
      </c>
      <c r="H8" s="125" t="s">
        <v>850</v>
      </c>
      <c r="I8" s="120" t="s">
        <v>851</v>
      </c>
      <c r="J8" s="125" t="s">
        <v>57</v>
      </c>
      <c r="K8" s="125" t="s">
        <v>852</v>
      </c>
      <c r="L8" s="125" t="s">
        <v>750</v>
      </c>
      <c r="M8" s="125" t="s">
        <v>57</v>
      </c>
      <c r="N8" s="125" t="s">
        <v>754</v>
      </c>
      <c r="O8" s="120" t="s">
        <v>100</v>
      </c>
      <c r="P8" s="120" t="s">
        <v>101</v>
      </c>
      <c r="Q8" s="120" t="s">
        <v>169</v>
      </c>
      <c r="R8" s="120" t="s">
        <v>147</v>
      </c>
      <c r="S8" s="125" t="s">
        <v>853</v>
      </c>
      <c r="T8" s="120" t="s">
        <v>148</v>
      </c>
      <c r="U8" s="126">
        <v>102083.38</v>
      </c>
      <c r="V8" s="126">
        <v>0</v>
      </c>
      <c r="W8" s="136">
        <v>102083.38</v>
      </c>
      <c r="X8" s="10">
        <v>5.8400000000000001E-2</v>
      </c>
      <c r="Y8" s="136">
        <v>5961.67</v>
      </c>
    </row>
    <row r="9" spans="1:25">
      <c r="A9" s="120" t="s">
        <v>34</v>
      </c>
      <c r="B9" s="125" t="s">
        <v>845</v>
      </c>
      <c r="C9" s="125" t="s">
        <v>846</v>
      </c>
      <c r="D9" s="125" t="s">
        <v>359</v>
      </c>
      <c r="E9" s="125" t="s">
        <v>847</v>
      </c>
      <c r="F9" s="125" t="s">
        <v>848</v>
      </c>
      <c r="G9" s="125" t="s">
        <v>849</v>
      </c>
      <c r="H9" s="125" t="s">
        <v>850</v>
      </c>
      <c r="I9" s="120" t="s">
        <v>851</v>
      </c>
      <c r="J9" s="125" t="s">
        <v>57</v>
      </c>
      <c r="K9" s="125" t="s">
        <v>852</v>
      </c>
      <c r="L9" s="125" t="s">
        <v>750</v>
      </c>
      <c r="M9" s="125" t="s">
        <v>57</v>
      </c>
      <c r="N9" s="125" t="s">
        <v>754</v>
      </c>
      <c r="O9" s="120" t="s">
        <v>100</v>
      </c>
      <c r="P9" s="120" t="s">
        <v>101</v>
      </c>
      <c r="Q9" s="120" t="s">
        <v>173</v>
      </c>
      <c r="R9" s="120" t="s">
        <v>147</v>
      </c>
      <c r="S9" s="125" t="s">
        <v>853</v>
      </c>
      <c r="T9" s="120" t="s">
        <v>148</v>
      </c>
      <c r="U9" s="126">
        <v>102083.38</v>
      </c>
      <c r="V9" s="126">
        <v>0</v>
      </c>
      <c r="W9" s="136">
        <v>102083.38</v>
      </c>
      <c r="X9" s="10">
        <v>5.8400000000000001E-2</v>
      </c>
      <c r="Y9" s="136">
        <v>5961.67</v>
      </c>
    </row>
    <row r="10" spans="1:25">
      <c r="A10" s="120" t="s">
        <v>36</v>
      </c>
      <c r="B10" s="125" t="s">
        <v>845</v>
      </c>
      <c r="C10" s="125" t="s">
        <v>846</v>
      </c>
      <c r="D10" s="125" t="s">
        <v>359</v>
      </c>
      <c r="E10" s="125" t="s">
        <v>847</v>
      </c>
      <c r="F10" s="125" t="s">
        <v>848</v>
      </c>
      <c r="G10" s="125" t="s">
        <v>849</v>
      </c>
      <c r="H10" s="125" t="s">
        <v>850</v>
      </c>
      <c r="I10" s="120" t="s">
        <v>851</v>
      </c>
      <c r="J10" s="125" t="s">
        <v>57</v>
      </c>
      <c r="K10" s="125" t="s">
        <v>852</v>
      </c>
      <c r="L10" s="125" t="s">
        <v>750</v>
      </c>
      <c r="M10" s="125" t="s">
        <v>57</v>
      </c>
      <c r="N10" s="125" t="s">
        <v>754</v>
      </c>
      <c r="O10" s="120" t="s">
        <v>100</v>
      </c>
      <c r="P10" s="120" t="s">
        <v>101</v>
      </c>
      <c r="Q10" s="120" t="s">
        <v>185</v>
      </c>
      <c r="R10" s="120" t="s">
        <v>147</v>
      </c>
      <c r="S10" s="125" t="s">
        <v>853</v>
      </c>
      <c r="T10" s="120" t="s">
        <v>148</v>
      </c>
      <c r="U10" s="126">
        <v>102083.38</v>
      </c>
      <c r="V10" s="126">
        <v>0</v>
      </c>
      <c r="W10" s="136">
        <v>102083.38</v>
      </c>
      <c r="X10" s="10">
        <v>5.8400000000000001E-2</v>
      </c>
      <c r="Y10" s="136">
        <v>5961.67</v>
      </c>
    </row>
    <row r="11" spans="1:25">
      <c r="A11" s="120" t="s">
        <v>38</v>
      </c>
      <c r="B11" s="125" t="s">
        <v>845</v>
      </c>
      <c r="C11" s="125" t="s">
        <v>846</v>
      </c>
      <c r="D11" s="125" t="s">
        <v>359</v>
      </c>
      <c r="E11" s="125" t="s">
        <v>847</v>
      </c>
      <c r="F11" s="125" t="s">
        <v>848</v>
      </c>
      <c r="G11" s="125" t="s">
        <v>849</v>
      </c>
      <c r="H11" s="125" t="s">
        <v>850</v>
      </c>
      <c r="I11" s="120" t="s">
        <v>851</v>
      </c>
      <c r="J11" s="125" t="s">
        <v>57</v>
      </c>
      <c r="K11" s="125" t="s">
        <v>852</v>
      </c>
      <c r="L11" s="125" t="s">
        <v>750</v>
      </c>
      <c r="M11" s="125" t="s">
        <v>57</v>
      </c>
      <c r="N11" s="125" t="s">
        <v>754</v>
      </c>
      <c r="O11" s="120" t="s">
        <v>100</v>
      </c>
      <c r="P11" s="120" t="s">
        <v>101</v>
      </c>
      <c r="Q11" s="120" t="s">
        <v>193</v>
      </c>
      <c r="R11" s="120" t="s">
        <v>147</v>
      </c>
      <c r="S11" s="125" t="s">
        <v>853</v>
      </c>
      <c r="T11" s="120" t="s">
        <v>148</v>
      </c>
      <c r="U11" s="126">
        <v>102083.38</v>
      </c>
      <c r="V11" s="126">
        <v>0</v>
      </c>
      <c r="W11" s="136">
        <v>102083.38</v>
      </c>
      <c r="X11" s="10">
        <v>5.8400000000000001E-2</v>
      </c>
      <c r="Y11" s="136">
        <v>5961.67</v>
      </c>
    </row>
    <row r="12" spans="1:25">
      <c r="A12" s="120" t="s">
        <v>40</v>
      </c>
      <c r="B12" s="125" t="s">
        <v>845</v>
      </c>
      <c r="C12" s="125" t="s">
        <v>846</v>
      </c>
      <c r="D12" s="125" t="s">
        <v>359</v>
      </c>
      <c r="E12" s="125" t="s">
        <v>847</v>
      </c>
      <c r="F12" s="125" t="s">
        <v>848</v>
      </c>
      <c r="G12" s="125" t="s">
        <v>849</v>
      </c>
      <c r="H12" s="125" t="s">
        <v>850</v>
      </c>
      <c r="I12" s="120" t="s">
        <v>851</v>
      </c>
      <c r="J12" s="125" t="s">
        <v>57</v>
      </c>
      <c r="K12" s="125" t="s">
        <v>852</v>
      </c>
      <c r="L12" s="125" t="s">
        <v>750</v>
      </c>
      <c r="M12" s="125" t="s">
        <v>57</v>
      </c>
      <c r="N12" s="125" t="s">
        <v>754</v>
      </c>
      <c r="O12" s="120" t="s">
        <v>100</v>
      </c>
      <c r="P12" s="120" t="s">
        <v>101</v>
      </c>
      <c r="Q12" s="120" t="s">
        <v>199</v>
      </c>
      <c r="R12" s="120" t="s">
        <v>147</v>
      </c>
      <c r="S12" s="125" t="s">
        <v>853</v>
      </c>
      <c r="T12" s="120" t="s">
        <v>148</v>
      </c>
      <c r="U12" s="126">
        <v>102082.82</v>
      </c>
      <c r="V12" s="126">
        <v>0</v>
      </c>
      <c r="W12" s="136">
        <v>102082.82</v>
      </c>
      <c r="X12" s="10">
        <v>5.8400000000000001E-2</v>
      </c>
      <c r="Y12" s="136">
        <v>5961.64</v>
      </c>
    </row>
    <row r="13" spans="1:25">
      <c r="A13" s="120" t="s">
        <v>42</v>
      </c>
      <c r="B13" s="125" t="s">
        <v>845</v>
      </c>
      <c r="C13" s="125" t="s">
        <v>846</v>
      </c>
      <c r="D13" s="125" t="s">
        <v>359</v>
      </c>
      <c r="E13" s="125" t="s">
        <v>847</v>
      </c>
      <c r="F13" s="125" t="s">
        <v>848</v>
      </c>
      <c r="G13" s="125" t="s">
        <v>849</v>
      </c>
      <c r="H13" s="125" t="s">
        <v>850</v>
      </c>
      <c r="I13" s="120" t="s">
        <v>851</v>
      </c>
      <c r="J13" s="125" t="s">
        <v>57</v>
      </c>
      <c r="K13" s="125" t="s">
        <v>852</v>
      </c>
      <c r="L13" s="125" t="s">
        <v>750</v>
      </c>
      <c r="M13" s="125" t="s">
        <v>57</v>
      </c>
      <c r="N13" s="125" t="s">
        <v>754</v>
      </c>
      <c r="O13" s="120" t="s">
        <v>100</v>
      </c>
      <c r="P13" s="120" t="s">
        <v>101</v>
      </c>
      <c r="Q13" s="120" t="s">
        <v>209</v>
      </c>
      <c r="R13" s="120" t="s">
        <v>147</v>
      </c>
      <c r="S13" s="125" t="s">
        <v>853</v>
      </c>
      <c r="T13" s="120" t="s">
        <v>148</v>
      </c>
      <c r="U13" s="126">
        <v>100416.69</v>
      </c>
      <c r="V13" s="126">
        <v>0</v>
      </c>
      <c r="W13" s="136">
        <v>100416.69</v>
      </c>
      <c r="X13" s="10">
        <v>5.8299999999999998E-2</v>
      </c>
      <c r="Y13" s="136">
        <v>5854.29</v>
      </c>
    </row>
    <row r="14" spans="1:25">
      <c r="A14" s="120" t="s">
        <v>44</v>
      </c>
      <c r="B14" s="125" t="s">
        <v>845</v>
      </c>
      <c r="C14" s="125" t="s">
        <v>846</v>
      </c>
      <c r="D14" s="125" t="s">
        <v>359</v>
      </c>
      <c r="E14" s="125" t="s">
        <v>847</v>
      </c>
      <c r="F14" s="125" t="s">
        <v>848</v>
      </c>
      <c r="G14" s="125" t="s">
        <v>849</v>
      </c>
      <c r="H14" s="125" t="s">
        <v>850</v>
      </c>
      <c r="I14" s="120" t="s">
        <v>851</v>
      </c>
      <c r="J14" s="125" t="s">
        <v>57</v>
      </c>
      <c r="K14" s="125" t="s">
        <v>852</v>
      </c>
      <c r="L14" s="125" t="s">
        <v>750</v>
      </c>
      <c r="M14" s="125" t="s">
        <v>57</v>
      </c>
      <c r="N14" s="125" t="s">
        <v>754</v>
      </c>
      <c r="O14" s="120" t="s">
        <v>100</v>
      </c>
      <c r="P14" s="120" t="s">
        <v>101</v>
      </c>
      <c r="Q14" s="120" t="s">
        <v>217</v>
      </c>
      <c r="R14" s="120" t="s">
        <v>147</v>
      </c>
      <c r="S14" s="125" t="s">
        <v>853</v>
      </c>
      <c r="T14" s="120" t="s">
        <v>148</v>
      </c>
      <c r="U14" s="126">
        <v>100416.69</v>
      </c>
      <c r="V14" s="126">
        <v>0</v>
      </c>
      <c r="W14" s="136">
        <v>100416.69</v>
      </c>
      <c r="X14" s="10">
        <v>5.8299999999999998E-2</v>
      </c>
      <c r="Y14" s="136">
        <v>5854.29</v>
      </c>
    </row>
    <row r="15" spans="1:25">
      <c r="A15" s="120" t="s">
        <v>46</v>
      </c>
      <c r="B15" s="125" t="s">
        <v>845</v>
      </c>
      <c r="C15" s="125" t="s">
        <v>846</v>
      </c>
      <c r="D15" s="125" t="s">
        <v>359</v>
      </c>
      <c r="E15" s="125" t="s">
        <v>847</v>
      </c>
      <c r="F15" s="125" t="s">
        <v>848</v>
      </c>
      <c r="G15" s="125" t="s">
        <v>849</v>
      </c>
      <c r="H15" s="125" t="s">
        <v>850</v>
      </c>
      <c r="I15" s="120" t="s">
        <v>851</v>
      </c>
      <c r="J15" s="125" t="s">
        <v>57</v>
      </c>
      <c r="K15" s="125" t="s">
        <v>852</v>
      </c>
      <c r="L15" s="125" t="s">
        <v>750</v>
      </c>
      <c r="M15" s="125" t="s">
        <v>57</v>
      </c>
      <c r="N15" s="125" t="s">
        <v>754</v>
      </c>
      <c r="O15" s="120" t="s">
        <v>100</v>
      </c>
      <c r="P15" s="120" t="s">
        <v>101</v>
      </c>
      <c r="Q15" s="120" t="s">
        <v>225</v>
      </c>
      <c r="R15" s="120" t="s">
        <v>147</v>
      </c>
      <c r="S15" s="125" t="s">
        <v>853</v>
      </c>
      <c r="T15" s="120" t="s">
        <v>148</v>
      </c>
      <c r="U15" s="126">
        <v>100416.69</v>
      </c>
      <c r="V15" s="126">
        <v>0</v>
      </c>
      <c r="W15" s="136">
        <v>100416.69</v>
      </c>
      <c r="X15" s="10">
        <v>5.8299999999999998E-2</v>
      </c>
      <c r="Y15" s="136">
        <v>5854.29</v>
      </c>
    </row>
    <row r="16" spans="1:25">
      <c r="A16" s="120" t="s">
        <v>48</v>
      </c>
      <c r="B16" s="125" t="s">
        <v>845</v>
      </c>
      <c r="C16" s="125" t="s">
        <v>846</v>
      </c>
      <c r="D16" s="125" t="s">
        <v>359</v>
      </c>
      <c r="E16" s="125" t="s">
        <v>847</v>
      </c>
      <c r="F16" s="125" t="s">
        <v>848</v>
      </c>
      <c r="G16" s="125" t="s">
        <v>57</v>
      </c>
      <c r="H16" s="125" t="s">
        <v>850</v>
      </c>
      <c r="I16" s="120" t="s">
        <v>851</v>
      </c>
      <c r="J16" s="125" t="s">
        <v>57</v>
      </c>
      <c r="K16" s="125" t="s">
        <v>852</v>
      </c>
      <c r="L16" s="125" t="s">
        <v>750</v>
      </c>
      <c r="M16" s="125" t="s">
        <v>57</v>
      </c>
      <c r="N16" s="125" t="s">
        <v>754</v>
      </c>
      <c r="O16" s="120" t="s">
        <v>100</v>
      </c>
      <c r="P16" s="120" t="s">
        <v>101</v>
      </c>
      <c r="Q16" s="120" t="s">
        <v>233</v>
      </c>
      <c r="R16" s="120" t="s">
        <v>147</v>
      </c>
      <c r="S16" s="125" t="s">
        <v>853</v>
      </c>
      <c r="T16" s="120" t="s">
        <v>148</v>
      </c>
      <c r="U16" s="126">
        <v>100416.72</v>
      </c>
      <c r="V16" s="126">
        <v>0</v>
      </c>
      <c r="W16" s="136">
        <v>100416.72</v>
      </c>
      <c r="X16" s="10">
        <v>5.8299999999999998E-2</v>
      </c>
      <c r="Y16" s="136">
        <v>5854.29</v>
      </c>
    </row>
    <row r="17" spans="1:25">
      <c r="A17" s="120" t="s">
        <v>50</v>
      </c>
      <c r="B17" s="125" t="s">
        <v>845</v>
      </c>
      <c r="C17" s="125" t="s">
        <v>846</v>
      </c>
      <c r="D17" s="125" t="s">
        <v>359</v>
      </c>
      <c r="E17" s="125" t="s">
        <v>847</v>
      </c>
      <c r="F17" s="125" t="s">
        <v>848</v>
      </c>
      <c r="G17" s="125" t="s">
        <v>57</v>
      </c>
      <c r="H17" s="125" t="s">
        <v>850</v>
      </c>
      <c r="I17" s="120" t="s">
        <v>851</v>
      </c>
      <c r="J17" s="125" t="s">
        <v>57</v>
      </c>
      <c r="K17" s="125" t="s">
        <v>852</v>
      </c>
      <c r="L17" s="125" t="s">
        <v>750</v>
      </c>
      <c r="M17" s="125" t="s">
        <v>57</v>
      </c>
      <c r="N17" s="125" t="s">
        <v>754</v>
      </c>
      <c r="O17" s="120" t="s">
        <v>100</v>
      </c>
      <c r="P17" s="120" t="s">
        <v>101</v>
      </c>
      <c r="Q17" s="120" t="s">
        <v>239</v>
      </c>
      <c r="R17" s="120" t="s">
        <v>147</v>
      </c>
      <c r="S17" s="125" t="s">
        <v>853</v>
      </c>
      <c r="T17" s="120" t="s">
        <v>148</v>
      </c>
      <c r="U17" s="126">
        <v>100416.72</v>
      </c>
      <c r="V17" s="126">
        <v>0</v>
      </c>
      <c r="W17" s="136">
        <v>100416.72</v>
      </c>
      <c r="X17" s="10">
        <v>5.8299999999999998E-2</v>
      </c>
      <c r="Y17" s="136">
        <v>5854.29</v>
      </c>
    </row>
    <row r="18" spans="1:25">
      <c r="A18" s="120" t="s">
        <v>921</v>
      </c>
      <c r="B18" s="125" t="s">
        <v>845</v>
      </c>
      <c r="C18" s="125" t="s">
        <v>846</v>
      </c>
      <c r="D18" s="125" t="s">
        <v>359</v>
      </c>
      <c r="E18" s="125" t="s">
        <v>847</v>
      </c>
      <c r="F18" s="125" t="s">
        <v>848</v>
      </c>
      <c r="G18" s="125" t="s">
        <v>57</v>
      </c>
      <c r="H18" s="125" t="s">
        <v>850</v>
      </c>
      <c r="I18" s="120" t="s">
        <v>851</v>
      </c>
      <c r="J18" s="125" t="s">
        <v>57</v>
      </c>
      <c r="K18" s="125" t="s">
        <v>852</v>
      </c>
      <c r="L18" s="125" t="s">
        <v>750</v>
      </c>
      <c r="M18" s="125" t="s">
        <v>57</v>
      </c>
      <c r="N18" s="125" t="s">
        <v>754</v>
      </c>
      <c r="O18" s="120" t="s">
        <v>100</v>
      </c>
      <c r="P18" s="120" t="s">
        <v>101</v>
      </c>
      <c r="Q18" s="10" t="s">
        <v>935</v>
      </c>
      <c r="R18" s="120" t="s">
        <v>147</v>
      </c>
      <c r="S18" s="125" t="s">
        <v>853</v>
      </c>
      <c r="T18" s="120" t="s">
        <v>148</v>
      </c>
      <c r="U18" s="126">
        <v>100416.72</v>
      </c>
      <c r="V18" s="126">
        <v>0</v>
      </c>
      <c r="W18" s="136">
        <v>100416.72</v>
      </c>
      <c r="X18" s="10">
        <v>5.8299999999999998E-2</v>
      </c>
      <c r="Y18" s="136">
        <v>5854.29</v>
      </c>
    </row>
    <row r="19" spans="1:25">
      <c r="A19" s="25" t="s">
        <v>497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28">
        <v>1214999.9499999997</v>
      </c>
      <c r="V19" s="128">
        <v>0</v>
      </c>
      <c r="W19" s="135">
        <v>1214999.9499999997</v>
      </c>
      <c r="X19" s="146"/>
      <c r="Y19" s="135">
        <v>70895.73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3B86-F2A8-4359-9849-209A03DBACF5}">
  <sheetPr codeName="Sheet26">
    <tabColor theme="6" tint="-0.249977111117893"/>
  </sheetPr>
  <dimension ref="A1:D13"/>
  <sheetViews>
    <sheetView showGridLines="0" zoomScaleNormal="100" workbookViewId="0">
      <selection activeCell="K43" sqref="K43"/>
    </sheetView>
  </sheetViews>
  <sheetFormatPr defaultRowHeight="14.4"/>
  <cols>
    <col min="1" max="1" width="7.44140625" bestFit="1" customWidth="1"/>
    <col min="2" max="2" width="9.33203125" bestFit="1" customWidth="1"/>
    <col min="3" max="3" width="45" bestFit="1" customWidth="1"/>
    <col min="4" max="4" width="9.109375" bestFit="1" customWidth="1"/>
  </cols>
  <sheetData>
    <row r="1" spans="1:4" ht="12.75" customHeight="1">
      <c r="A1" s="15" t="s">
        <v>492</v>
      </c>
    </row>
    <row r="2" spans="1:4" ht="12.75" customHeight="1">
      <c r="A2" s="17" t="s">
        <v>493</v>
      </c>
      <c r="D2" s="147"/>
    </row>
    <row r="3" spans="1:4" ht="12.75" customHeight="1">
      <c r="A3" s="17" t="s">
        <v>494</v>
      </c>
    </row>
    <row r="4" spans="1:4" ht="12.75" customHeight="1">
      <c r="A4" s="18" t="s">
        <v>567</v>
      </c>
    </row>
    <row r="6" spans="1:4">
      <c r="A6" s="28" t="s">
        <v>4</v>
      </c>
      <c r="B6" s="28" t="s">
        <v>298</v>
      </c>
      <c r="C6" s="8" t="s">
        <v>700</v>
      </c>
      <c r="D6" s="29" t="s">
        <v>20</v>
      </c>
    </row>
    <row r="7" spans="1:4">
      <c r="A7" s="10" t="s">
        <v>921</v>
      </c>
      <c r="B7" s="161" t="s">
        <v>3</v>
      </c>
      <c r="C7" s="10" t="s">
        <v>925</v>
      </c>
      <c r="D7" s="12">
        <v>328564</v>
      </c>
    </row>
    <row r="8" spans="1:4">
      <c r="A8" s="10" t="s">
        <v>921</v>
      </c>
      <c r="B8" s="161" t="s">
        <v>3</v>
      </c>
      <c r="C8" s="10" t="s">
        <v>926</v>
      </c>
      <c r="D8" s="12">
        <v>21220</v>
      </c>
    </row>
    <row r="9" spans="1:4">
      <c r="A9" s="10" t="s">
        <v>921</v>
      </c>
      <c r="B9" s="161" t="s">
        <v>3</v>
      </c>
      <c r="C9" s="10" t="s">
        <v>927</v>
      </c>
      <c r="D9" s="380">
        <v>-614.54</v>
      </c>
    </row>
    <row r="10" spans="1:4">
      <c r="A10" s="10" t="s">
        <v>921</v>
      </c>
      <c r="B10" s="161" t="s">
        <v>3</v>
      </c>
      <c r="C10" s="10" t="s">
        <v>928</v>
      </c>
      <c r="D10" s="12">
        <v>-52915</v>
      </c>
    </row>
    <row r="11" spans="1:4">
      <c r="A11" s="13"/>
      <c r="B11" s="13"/>
      <c r="C11" s="13"/>
      <c r="D11" s="36">
        <f>SUBTOTAL(9,D7:D10)</f>
        <v>296254.46000000002</v>
      </c>
    </row>
    <row r="13" spans="1:4" hidden="1">
      <c r="A13" s="164" t="s">
        <v>967</v>
      </c>
    </row>
  </sheetData>
  <phoneticPr fontId="5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2FB6-619D-4C64-8A8E-AA43D6E6CC3E}">
  <sheetPr codeName="Sheet27">
    <tabColor theme="6" tint="-0.249977111117893"/>
  </sheetPr>
  <dimension ref="A1:G19"/>
  <sheetViews>
    <sheetView showGridLines="0" workbookViewId="0"/>
  </sheetViews>
  <sheetFormatPr defaultRowHeight="14.4"/>
  <cols>
    <col min="1" max="1" width="7.44140625" bestFit="1" customWidth="1"/>
    <col min="2" max="2" width="8.88671875" bestFit="1" customWidth="1"/>
    <col min="3" max="3" width="68.88671875" bestFit="1" customWidth="1"/>
    <col min="4" max="4" width="9.109375" bestFit="1" customWidth="1"/>
    <col min="7" max="7" width="9.88671875" bestFit="1" customWidth="1"/>
  </cols>
  <sheetData>
    <row r="1" spans="1:7" ht="12.75" customHeight="1">
      <c r="A1" s="15" t="s">
        <v>492</v>
      </c>
    </row>
    <row r="2" spans="1:7" ht="12.75" customHeight="1">
      <c r="A2" s="17" t="s">
        <v>493</v>
      </c>
    </row>
    <row r="3" spans="1:7" ht="12.75" customHeight="1">
      <c r="A3" s="17" t="s">
        <v>494</v>
      </c>
    </row>
    <row r="4" spans="1:7" ht="12.75" customHeight="1">
      <c r="A4" s="18" t="s">
        <v>570</v>
      </c>
    </row>
    <row r="6" spans="1:7">
      <c r="A6" s="28" t="s">
        <v>4</v>
      </c>
      <c r="B6" s="28" t="s">
        <v>298</v>
      </c>
      <c r="C6" s="8" t="s">
        <v>700</v>
      </c>
      <c r="D6" s="29" t="s">
        <v>20</v>
      </c>
    </row>
    <row r="7" spans="1:7">
      <c r="A7" s="159" t="s">
        <v>921</v>
      </c>
      <c r="B7" s="161" t="s">
        <v>3</v>
      </c>
      <c r="C7" s="10" t="s">
        <v>929</v>
      </c>
      <c r="D7" s="12">
        <f>167932.46/3</f>
        <v>55977.486666666664</v>
      </c>
    </row>
    <row r="8" spans="1:7">
      <c r="A8" s="378"/>
      <c r="B8" s="379"/>
      <c r="C8" s="245"/>
      <c r="D8" s="380"/>
    </row>
    <row r="9" spans="1:7">
      <c r="A9" s="378" t="s">
        <v>46</v>
      </c>
      <c r="B9" s="379" t="s">
        <v>3</v>
      </c>
      <c r="C9" s="245" t="s">
        <v>999</v>
      </c>
      <c r="D9" s="380">
        <v>4931.46</v>
      </c>
      <c r="G9" s="21"/>
    </row>
    <row r="10" spans="1:7">
      <c r="A10" s="378" t="s">
        <v>48</v>
      </c>
      <c r="B10" s="379" t="s">
        <v>3</v>
      </c>
      <c r="C10" s="245" t="s">
        <v>999</v>
      </c>
      <c r="D10" s="380">
        <v>4931.46</v>
      </c>
      <c r="G10" s="21"/>
    </row>
    <row r="11" spans="1:7">
      <c r="A11" s="378" t="s">
        <v>50</v>
      </c>
      <c r="B11" s="379" t="s">
        <v>3</v>
      </c>
      <c r="C11" s="245" t="s">
        <v>999</v>
      </c>
      <c r="D11" s="380">
        <v>4931.46</v>
      </c>
      <c r="G11" s="21"/>
    </row>
    <row r="12" spans="1:7">
      <c r="A12" s="378" t="s">
        <v>921</v>
      </c>
      <c r="B12" s="379" t="s">
        <v>3</v>
      </c>
      <c r="C12" s="245" t="s">
        <v>999</v>
      </c>
      <c r="D12" s="380">
        <v>4931.46</v>
      </c>
      <c r="G12" s="21"/>
    </row>
    <row r="13" spans="1:7">
      <c r="A13" s="378"/>
      <c r="B13" s="379"/>
      <c r="C13" s="245"/>
      <c r="D13" s="380"/>
      <c r="G13" s="21"/>
    </row>
    <row r="14" spans="1:7">
      <c r="A14" s="159" t="s">
        <v>921</v>
      </c>
      <c r="B14" s="161" t="s">
        <v>3</v>
      </c>
      <c r="C14" s="10" t="s">
        <v>1695</v>
      </c>
      <c r="D14" s="12">
        <f>D7-SUM(D9:D12)</f>
        <v>36251.646666666667</v>
      </c>
    </row>
    <row r="15" spans="1:7">
      <c r="A15" s="13"/>
      <c r="B15" s="13"/>
      <c r="C15" s="13"/>
      <c r="D15" s="36"/>
    </row>
    <row r="17" spans="1:7">
      <c r="A17" s="28" t="s">
        <v>4</v>
      </c>
      <c r="B17" s="28" t="s">
        <v>298</v>
      </c>
      <c r="C17" s="8" t="s">
        <v>700</v>
      </c>
      <c r="D17" s="29" t="s">
        <v>20</v>
      </c>
    </row>
    <row r="18" spans="1:7">
      <c r="A18" s="159" t="s">
        <v>921</v>
      </c>
      <c r="B18" s="161" t="s">
        <v>3</v>
      </c>
      <c r="C18" s="10" t="s">
        <v>930</v>
      </c>
      <c r="D18" s="12">
        <f>D14</f>
        <v>36251.646666666667</v>
      </c>
      <c r="G18" s="21"/>
    </row>
    <row r="19" spans="1:7">
      <c r="A19" s="25" t="s">
        <v>497</v>
      </c>
      <c r="B19" s="13"/>
      <c r="C19" s="13"/>
      <c r="D19" s="36">
        <f>SUM(D18)</f>
        <v>36251.646666666667</v>
      </c>
    </row>
  </sheetData>
  <phoneticPr fontId="5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4C00-FA61-4EB3-A753-EE207338939A}">
  <sheetPr codeName="Sheet28">
    <tabColor theme="6" tint="-0.249977111117893"/>
  </sheetPr>
  <dimension ref="A1:AF162"/>
  <sheetViews>
    <sheetView zoomScaleNormal="100" zoomScalePageLayoutView="69" workbookViewId="0">
      <pane ySplit="9" topLeftCell="A10" activePane="bottomLeft" state="frozen"/>
      <selection activeCell="E1" sqref="E1"/>
      <selection pane="bottomLeft"/>
    </sheetView>
  </sheetViews>
  <sheetFormatPr defaultColWidth="9.109375" defaultRowHeight="10.199999999999999"/>
  <cols>
    <col min="1" max="1" width="5.5546875" style="298" customWidth="1"/>
    <col min="2" max="2" width="6.5546875" style="298" customWidth="1"/>
    <col min="3" max="3" width="6.88671875" style="298" customWidth="1"/>
    <col min="4" max="4" width="11.109375" style="298" customWidth="1"/>
    <col min="5" max="5" width="12.5546875" style="298" customWidth="1"/>
    <col min="6" max="6" width="14.88671875" style="298" customWidth="1"/>
    <col min="7" max="7" width="8.33203125" style="298" customWidth="1"/>
    <col min="8" max="8" width="8.44140625" style="298" customWidth="1"/>
    <col min="9" max="9" width="6.6640625" style="298" customWidth="1"/>
    <col min="10" max="10" width="12.109375" style="299" customWidth="1"/>
    <col min="11" max="11" width="11.44140625" style="299" customWidth="1"/>
    <col min="12" max="12" width="8.88671875" style="299" customWidth="1"/>
    <col min="13" max="13" width="10" style="299" customWidth="1"/>
    <col min="14" max="14" width="10.88671875" style="299" customWidth="1"/>
    <col min="15" max="15" width="9.109375" style="299" customWidth="1"/>
    <col min="16" max="16" width="12" style="299" bestFit="1" customWidth="1"/>
    <col min="17" max="17" width="12.5546875" style="299" customWidth="1"/>
    <col min="18" max="18" width="12.88671875" style="299" customWidth="1"/>
    <col min="19" max="19" width="10.6640625" style="299" customWidth="1"/>
    <col min="20" max="20" width="7.88671875" style="300" bestFit="1" customWidth="1"/>
    <col min="21" max="21" width="0" style="298" hidden="1" customWidth="1"/>
    <col min="22" max="22" width="0" style="301" hidden="1" customWidth="1"/>
    <col min="23" max="23" width="11.109375" style="301" hidden="1" customWidth="1"/>
    <col min="24" max="24" width="11.44140625" style="301" hidden="1" customWidth="1"/>
    <col min="25" max="25" width="10.5546875" style="301" hidden="1" customWidth="1"/>
    <col min="26" max="26" width="9.5546875" style="301" hidden="1" customWidth="1"/>
    <col min="27" max="27" width="10" style="301" hidden="1" customWidth="1"/>
    <col min="28" max="29" width="0" style="302" hidden="1" customWidth="1"/>
    <col min="30" max="16384" width="9.109375" style="298"/>
  </cols>
  <sheetData>
    <row r="1" spans="1:32" customFormat="1" ht="12.75" customHeight="1">
      <c r="A1" s="15" t="s">
        <v>492</v>
      </c>
    </row>
    <row r="2" spans="1:32" customFormat="1" ht="12.75" customHeight="1">
      <c r="A2" s="17" t="s">
        <v>493</v>
      </c>
      <c r="F2" s="147"/>
    </row>
    <row r="3" spans="1:32" customFormat="1" ht="12.75" customHeight="1">
      <c r="A3" s="17" t="s">
        <v>494</v>
      </c>
    </row>
    <row r="4" spans="1:32" customFormat="1" ht="12.75" customHeight="1">
      <c r="A4" s="18" t="s">
        <v>573</v>
      </c>
    </row>
    <row r="5" spans="1:32" customFormat="1" ht="15" thickBot="1"/>
    <row r="6" spans="1:32" ht="15" thickBot="1">
      <c r="A6"/>
      <c r="B6"/>
      <c r="C6"/>
      <c r="D6"/>
      <c r="E6" s="391" t="s">
        <v>1277</v>
      </c>
      <c r="F6"/>
      <c r="G6"/>
      <c r="H6"/>
      <c r="I6"/>
      <c r="J6" s="399" t="s">
        <v>1278</v>
      </c>
      <c r="K6" s="400"/>
      <c r="L6" s="442"/>
      <c r="M6" s="400"/>
      <c r="N6" s="400"/>
      <c r="O6" s="400"/>
      <c r="P6" s="400"/>
      <c r="Q6" s="442"/>
      <c r="R6"/>
      <c r="S6"/>
      <c r="T6"/>
      <c r="U6" s="439" t="s">
        <v>1279</v>
      </c>
      <c r="V6"/>
      <c r="W6"/>
      <c r="X6"/>
      <c r="Y6"/>
      <c r="Z6"/>
      <c r="AA6"/>
      <c r="AB6"/>
      <c r="AC6"/>
      <c r="AD6"/>
      <c r="AE6"/>
      <c r="AF6"/>
    </row>
    <row r="7" spans="1:32" ht="14.4">
      <c r="A7" s="416"/>
      <c r="B7" s="417"/>
      <c r="C7" s="417"/>
      <c r="D7" s="418"/>
      <c r="E7" s="425" t="s">
        <v>1280</v>
      </c>
      <c r="F7" s="426"/>
      <c r="G7"/>
      <c r="H7"/>
      <c r="I7"/>
      <c r="J7" s="401" t="s">
        <v>1281</v>
      </c>
      <c r="K7" s="401" t="s">
        <v>1282</v>
      </c>
      <c r="L7" s="401" t="s">
        <v>1283</v>
      </c>
      <c r="M7" s="401" t="s">
        <v>1284</v>
      </c>
      <c r="N7" s="401" t="s">
        <v>1285</v>
      </c>
      <c r="O7" s="401" t="s">
        <v>1286</v>
      </c>
      <c r="P7" s="401" t="s">
        <v>1289</v>
      </c>
      <c r="Q7" s="401"/>
      <c r="R7" s="401" t="s">
        <v>1271</v>
      </c>
      <c r="S7" s="401" t="s">
        <v>1287</v>
      </c>
      <c r="T7" s="401" t="s">
        <v>1271</v>
      </c>
      <c r="U7" s="394"/>
      <c r="V7"/>
      <c r="W7"/>
      <c r="X7"/>
      <c r="Y7"/>
      <c r="Z7" s="301" t="s">
        <v>1288</v>
      </c>
      <c r="AA7"/>
      <c r="AB7" s="301" t="s">
        <v>1572</v>
      </c>
      <c r="AC7"/>
      <c r="AD7"/>
      <c r="AE7"/>
      <c r="AF7"/>
    </row>
    <row r="8" spans="1:32" ht="21.6">
      <c r="A8" s="419"/>
      <c r="B8" s="420"/>
      <c r="C8" s="420"/>
      <c r="D8" s="421"/>
      <c r="E8" s="427"/>
      <c r="F8" s="428"/>
      <c r="G8" s="516" t="s">
        <v>1288</v>
      </c>
      <c r="H8" s="516"/>
      <c r="I8" s="517"/>
      <c r="J8" s="443" t="s">
        <v>1290</v>
      </c>
      <c r="K8" s="518" t="s">
        <v>1291</v>
      </c>
      <c r="L8" s="519"/>
      <c r="M8" s="519"/>
      <c r="N8" s="519"/>
      <c r="O8" s="519"/>
      <c r="P8" s="519"/>
      <c r="Q8" s="520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ht="62.4">
      <c r="A9" s="422" t="s">
        <v>1292</v>
      </c>
      <c r="B9" s="423" t="s">
        <v>766</v>
      </c>
      <c r="C9" s="423" t="s">
        <v>1293</v>
      </c>
      <c r="D9" s="424" t="s">
        <v>1294</v>
      </c>
      <c r="E9" s="429" t="s">
        <v>1295</v>
      </c>
      <c r="F9" s="430" t="s">
        <v>1296</v>
      </c>
      <c r="G9" s="431" t="s">
        <v>1297</v>
      </c>
      <c r="H9" s="432" t="s">
        <v>1298</v>
      </c>
      <c r="I9" s="433" t="s">
        <v>1299</v>
      </c>
      <c r="J9" s="402" t="s">
        <v>1300</v>
      </c>
      <c r="K9" s="403" t="s">
        <v>1301</v>
      </c>
      <c r="L9" s="403" t="s">
        <v>1302</v>
      </c>
      <c r="M9" s="403" t="s">
        <v>1303</v>
      </c>
      <c r="N9" s="441" t="s">
        <v>584</v>
      </c>
      <c r="O9" s="441" t="s">
        <v>586</v>
      </c>
      <c r="P9" s="441" t="s">
        <v>1573</v>
      </c>
      <c r="Q9" s="411" t="s">
        <v>1304</v>
      </c>
      <c r="R9" s="412" t="s">
        <v>1305</v>
      </c>
      <c r="S9" s="413" t="s">
        <v>1306</v>
      </c>
      <c r="T9" s="414" t="s">
        <v>1307</v>
      </c>
      <c r="U9" s="415" t="s">
        <v>1308</v>
      </c>
      <c r="V9"/>
      <c r="W9" s="301" t="s">
        <v>1309</v>
      </c>
      <c r="X9" s="458" t="s">
        <v>1310</v>
      </c>
      <c r="Y9" s="458" t="s">
        <v>1311</v>
      </c>
      <c r="Z9" s="301" t="s">
        <v>1312</v>
      </c>
      <c r="AA9" s="301" t="s">
        <v>1313</v>
      </c>
      <c r="AB9" s="458" t="s">
        <v>1314</v>
      </c>
      <c r="AC9" s="461" t="s">
        <v>1315</v>
      </c>
      <c r="AD9"/>
      <c r="AE9"/>
      <c r="AF9"/>
    </row>
    <row r="10" spans="1:32" ht="14.4">
      <c r="A10" s="382" t="s">
        <v>1574</v>
      </c>
      <c r="B10" s="382" t="s">
        <v>1575</v>
      </c>
      <c r="C10" s="388" t="s">
        <v>1316</v>
      </c>
      <c r="D10" s="382" t="s">
        <v>1576</v>
      </c>
      <c r="E10" s="387" t="s">
        <v>1317</v>
      </c>
      <c r="F10" s="382" t="s">
        <v>1318</v>
      </c>
      <c r="G10" s="389">
        <v>0.04</v>
      </c>
      <c r="H10" s="389">
        <v>0</v>
      </c>
      <c r="I10" s="389">
        <v>0.04</v>
      </c>
      <c r="J10" s="447">
        <v>349890.22</v>
      </c>
      <c r="K10" s="383">
        <v>0</v>
      </c>
      <c r="L10" s="383"/>
      <c r="M10" s="383"/>
      <c r="N10" s="383"/>
      <c r="O10" s="383"/>
      <c r="P10" s="383">
        <v>0</v>
      </c>
      <c r="Q10" s="384">
        <v>349890.22</v>
      </c>
      <c r="R10" s="383">
        <v>13996</v>
      </c>
      <c r="S10" s="383"/>
      <c r="T10"/>
      <c r="U10" s="440"/>
      <c r="V10"/>
      <c r="W10"/>
      <c r="X10"/>
      <c r="Y10"/>
      <c r="Z10"/>
      <c r="AA10"/>
      <c r="AB10"/>
      <c r="AC10"/>
      <c r="AD10"/>
      <c r="AE10"/>
      <c r="AF10"/>
    </row>
    <row r="11" spans="1:32" s="303" customFormat="1">
      <c r="A11" s="385"/>
      <c r="B11" s="385"/>
      <c r="C11" s="385"/>
      <c r="D11" s="385"/>
      <c r="E11" s="385" t="s">
        <v>1319</v>
      </c>
      <c r="F11" s="385" t="s">
        <v>1574</v>
      </c>
      <c r="G11" s="385"/>
      <c r="H11" s="385"/>
      <c r="I11" s="385"/>
      <c r="J11" s="404">
        <v>349890.22</v>
      </c>
      <c r="K11" s="404">
        <v>0</v>
      </c>
      <c r="L11" s="404">
        <v>0</v>
      </c>
      <c r="M11" s="404">
        <v>0</v>
      </c>
      <c r="N11" s="404">
        <v>0</v>
      </c>
      <c r="O11" s="404">
        <v>0</v>
      </c>
      <c r="P11" s="404">
        <v>0</v>
      </c>
      <c r="Q11" s="404">
        <v>349890.22</v>
      </c>
      <c r="R11" s="404">
        <v>13996</v>
      </c>
      <c r="S11" s="404">
        <v>12381</v>
      </c>
      <c r="T11" s="404">
        <v>1615</v>
      </c>
      <c r="U11" s="390" t="s">
        <v>1320</v>
      </c>
      <c r="V11" s="453" t="s">
        <v>1317</v>
      </c>
      <c r="W11" s="456">
        <v>-1614.8</v>
      </c>
      <c r="X11" s="456"/>
      <c r="Y11" s="456"/>
      <c r="Z11" s="456"/>
      <c r="AA11" s="456"/>
      <c r="AB11" s="456"/>
      <c r="AC11" s="455"/>
      <c r="AD11" s="455"/>
      <c r="AE11" s="387"/>
      <c r="AF11" s="387"/>
    </row>
    <row r="12" spans="1:32" ht="11.25" customHeight="1">
      <c r="A12" s="382" t="s">
        <v>1577</v>
      </c>
      <c r="B12" s="382" t="s">
        <v>1578</v>
      </c>
      <c r="C12" s="382" t="s">
        <v>1316</v>
      </c>
      <c r="D12" s="382" t="s">
        <v>1579</v>
      </c>
      <c r="E12" s="387" t="s">
        <v>1321</v>
      </c>
      <c r="F12" s="393" t="s">
        <v>1322</v>
      </c>
      <c r="G12" s="410">
        <v>0.2</v>
      </c>
      <c r="H12" s="410">
        <v>0</v>
      </c>
      <c r="I12" s="410">
        <v>0.2</v>
      </c>
      <c r="J12" s="447">
        <v>1430079.46</v>
      </c>
      <c r="K12" s="383">
        <v>0</v>
      </c>
      <c r="L12" s="383"/>
      <c r="M12" s="383"/>
      <c r="N12" s="383"/>
      <c r="O12" s="383"/>
      <c r="P12" s="383">
        <v>0</v>
      </c>
      <c r="Q12" s="384">
        <v>1430079.46</v>
      </c>
      <c r="R12" s="383">
        <v>286016</v>
      </c>
      <c r="S12" s="383"/>
      <c r="T12"/>
      <c r="U12" s="390"/>
      <c r="V12"/>
      <c r="W12"/>
      <c r="X12"/>
      <c r="Y12"/>
      <c r="Z12"/>
      <c r="AA12"/>
      <c r="AB12"/>
      <c r="AC12"/>
      <c r="AD12"/>
      <c r="AE12"/>
      <c r="AF12"/>
    </row>
    <row r="13" spans="1:32" ht="14.4">
      <c r="A13" s="385"/>
      <c r="B13" s="385"/>
      <c r="C13" s="385"/>
      <c r="D13" s="385"/>
      <c r="E13" s="385" t="s">
        <v>1323</v>
      </c>
      <c r="F13" s="385" t="s">
        <v>1577</v>
      </c>
      <c r="G13" s="385"/>
      <c r="H13" s="385"/>
      <c r="I13" s="385"/>
      <c r="J13" s="404">
        <v>1430079.46</v>
      </c>
      <c r="K13" s="404">
        <v>0</v>
      </c>
      <c r="L13" s="404">
        <v>0</v>
      </c>
      <c r="M13" s="404">
        <v>0</v>
      </c>
      <c r="N13" s="404">
        <v>0</v>
      </c>
      <c r="O13" s="404">
        <v>0</v>
      </c>
      <c r="P13" s="404">
        <v>0</v>
      </c>
      <c r="Q13" s="404">
        <v>1430079.46</v>
      </c>
      <c r="R13" s="404">
        <v>286016</v>
      </c>
      <c r="S13" s="404">
        <v>288044</v>
      </c>
      <c r="T13" s="404">
        <v>-2028</v>
      </c>
      <c r="U13" s="390" t="s">
        <v>1324</v>
      </c>
      <c r="V13" s="453" t="s">
        <v>1321</v>
      </c>
      <c r="W13" s="301">
        <v>0</v>
      </c>
      <c r="X13"/>
      <c r="Y13"/>
      <c r="Z13"/>
      <c r="AA13"/>
      <c r="AB13"/>
      <c r="AC13"/>
      <c r="AD13"/>
      <c r="AE13"/>
      <c r="AF13"/>
    </row>
    <row r="14" spans="1:32" s="303" customFormat="1">
      <c r="A14" s="385"/>
      <c r="B14" s="385"/>
      <c r="C14" s="385"/>
      <c r="D14" s="385"/>
      <c r="E14" s="385" t="s">
        <v>833</v>
      </c>
      <c r="F14" s="385"/>
      <c r="G14" s="386">
        <v>0</v>
      </c>
      <c r="H14" s="386">
        <v>0</v>
      </c>
      <c r="I14" s="386">
        <v>0</v>
      </c>
      <c r="J14" s="404">
        <v>1779969.68</v>
      </c>
      <c r="K14" s="404">
        <v>0</v>
      </c>
      <c r="L14" s="404">
        <v>0</v>
      </c>
      <c r="M14" s="404">
        <v>0</v>
      </c>
      <c r="N14" s="404">
        <v>0</v>
      </c>
      <c r="O14" s="404">
        <v>0</v>
      </c>
      <c r="P14" s="404">
        <v>0</v>
      </c>
      <c r="Q14" s="404">
        <v>1779969.68</v>
      </c>
      <c r="R14" s="404">
        <v>300012</v>
      </c>
      <c r="S14" s="404">
        <v>300425</v>
      </c>
      <c r="T14" s="404">
        <v>-413</v>
      </c>
      <c r="U14" s="390"/>
      <c r="V14" s="387"/>
      <c r="W14" s="456"/>
      <c r="X14" s="456"/>
      <c r="Y14" s="456"/>
      <c r="Z14" s="456"/>
      <c r="AA14" s="456"/>
      <c r="AB14" s="456"/>
      <c r="AC14" s="455"/>
      <c r="AD14" s="455"/>
      <c r="AE14" s="387"/>
      <c r="AF14" s="387"/>
    </row>
    <row r="15" spans="1:32" ht="14.4">
      <c r="A15" s="382" t="s">
        <v>1580</v>
      </c>
      <c r="B15"/>
      <c r="C15" s="382" t="s">
        <v>1316</v>
      </c>
      <c r="D15" s="382" t="s">
        <v>1581</v>
      </c>
      <c r="E15" s="387" t="s">
        <v>1325</v>
      </c>
      <c r="F15" s="382" t="s">
        <v>1326</v>
      </c>
      <c r="G15" s="389">
        <v>1.0999999999999999E-2</v>
      </c>
      <c r="H15" s="389">
        <v>0</v>
      </c>
      <c r="I15" s="389">
        <v>1.0999999999999999E-2</v>
      </c>
      <c r="J15" s="447">
        <v>92530.22</v>
      </c>
      <c r="K15" s="383">
        <v>0</v>
      </c>
      <c r="L15" s="383"/>
      <c r="M15" s="383">
        <v>-4398</v>
      </c>
      <c r="N15" s="383"/>
      <c r="O15" s="383"/>
      <c r="P15" s="383">
        <v>0</v>
      </c>
      <c r="Q15" s="384">
        <v>88132.22</v>
      </c>
      <c r="R15" s="383">
        <v>969</v>
      </c>
      <c r="S15" s="383"/>
      <c r="T15"/>
      <c r="U15" s="390"/>
      <c r="V15"/>
      <c r="W15"/>
      <c r="X15"/>
      <c r="Y15"/>
      <c r="Z15"/>
      <c r="AA15"/>
      <c r="AB15"/>
      <c r="AC15"/>
      <c r="AD15"/>
      <c r="AE15"/>
      <c r="AF15"/>
    </row>
    <row r="16" spans="1:32" ht="14.4">
      <c r="A16" s="382" t="s">
        <v>1580</v>
      </c>
      <c r="B16"/>
      <c r="C16" s="382" t="s">
        <v>1582</v>
      </c>
      <c r="D16" s="382" t="s">
        <v>1583</v>
      </c>
      <c r="E16" s="387"/>
      <c r="F16" s="382" t="s">
        <v>1327</v>
      </c>
      <c r="G16" s="389">
        <v>1.0999999999999999E-2</v>
      </c>
      <c r="H16" s="389">
        <v>0</v>
      </c>
      <c r="I16" s="389">
        <v>1.0999999999999999E-2</v>
      </c>
      <c r="J16" s="447">
        <v>10075.42</v>
      </c>
      <c r="K16" s="383">
        <v>0</v>
      </c>
      <c r="L16" s="383"/>
      <c r="M16" s="383"/>
      <c r="N16" s="383"/>
      <c r="O16" s="383">
        <v>-10075.42</v>
      </c>
      <c r="P16" s="383">
        <v>0</v>
      </c>
      <c r="Q16" s="384">
        <v>0</v>
      </c>
      <c r="R16" s="383">
        <v>0</v>
      </c>
      <c r="S16" s="383"/>
      <c r="T16"/>
      <c r="U16" s="390"/>
      <c r="V16"/>
      <c r="W16"/>
      <c r="X16"/>
      <c r="Y16"/>
      <c r="Z16"/>
      <c r="AA16" s="459"/>
      <c r="AB16" s="459"/>
      <c r="AC16" s="459"/>
      <c r="AD16" s="459"/>
      <c r="AE16" s="460"/>
      <c r="AF16" s="460"/>
    </row>
    <row r="17" spans="1:32" ht="14.4">
      <c r="A17" s="385"/>
      <c r="B17" s="385"/>
      <c r="C17" s="385"/>
      <c r="D17" s="385"/>
      <c r="E17" s="385" t="s">
        <v>1328</v>
      </c>
      <c r="F17" s="385" t="s">
        <v>1580</v>
      </c>
      <c r="G17" s="385"/>
      <c r="H17" s="385"/>
      <c r="I17" s="385"/>
      <c r="J17" s="404">
        <v>102605.64</v>
      </c>
      <c r="K17" s="404">
        <v>0</v>
      </c>
      <c r="L17" s="404">
        <v>0</v>
      </c>
      <c r="M17" s="404">
        <v>-4398</v>
      </c>
      <c r="N17" s="404">
        <v>0</v>
      </c>
      <c r="O17" s="404">
        <v>-10075.42</v>
      </c>
      <c r="P17" s="404">
        <v>0</v>
      </c>
      <c r="Q17" s="404">
        <v>88132.22</v>
      </c>
      <c r="R17" s="404">
        <v>969</v>
      </c>
      <c r="S17" s="404">
        <v>1009</v>
      </c>
      <c r="T17" s="404">
        <v>-40</v>
      </c>
      <c r="U17" s="390" t="s">
        <v>1329</v>
      </c>
      <c r="V17" s="453" t="s">
        <v>1325</v>
      </c>
      <c r="W17" s="301">
        <v>-318.32</v>
      </c>
      <c r="X17"/>
      <c r="Y17"/>
      <c r="Z17"/>
      <c r="AA17"/>
      <c r="AB17"/>
      <c r="AC17"/>
      <c r="AD17"/>
      <c r="AE17"/>
      <c r="AF17"/>
    </row>
    <row r="18" spans="1:32" ht="14.4">
      <c r="A18" s="382" t="s">
        <v>1584</v>
      </c>
      <c r="B18"/>
      <c r="C18" s="382" t="s">
        <v>1316</v>
      </c>
      <c r="D18" s="382" t="s">
        <v>1585</v>
      </c>
      <c r="E18" s="387" t="s">
        <v>1330</v>
      </c>
      <c r="F18" s="382" t="s">
        <v>1331</v>
      </c>
      <c r="G18" s="389">
        <v>1.26E-2</v>
      </c>
      <c r="H18" s="389">
        <v>0</v>
      </c>
      <c r="I18" s="389">
        <v>1.26E-2</v>
      </c>
      <c r="J18" s="447">
        <v>21626.02</v>
      </c>
      <c r="K18" s="383">
        <v>0</v>
      </c>
      <c r="L18" s="383"/>
      <c r="M18" s="383">
        <v>-927</v>
      </c>
      <c r="N18" s="383"/>
      <c r="O18" s="383"/>
      <c r="P18" s="383">
        <v>0</v>
      </c>
      <c r="Q18" s="384">
        <v>20699.02</v>
      </c>
      <c r="R18" s="383">
        <v>261</v>
      </c>
      <c r="S18" s="383"/>
      <c r="T18"/>
      <c r="U18" s="390"/>
      <c r="V18"/>
      <c r="W18"/>
      <c r="X18"/>
      <c r="Y18"/>
      <c r="Z18"/>
      <c r="AA18"/>
      <c r="AB18"/>
      <c r="AC18"/>
      <c r="AD18"/>
      <c r="AE18"/>
      <c r="AF18"/>
    </row>
    <row r="19" spans="1:32" ht="14.4">
      <c r="A19" s="385"/>
      <c r="B19" s="385"/>
      <c r="C19" s="385"/>
      <c r="D19" s="385"/>
      <c r="E19" s="385" t="s">
        <v>1332</v>
      </c>
      <c r="F19" s="385" t="s">
        <v>1584</v>
      </c>
      <c r="G19" s="385"/>
      <c r="H19" s="385"/>
      <c r="I19" s="385"/>
      <c r="J19" s="404">
        <v>21626.02</v>
      </c>
      <c r="K19" s="404">
        <v>0</v>
      </c>
      <c r="L19" s="404">
        <v>0</v>
      </c>
      <c r="M19" s="404">
        <v>-927</v>
      </c>
      <c r="N19" s="404">
        <v>0</v>
      </c>
      <c r="O19" s="404">
        <v>0</v>
      </c>
      <c r="P19" s="404">
        <v>0</v>
      </c>
      <c r="Q19" s="404">
        <v>20699.02</v>
      </c>
      <c r="R19" s="404">
        <v>261</v>
      </c>
      <c r="S19" s="404">
        <v>257</v>
      </c>
      <c r="T19" s="404">
        <v>4</v>
      </c>
      <c r="U19" s="390" t="s">
        <v>1333</v>
      </c>
      <c r="V19" s="453" t="s">
        <v>1330</v>
      </c>
      <c r="W19" s="301">
        <v>-53.04</v>
      </c>
      <c r="X19"/>
      <c r="Y19"/>
      <c r="Z19"/>
      <c r="AA19"/>
      <c r="AB19"/>
      <c r="AC19"/>
      <c r="AD19"/>
      <c r="AE19"/>
      <c r="AF19"/>
    </row>
    <row r="20" spans="1:32" ht="14.4">
      <c r="A20" s="382" t="s">
        <v>1586</v>
      </c>
      <c r="B20"/>
      <c r="C20" s="382" t="s">
        <v>1316</v>
      </c>
      <c r="D20" s="382" t="s">
        <v>1587</v>
      </c>
      <c r="E20" s="387" t="s">
        <v>1334</v>
      </c>
      <c r="F20" s="382" t="s">
        <v>1335</v>
      </c>
      <c r="G20" s="389">
        <v>1.12E-2</v>
      </c>
      <c r="H20" s="389">
        <v>1.1999999999999999E-3</v>
      </c>
      <c r="I20" s="389">
        <v>1.24E-2</v>
      </c>
      <c r="J20" s="447">
        <v>18765159.489999998</v>
      </c>
      <c r="K20" s="383">
        <v>0</v>
      </c>
      <c r="L20" s="383"/>
      <c r="M20" s="383">
        <v>-951045</v>
      </c>
      <c r="N20" s="383"/>
      <c r="O20" s="383"/>
      <c r="P20" s="383">
        <v>0</v>
      </c>
      <c r="Q20" s="384">
        <v>17814114.489999998</v>
      </c>
      <c r="R20" s="383">
        <v>220895</v>
      </c>
      <c r="S20" s="383"/>
      <c r="T20"/>
      <c r="U20" s="390"/>
      <c r="V20"/>
      <c r="W20"/>
      <c r="X20"/>
      <c r="Y20"/>
      <c r="Z20"/>
      <c r="AA20"/>
      <c r="AB20"/>
      <c r="AC20"/>
      <c r="AD20"/>
      <c r="AE20"/>
      <c r="AF20"/>
    </row>
    <row r="21" spans="1:32" ht="14.4">
      <c r="A21" s="382" t="s">
        <v>1586</v>
      </c>
      <c r="B21"/>
      <c r="C21" s="382" t="s">
        <v>1582</v>
      </c>
      <c r="D21" s="382" t="s">
        <v>1588</v>
      </c>
      <c r="E21" s="387"/>
      <c r="F21" s="382" t="s">
        <v>1336</v>
      </c>
      <c r="G21" s="389">
        <v>1.12E-2</v>
      </c>
      <c r="H21" s="389">
        <v>1.1999999999999999E-3</v>
      </c>
      <c r="I21" s="389">
        <v>1.24E-2</v>
      </c>
      <c r="J21" s="447">
        <v>3421024.9</v>
      </c>
      <c r="K21" s="383">
        <v>0</v>
      </c>
      <c r="L21" s="383"/>
      <c r="M21" s="383"/>
      <c r="N21" s="383"/>
      <c r="O21" s="383">
        <v>-3421024.9</v>
      </c>
      <c r="P21" s="383">
        <v>0</v>
      </c>
      <c r="Q21" s="384">
        <v>0</v>
      </c>
      <c r="R21" s="383">
        <v>0</v>
      </c>
      <c r="S21" s="383"/>
      <c r="T21"/>
      <c r="U21" s="390"/>
      <c r="V21"/>
      <c r="W21"/>
      <c r="X21"/>
      <c r="Y21"/>
      <c r="Z21"/>
      <c r="AA21"/>
      <c r="AB21"/>
      <c r="AC21"/>
      <c r="AD21"/>
      <c r="AE21"/>
      <c r="AF21"/>
    </row>
    <row r="22" spans="1:32" ht="14.4">
      <c r="A22" s="385"/>
      <c r="B22" s="385"/>
      <c r="C22" s="385"/>
      <c r="D22" s="385"/>
      <c r="E22" s="385" t="s">
        <v>1337</v>
      </c>
      <c r="F22" s="385" t="s">
        <v>1586</v>
      </c>
      <c r="G22" s="385"/>
      <c r="H22" s="385"/>
      <c r="I22" s="385"/>
      <c r="J22" s="404">
        <v>22186184.389999997</v>
      </c>
      <c r="K22" s="404">
        <v>0</v>
      </c>
      <c r="L22" s="404">
        <v>0</v>
      </c>
      <c r="M22" s="404">
        <v>-951045</v>
      </c>
      <c r="N22" s="404">
        <v>0</v>
      </c>
      <c r="O22" s="404">
        <v>-3421024.9</v>
      </c>
      <c r="P22" s="404">
        <v>0</v>
      </c>
      <c r="Q22" s="404">
        <v>17814114.489999998</v>
      </c>
      <c r="R22" s="404">
        <v>220895</v>
      </c>
      <c r="S22" s="404">
        <v>284649</v>
      </c>
      <c r="T22" s="404">
        <v>-63754</v>
      </c>
      <c r="U22" s="390" t="s">
        <v>1338</v>
      </c>
      <c r="V22" s="453" t="s">
        <v>1334</v>
      </c>
      <c r="W22" s="301">
        <v>-33353.440000000002</v>
      </c>
      <c r="X22"/>
      <c r="Y22"/>
      <c r="Z22"/>
      <c r="AA22"/>
      <c r="AB22"/>
      <c r="AC22"/>
      <c r="AD22"/>
    </row>
    <row r="23" spans="1:32" ht="14.4">
      <c r="A23" s="382" t="s">
        <v>1589</v>
      </c>
      <c r="B23"/>
      <c r="C23" s="382" t="s">
        <v>1316</v>
      </c>
      <c r="D23" s="382" t="s">
        <v>1590</v>
      </c>
      <c r="E23" s="387" t="s">
        <v>1339</v>
      </c>
      <c r="F23" s="382" t="s">
        <v>1340</v>
      </c>
      <c r="G23" s="389">
        <v>1.12E-2</v>
      </c>
      <c r="H23" s="389">
        <v>6.9999999999999999E-4</v>
      </c>
      <c r="I23" s="389">
        <v>1.1899999999999999E-2</v>
      </c>
      <c r="J23" s="447">
        <v>1016984.52</v>
      </c>
      <c r="K23" s="383">
        <v>0</v>
      </c>
      <c r="L23" s="383"/>
      <c r="M23" s="383">
        <v>-148343</v>
      </c>
      <c r="N23" s="383"/>
      <c r="O23" s="383"/>
      <c r="P23" s="383">
        <v>0</v>
      </c>
      <c r="Q23" s="384">
        <v>868641.52</v>
      </c>
      <c r="R23" s="383">
        <v>10337</v>
      </c>
      <c r="S23" s="383"/>
      <c r="T23"/>
      <c r="U23" s="390"/>
      <c r="V23"/>
      <c r="W23"/>
      <c r="X23"/>
      <c r="Y23"/>
      <c r="Z23"/>
      <c r="AA23"/>
      <c r="AB23"/>
      <c r="AC23"/>
      <c r="AD23"/>
    </row>
    <row r="24" spans="1:32" ht="14.4">
      <c r="A24" s="382" t="s">
        <v>1589</v>
      </c>
      <c r="B24"/>
      <c r="C24" s="382" t="s">
        <v>1582</v>
      </c>
      <c r="D24" s="382" t="s">
        <v>1591</v>
      </c>
      <c r="E24" s="387"/>
      <c r="F24" s="382" t="s">
        <v>1341</v>
      </c>
      <c r="G24" s="389">
        <v>1.12E-2</v>
      </c>
      <c r="H24" s="389">
        <v>6.9999999999999999E-4</v>
      </c>
      <c r="I24" s="389">
        <v>1.1899999999999999E-2</v>
      </c>
      <c r="J24" s="447">
        <v>2443601.15</v>
      </c>
      <c r="K24" s="383">
        <v>0</v>
      </c>
      <c r="L24" s="383"/>
      <c r="M24" s="383"/>
      <c r="N24" s="383"/>
      <c r="O24" s="383">
        <v>-2443601.15</v>
      </c>
      <c r="P24" s="383">
        <v>0</v>
      </c>
      <c r="Q24" s="384">
        <v>0</v>
      </c>
      <c r="R24" s="383">
        <v>0</v>
      </c>
      <c r="S24" s="383"/>
      <c r="T24"/>
      <c r="U24" s="390"/>
      <c r="V24"/>
      <c r="W24"/>
      <c r="X24"/>
      <c r="Y24"/>
      <c r="Z24"/>
      <c r="AA24"/>
      <c r="AB24"/>
      <c r="AC24"/>
      <c r="AD24"/>
    </row>
    <row r="25" spans="1:32" ht="14.4">
      <c r="A25" s="385"/>
      <c r="B25" s="385"/>
      <c r="C25" s="385"/>
      <c r="D25" s="385"/>
      <c r="E25" s="385" t="s">
        <v>1342</v>
      </c>
      <c r="F25" s="385" t="s">
        <v>1589</v>
      </c>
      <c r="G25" s="385"/>
      <c r="H25" s="385"/>
      <c r="I25" s="385"/>
      <c r="J25" s="404">
        <v>3460585.67</v>
      </c>
      <c r="K25" s="404">
        <v>0</v>
      </c>
      <c r="L25" s="404">
        <v>0</v>
      </c>
      <c r="M25" s="404">
        <v>-148343</v>
      </c>
      <c r="N25" s="404">
        <v>0</v>
      </c>
      <c r="O25" s="404">
        <v>-2443601.15</v>
      </c>
      <c r="P25" s="404">
        <v>0</v>
      </c>
      <c r="Q25" s="404">
        <v>868641.52</v>
      </c>
      <c r="R25" s="404">
        <v>10337</v>
      </c>
      <c r="S25" s="404">
        <v>40223</v>
      </c>
      <c r="T25" s="404">
        <v>-29886</v>
      </c>
      <c r="U25" s="390" t="s">
        <v>1343</v>
      </c>
      <c r="V25" s="453" t="s">
        <v>1339</v>
      </c>
      <c r="W25" s="301">
        <v>-9263.3599999999988</v>
      </c>
      <c r="X25"/>
      <c r="Y25"/>
      <c r="Z25"/>
      <c r="AA25"/>
      <c r="AB25"/>
      <c r="AC25"/>
      <c r="AD25"/>
    </row>
    <row r="26" spans="1:32" ht="14.4">
      <c r="A26" s="382" t="s">
        <v>1592</v>
      </c>
      <c r="B26"/>
      <c r="C26" s="382" t="s">
        <v>1582</v>
      </c>
      <c r="D26" s="382" t="s">
        <v>1593</v>
      </c>
      <c r="E26" s="387" t="s">
        <v>1344</v>
      </c>
      <c r="F26" s="382" t="s">
        <v>1345</v>
      </c>
      <c r="G26" s="389">
        <v>-3.1E-2</v>
      </c>
      <c r="H26" s="389">
        <v>0</v>
      </c>
      <c r="I26" s="389">
        <v>-3.1E-2</v>
      </c>
      <c r="J26" s="447">
        <v>183581.23</v>
      </c>
      <c r="K26" s="383">
        <v>0</v>
      </c>
      <c r="L26" s="383"/>
      <c r="M26" s="383"/>
      <c r="N26" s="383"/>
      <c r="O26" s="383">
        <v>-183581.23</v>
      </c>
      <c r="P26" s="383">
        <v>0</v>
      </c>
      <c r="Q26" s="384">
        <v>0</v>
      </c>
      <c r="R26" s="383">
        <v>0</v>
      </c>
      <c r="S26" s="383"/>
      <c r="T26"/>
      <c r="U26" s="390"/>
      <c r="V26"/>
      <c r="W26"/>
      <c r="X26"/>
      <c r="Y26"/>
      <c r="Z26"/>
      <c r="AA26"/>
      <c r="AB26"/>
      <c r="AC26"/>
      <c r="AD26"/>
    </row>
    <row r="27" spans="1:32" ht="14.4">
      <c r="A27" s="385"/>
      <c r="B27" s="385"/>
      <c r="C27" s="385"/>
      <c r="D27" s="385"/>
      <c r="E27" s="385" t="s">
        <v>1346</v>
      </c>
      <c r="F27" s="385" t="s">
        <v>1592</v>
      </c>
      <c r="G27" s="385"/>
      <c r="H27" s="385"/>
      <c r="I27" s="385"/>
      <c r="J27" s="404">
        <v>183581.23</v>
      </c>
      <c r="K27" s="404">
        <v>0</v>
      </c>
      <c r="L27" s="404">
        <v>0</v>
      </c>
      <c r="M27" s="404">
        <v>0</v>
      </c>
      <c r="N27" s="404">
        <v>0</v>
      </c>
      <c r="O27" s="404">
        <v>-183581.23</v>
      </c>
      <c r="P27" s="404">
        <v>0</v>
      </c>
      <c r="Q27" s="404">
        <v>0</v>
      </c>
      <c r="R27" s="404">
        <v>0</v>
      </c>
      <c r="S27" s="404">
        <v>178</v>
      </c>
      <c r="T27" s="404">
        <v>-178</v>
      </c>
      <c r="U27" s="390" t="s">
        <v>1347</v>
      </c>
      <c r="V27" s="453" t="s">
        <v>1344</v>
      </c>
      <c r="W27" s="301">
        <v>-861.83999999999992</v>
      </c>
      <c r="X27"/>
      <c r="Y27"/>
      <c r="Z27"/>
      <c r="AA27"/>
      <c r="AB27"/>
      <c r="AC27"/>
      <c r="AD27"/>
    </row>
    <row r="28" spans="1:32" ht="14.4">
      <c r="A28" s="385"/>
      <c r="B28" s="385"/>
      <c r="C28" s="385"/>
      <c r="D28" s="385"/>
      <c r="E28" s="385" t="s">
        <v>833</v>
      </c>
      <c r="F28" s="385"/>
      <c r="G28" s="385"/>
      <c r="H28" s="385"/>
      <c r="I28" s="385"/>
      <c r="J28" s="404">
        <v>25954582.949999996</v>
      </c>
      <c r="K28" s="404">
        <v>0</v>
      </c>
      <c r="L28" s="404">
        <v>0</v>
      </c>
      <c r="M28" s="404">
        <v>-1104713</v>
      </c>
      <c r="N28" s="404">
        <v>0</v>
      </c>
      <c r="O28" s="404">
        <v>-6058282.6999999993</v>
      </c>
      <c r="P28" s="404">
        <v>0</v>
      </c>
      <c r="Q28" s="404">
        <v>18791587.249999996</v>
      </c>
      <c r="R28" s="404">
        <v>232462</v>
      </c>
      <c r="S28" s="404">
        <v>326316</v>
      </c>
      <c r="T28" s="404">
        <v>-93854</v>
      </c>
      <c r="U28" s="390"/>
      <c r="V28"/>
      <c r="W28"/>
      <c r="X28"/>
      <c r="Y28"/>
      <c r="Z28"/>
      <c r="AA28"/>
      <c r="AB28"/>
      <c r="AC28"/>
      <c r="AD28"/>
    </row>
    <row r="29" spans="1:32" ht="14.4">
      <c r="A29" s="382" t="s">
        <v>1594</v>
      </c>
      <c r="B29"/>
      <c r="C29" s="382" t="s">
        <v>1316</v>
      </c>
      <c r="D29" s="382" t="s">
        <v>1595</v>
      </c>
      <c r="E29" s="387" t="s">
        <v>1348</v>
      </c>
      <c r="F29" s="434" t="s">
        <v>1349</v>
      </c>
      <c r="G29" s="435">
        <v>0</v>
      </c>
      <c r="H29" s="435">
        <v>0</v>
      </c>
      <c r="I29" s="435">
        <v>0</v>
      </c>
      <c r="J29" s="447">
        <v>96764.43</v>
      </c>
      <c r="K29" s="383">
        <v>0</v>
      </c>
      <c r="L29" s="383"/>
      <c r="M29" s="383"/>
      <c r="N29" s="383"/>
      <c r="O29" s="383"/>
      <c r="P29" s="383">
        <v>0</v>
      </c>
      <c r="Q29" s="384">
        <v>96764.43</v>
      </c>
      <c r="R29" s="383">
        <v>0</v>
      </c>
      <c r="S29" s="383"/>
      <c r="T29"/>
      <c r="U29" s="390"/>
      <c r="V29"/>
      <c r="W29"/>
      <c r="X29"/>
      <c r="Y29"/>
      <c r="Z29"/>
      <c r="AA29"/>
      <c r="AB29"/>
      <c r="AC29"/>
      <c r="AD29"/>
    </row>
    <row r="30" spans="1:32" ht="14.4">
      <c r="A30" s="382" t="s">
        <v>1594</v>
      </c>
      <c r="B30"/>
      <c r="C30" s="382" t="s">
        <v>1316</v>
      </c>
      <c r="D30" s="382" t="s">
        <v>1595</v>
      </c>
      <c r="E30" s="387"/>
      <c r="F30" s="382" t="s">
        <v>1350</v>
      </c>
      <c r="G30" s="389">
        <v>1.7399999999999999E-2</v>
      </c>
      <c r="H30" s="389">
        <v>0</v>
      </c>
      <c r="I30" s="389">
        <v>1.7399999999999999E-2</v>
      </c>
      <c r="J30" s="447">
        <v>62223.63</v>
      </c>
      <c r="K30" s="383">
        <v>0</v>
      </c>
      <c r="L30" s="383"/>
      <c r="M30" s="383"/>
      <c r="N30" s="383"/>
      <c r="O30" s="383"/>
      <c r="P30" s="383">
        <v>0</v>
      </c>
      <c r="Q30" s="384">
        <v>62223.63</v>
      </c>
      <c r="R30" s="383">
        <v>1083</v>
      </c>
      <c r="S30" s="383"/>
      <c r="T30"/>
      <c r="U30" s="390"/>
      <c r="V30"/>
      <c r="W30"/>
      <c r="X30"/>
      <c r="Y30"/>
      <c r="Z30"/>
      <c r="AA30"/>
      <c r="AB30"/>
      <c r="AC30"/>
      <c r="AD30"/>
    </row>
    <row r="31" spans="1:32" ht="14.4">
      <c r="A31" s="382" t="s">
        <v>1594</v>
      </c>
      <c r="B31"/>
      <c r="C31" s="382" t="s">
        <v>1316</v>
      </c>
      <c r="D31" s="382" t="s">
        <v>1595</v>
      </c>
      <c r="E31" s="387"/>
      <c r="F31" s="382" t="s">
        <v>1351</v>
      </c>
      <c r="G31" s="389">
        <v>1.7399999999999999E-2</v>
      </c>
      <c r="H31" s="389">
        <v>0</v>
      </c>
      <c r="I31" s="389">
        <v>1.7399999999999999E-2</v>
      </c>
      <c r="J31" s="447">
        <v>283027.49</v>
      </c>
      <c r="K31" s="383">
        <v>129324</v>
      </c>
      <c r="L31" s="383"/>
      <c r="M31" s="383">
        <v>-19413</v>
      </c>
      <c r="N31" s="383"/>
      <c r="O31" s="383"/>
      <c r="P31" s="383">
        <v>-6746.53</v>
      </c>
      <c r="Q31" s="384">
        <v>386191.95999999996</v>
      </c>
      <c r="R31" s="383">
        <v>6720</v>
      </c>
      <c r="S31" s="383"/>
      <c r="T31"/>
      <c r="U31" s="390"/>
      <c r="V31"/>
      <c r="W31"/>
      <c r="X31"/>
      <c r="Y31"/>
      <c r="Z31"/>
      <c r="AA31"/>
      <c r="AB31"/>
      <c r="AC31"/>
      <c r="AD31"/>
    </row>
    <row r="32" spans="1:32" ht="14.4">
      <c r="A32" s="382" t="s">
        <v>1594</v>
      </c>
      <c r="B32"/>
      <c r="C32" s="382" t="s">
        <v>1316</v>
      </c>
      <c r="D32" s="382" t="s">
        <v>1595</v>
      </c>
      <c r="E32" s="387"/>
      <c r="F32" s="382" t="s">
        <v>1352</v>
      </c>
      <c r="G32" s="389">
        <v>1.7399999999999999E-2</v>
      </c>
      <c r="H32" s="389">
        <v>0</v>
      </c>
      <c r="I32" s="389">
        <v>1.7399999999999999E-2</v>
      </c>
      <c r="J32" s="447">
        <v>74403.67</v>
      </c>
      <c r="K32" s="383">
        <v>0</v>
      </c>
      <c r="L32" s="383"/>
      <c r="M32" s="383"/>
      <c r="N32" s="383"/>
      <c r="O32" s="383"/>
      <c r="P32" s="383">
        <v>-3009.41</v>
      </c>
      <c r="Q32" s="384">
        <v>71394.259999999995</v>
      </c>
      <c r="R32" s="383">
        <v>1242</v>
      </c>
      <c r="S32" s="383"/>
      <c r="T32"/>
      <c r="U32" s="390"/>
      <c r="V32"/>
      <c r="W32"/>
      <c r="X32"/>
      <c r="Y32"/>
      <c r="Z32"/>
      <c r="AA32"/>
      <c r="AB32"/>
      <c r="AC32"/>
      <c r="AD32"/>
    </row>
    <row r="33" spans="1:30" ht="14.4">
      <c r="A33" s="385"/>
      <c r="B33" s="385"/>
      <c r="C33" s="385"/>
      <c r="D33" s="385"/>
      <c r="E33" s="385" t="s">
        <v>1353</v>
      </c>
      <c r="F33" s="385" t="s">
        <v>1594</v>
      </c>
      <c r="G33" s="385"/>
      <c r="H33" s="385"/>
      <c r="I33" s="385"/>
      <c r="J33" s="404">
        <v>516419.22</v>
      </c>
      <c r="K33" s="404">
        <v>129324</v>
      </c>
      <c r="L33" s="404">
        <v>0</v>
      </c>
      <c r="M33" s="404">
        <v>-19413</v>
      </c>
      <c r="N33" s="404">
        <v>0</v>
      </c>
      <c r="O33" s="404">
        <v>0</v>
      </c>
      <c r="P33" s="404">
        <v>-9755.9399999999987</v>
      </c>
      <c r="Q33" s="404">
        <v>616574.28</v>
      </c>
      <c r="R33" s="404">
        <v>9045</v>
      </c>
      <c r="S33" s="404">
        <v>4243</v>
      </c>
      <c r="T33" s="404">
        <v>4802</v>
      </c>
      <c r="U33" s="390" t="s">
        <v>1354</v>
      </c>
      <c r="V33" s="453" t="s">
        <v>1348</v>
      </c>
      <c r="W33" s="301">
        <v>-465.91999999999996</v>
      </c>
      <c r="X33"/>
      <c r="Y33"/>
      <c r="Z33"/>
      <c r="AA33"/>
      <c r="AB33"/>
      <c r="AC33"/>
      <c r="AD33"/>
    </row>
    <row r="34" spans="1:30" ht="14.4">
      <c r="A34" s="382" t="s">
        <v>1596</v>
      </c>
      <c r="B34"/>
      <c r="C34" s="382" t="s">
        <v>1316</v>
      </c>
      <c r="D34" s="382" t="s">
        <v>1597</v>
      </c>
      <c r="E34" s="387" t="s">
        <v>1355</v>
      </c>
      <c r="F34" s="10" t="s">
        <v>1356</v>
      </c>
      <c r="G34" s="389">
        <v>2.3700000000000002E-2</v>
      </c>
      <c r="H34" s="389">
        <v>0</v>
      </c>
      <c r="I34" s="389">
        <v>2.3700000000000002E-2</v>
      </c>
      <c r="J34" s="447">
        <v>190210.65</v>
      </c>
      <c r="K34" s="383">
        <v>0</v>
      </c>
      <c r="L34" s="383"/>
      <c r="M34" s="383">
        <v>-6994</v>
      </c>
      <c r="N34" s="383"/>
      <c r="O34" s="383"/>
      <c r="P34" s="383">
        <v>-246.11</v>
      </c>
      <c r="Q34" s="384">
        <v>182970.54</v>
      </c>
      <c r="R34" s="383">
        <v>4336</v>
      </c>
      <c r="S34" s="383"/>
      <c r="T34"/>
      <c r="U34" s="390"/>
      <c r="V34"/>
      <c r="W34"/>
      <c r="X34"/>
      <c r="Y34"/>
      <c r="Z34"/>
      <c r="AA34"/>
      <c r="AB34"/>
      <c r="AC34"/>
      <c r="AD34"/>
    </row>
    <row r="35" spans="1:30" ht="14.4">
      <c r="A35" s="385"/>
      <c r="B35" s="385"/>
      <c r="C35" s="385"/>
      <c r="D35" s="385"/>
      <c r="E35" s="385" t="s">
        <v>1357</v>
      </c>
      <c r="F35" s="385" t="s">
        <v>1596</v>
      </c>
      <c r="G35" s="385"/>
      <c r="H35" s="385"/>
      <c r="I35" s="385"/>
      <c r="J35" s="404">
        <v>190210.65</v>
      </c>
      <c r="K35" s="404">
        <v>0</v>
      </c>
      <c r="L35" s="404">
        <v>0</v>
      </c>
      <c r="M35" s="404">
        <v>-6994</v>
      </c>
      <c r="N35" s="404">
        <v>0</v>
      </c>
      <c r="O35" s="404">
        <v>0</v>
      </c>
      <c r="P35" s="404">
        <v>-246.11</v>
      </c>
      <c r="Q35" s="404">
        <v>182970.54</v>
      </c>
      <c r="R35" s="404">
        <v>4336</v>
      </c>
      <c r="S35" s="404">
        <v>3913</v>
      </c>
      <c r="T35" s="404">
        <v>423</v>
      </c>
      <c r="U35" s="390" t="s">
        <v>1358</v>
      </c>
      <c r="V35" s="453" t="s">
        <v>1355</v>
      </c>
      <c r="W35" s="301">
        <v>-7.04</v>
      </c>
      <c r="X35"/>
      <c r="Y35"/>
      <c r="Z35"/>
      <c r="AA35"/>
      <c r="AB35"/>
      <c r="AC35"/>
      <c r="AD35"/>
    </row>
    <row r="36" spans="1:30" ht="14.4">
      <c r="A36" s="382" t="s">
        <v>1598</v>
      </c>
      <c r="B36"/>
      <c r="C36" s="382" t="s">
        <v>1316</v>
      </c>
      <c r="D36" s="382" t="s">
        <v>1599</v>
      </c>
      <c r="E36" s="387" t="s">
        <v>630</v>
      </c>
      <c r="F36" s="382" t="s">
        <v>1359</v>
      </c>
      <c r="G36" s="389">
        <v>1.52E-2</v>
      </c>
      <c r="H36" s="389">
        <v>6.000000000000001E-3</v>
      </c>
      <c r="I36" s="389">
        <v>2.12E-2</v>
      </c>
      <c r="J36" s="447">
        <v>261387818.05000001</v>
      </c>
      <c r="K36" s="383">
        <v>2916070</v>
      </c>
      <c r="L36" s="383"/>
      <c r="M36" s="383">
        <v>-11122406</v>
      </c>
      <c r="N36" s="383">
        <v>-3327244.1231445004</v>
      </c>
      <c r="O36" s="383"/>
      <c r="P36" s="383">
        <v>-872050.22</v>
      </c>
      <c r="Q36" s="384">
        <v>248982187.70685551</v>
      </c>
      <c r="R36" s="383">
        <v>5278422</v>
      </c>
      <c r="S36" s="383"/>
      <c r="T36"/>
      <c r="U36" s="390"/>
      <c r="V36"/>
      <c r="W36"/>
      <c r="X36"/>
      <c r="Y36"/>
      <c r="Z36"/>
      <c r="AA36"/>
      <c r="AB36"/>
      <c r="AC36"/>
      <c r="AD36"/>
    </row>
    <row r="37" spans="1:30">
      <c r="A37" s="385"/>
      <c r="B37" s="385"/>
      <c r="C37" s="385"/>
      <c r="D37" s="385"/>
      <c r="E37" s="385" t="s">
        <v>1360</v>
      </c>
      <c r="F37" s="385" t="s">
        <v>1598</v>
      </c>
      <c r="G37" s="385"/>
      <c r="H37" s="385"/>
      <c r="I37" s="385"/>
      <c r="J37" s="404">
        <v>261387818.05000001</v>
      </c>
      <c r="K37" s="404">
        <v>2916070</v>
      </c>
      <c r="L37" s="404">
        <v>0</v>
      </c>
      <c r="M37" s="404">
        <v>-11122406</v>
      </c>
      <c r="N37" s="404">
        <v>-3327244.1231445004</v>
      </c>
      <c r="O37" s="404">
        <v>0</v>
      </c>
      <c r="P37" s="404">
        <v>-872050.22</v>
      </c>
      <c r="Q37" s="404">
        <v>248982187.70685551</v>
      </c>
      <c r="R37" s="404">
        <v>5278422</v>
      </c>
      <c r="S37" s="404">
        <v>5108068</v>
      </c>
      <c r="T37" s="404">
        <v>170354</v>
      </c>
      <c r="U37" s="390" t="s">
        <v>1361</v>
      </c>
      <c r="V37" s="453" t="s">
        <v>630</v>
      </c>
      <c r="W37" s="301">
        <v>-316162.40000000002</v>
      </c>
      <c r="X37" s="301">
        <v>-244511.8986106634</v>
      </c>
      <c r="Y37" s="301">
        <v>78416.345415000003</v>
      </c>
      <c r="Z37" s="457">
        <v>2.9999999999999997E-4</v>
      </c>
      <c r="AA37" s="301">
        <v>150066.84680433664</v>
      </c>
      <c r="AB37" s="301">
        <v>-38196</v>
      </c>
      <c r="AC37" s="396">
        <v>111870.84680433664</v>
      </c>
      <c r="AD37" s="301" t="s">
        <v>1362</v>
      </c>
    </row>
    <row r="38" spans="1:30" ht="14.4">
      <c r="A38" s="382" t="s">
        <v>1600</v>
      </c>
      <c r="B38"/>
      <c r="C38" s="382" t="s">
        <v>1316</v>
      </c>
      <c r="D38" s="382" t="s">
        <v>1601</v>
      </c>
      <c r="E38" s="387" t="s">
        <v>1363</v>
      </c>
      <c r="F38" s="382" t="s">
        <v>1364</v>
      </c>
      <c r="G38" s="389">
        <v>1.7899999999999999E-2</v>
      </c>
      <c r="H38" s="389">
        <v>7.0999999999999995E-3</v>
      </c>
      <c r="I38" s="389">
        <v>2.4999999999999998E-2</v>
      </c>
      <c r="J38" s="447">
        <v>5597577.1799999997</v>
      </c>
      <c r="K38" s="383">
        <v>437169</v>
      </c>
      <c r="L38" s="383"/>
      <c r="M38" s="383">
        <v>-234187</v>
      </c>
      <c r="N38" s="383"/>
      <c r="O38" s="383"/>
      <c r="P38" s="383">
        <v>-17388.21</v>
      </c>
      <c r="Q38" s="384">
        <v>5783170.9699999997</v>
      </c>
      <c r="R38" s="383">
        <v>144579</v>
      </c>
      <c r="S38" s="383"/>
      <c r="T38"/>
      <c r="U38" s="390"/>
      <c r="V38"/>
      <c r="W38"/>
      <c r="X38"/>
      <c r="Y38"/>
      <c r="Z38"/>
      <c r="AA38"/>
      <c r="AB38"/>
      <c r="AC38"/>
      <c r="AD38"/>
    </row>
    <row r="39" spans="1:30" ht="14.4">
      <c r="A39" s="385"/>
      <c r="B39" s="385"/>
      <c r="C39" s="385"/>
      <c r="D39" s="385"/>
      <c r="E39" s="385" t="s">
        <v>1365</v>
      </c>
      <c r="F39" s="385" t="s">
        <v>1600</v>
      </c>
      <c r="G39" s="385"/>
      <c r="H39" s="385"/>
      <c r="I39" s="385"/>
      <c r="J39" s="404">
        <v>5597577.1799999997</v>
      </c>
      <c r="K39" s="404">
        <v>437169</v>
      </c>
      <c r="L39" s="404">
        <v>0</v>
      </c>
      <c r="M39" s="404">
        <v>-234187</v>
      </c>
      <c r="N39" s="404">
        <v>0</v>
      </c>
      <c r="O39" s="404">
        <v>0</v>
      </c>
      <c r="P39" s="404">
        <v>-17388.21</v>
      </c>
      <c r="Q39" s="404">
        <v>5783170.9699999997</v>
      </c>
      <c r="R39" s="404">
        <v>144579</v>
      </c>
      <c r="S39" s="404">
        <v>155641</v>
      </c>
      <c r="T39" s="404">
        <v>-11062</v>
      </c>
      <c r="U39" s="390" t="s">
        <v>1366</v>
      </c>
      <c r="V39" s="453" t="s">
        <v>1363</v>
      </c>
      <c r="W39" s="301">
        <v>-3461.84</v>
      </c>
      <c r="X39"/>
      <c r="Y39"/>
      <c r="Z39"/>
      <c r="AA39"/>
      <c r="AB39"/>
      <c r="AC39"/>
      <c r="AD39"/>
    </row>
    <row r="40" spans="1:30" ht="14.4">
      <c r="A40" s="382" t="s">
        <v>1602</v>
      </c>
      <c r="B40"/>
      <c r="C40" s="382" t="s">
        <v>1316</v>
      </c>
      <c r="D40" s="382" t="s">
        <v>1603</v>
      </c>
      <c r="E40" s="387" t="s">
        <v>628</v>
      </c>
      <c r="F40" s="382" t="s">
        <v>1367</v>
      </c>
      <c r="G40" s="389">
        <v>1.8200000000000001E-2</v>
      </c>
      <c r="H40" s="389">
        <v>2.8000000000000004E-3</v>
      </c>
      <c r="I40" s="389">
        <v>2.1000000000000001E-2</v>
      </c>
      <c r="J40" s="447">
        <v>5835084.3099999996</v>
      </c>
      <c r="K40" s="383">
        <v>47717</v>
      </c>
      <c r="L40" s="383"/>
      <c r="M40" s="383">
        <v>-252568</v>
      </c>
      <c r="N40" s="383">
        <v>-1078864.9914042002</v>
      </c>
      <c r="O40" s="383"/>
      <c r="P40" s="383">
        <v>-4664.07</v>
      </c>
      <c r="Q40" s="384">
        <v>4546704.2485957993</v>
      </c>
      <c r="R40" s="383">
        <v>95481</v>
      </c>
      <c r="S40" s="383"/>
      <c r="T40"/>
      <c r="U40" s="390"/>
      <c r="V40"/>
      <c r="W40"/>
      <c r="X40"/>
      <c r="Y40"/>
      <c r="Z40"/>
      <c r="AA40"/>
      <c r="AB40"/>
      <c r="AC40"/>
      <c r="AD40"/>
    </row>
    <row r="41" spans="1:30" ht="14.4">
      <c r="A41" s="385"/>
      <c r="B41" s="385"/>
      <c r="C41" s="385"/>
      <c r="D41" s="385"/>
      <c r="E41" s="385" t="s">
        <v>1368</v>
      </c>
      <c r="F41" s="385" t="s">
        <v>1602</v>
      </c>
      <c r="G41" s="385"/>
      <c r="H41" s="385"/>
      <c r="I41" s="385"/>
      <c r="J41" s="404">
        <v>5835084.3099999996</v>
      </c>
      <c r="K41" s="404">
        <v>47717</v>
      </c>
      <c r="L41" s="404">
        <v>0</v>
      </c>
      <c r="M41" s="404">
        <v>-252568</v>
      </c>
      <c r="N41" s="404">
        <v>-1078864.9914042002</v>
      </c>
      <c r="O41" s="404">
        <v>0</v>
      </c>
      <c r="P41" s="404">
        <v>-4664.07</v>
      </c>
      <c r="Q41" s="404">
        <v>4546704.2485957993</v>
      </c>
      <c r="R41" s="404">
        <v>95481</v>
      </c>
      <c r="S41" s="404">
        <v>129664</v>
      </c>
      <c r="T41" s="404">
        <v>-34183</v>
      </c>
      <c r="U41" s="390" t="s">
        <v>1369</v>
      </c>
      <c r="V41" s="453" t="s">
        <v>628</v>
      </c>
      <c r="W41" s="301">
        <v>-4267.04</v>
      </c>
      <c r="X41"/>
      <c r="Y41"/>
      <c r="Z41"/>
      <c r="AA41"/>
      <c r="AB41"/>
      <c r="AC41"/>
      <c r="AD41"/>
    </row>
    <row r="42" spans="1:30" ht="14.4">
      <c r="A42" s="382" t="s">
        <v>1604</v>
      </c>
      <c r="B42"/>
      <c r="C42" s="382" t="s">
        <v>1316</v>
      </c>
      <c r="D42" s="382" t="s">
        <v>1605</v>
      </c>
      <c r="E42" s="387" t="s">
        <v>1370</v>
      </c>
      <c r="F42" s="382" t="s">
        <v>1371</v>
      </c>
      <c r="G42" s="389">
        <v>1.8500000000000003E-2</v>
      </c>
      <c r="H42" s="389">
        <v>4.4999999999999971E-3</v>
      </c>
      <c r="I42" s="389">
        <v>2.3E-2</v>
      </c>
      <c r="J42" s="447">
        <v>195904804.56</v>
      </c>
      <c r="K42" s="383">
        <v>1025324</v>
      </c>
      <c r="L42" s="383">
        <v>-43555</v>
      </c>
      <c r="M42" s="383"/>
      <c r="N42" s="383"/>
      <c r="O42" s="383"/>
      <c r="P42" s="383">
        <v>-481842.03</v>
      </c>
      <c r="Q42" s="384">
        <v>196404731.53</v>
      </c>
      <c r="R42" s="383">
        <v>4517309</v>
      </c>
      <c r="S42" s="383"/>
      <c r="T42"/>
      <c r="U42" s="390"/>
      <c r="V42"/>
      <c r="W42"/>
      <c r="X42"/>
      <c r="Y42"/>
      <c r="Z42"/>
      <c r="AA42"/>
      <c r="AB42"/>
      <c r="AC42"/>
      <c r="AD42"/>
    </row>
    <row r="43" spans="1:30">
      <c r="A43" s="385"/>
      <c r="B43" s="385"/>
      <c r="C43" s="385"/>
      <c r="D43" s="385"/>
      <c r="E43" s="385" t="s">
        <v>1372</v>
      </c>
      <c r="F43" s="385" t="s">
        <v>1604</v>
      </c>
      <c r="G43" s="385"/>
      <c r="H43" s="385"/>
      <c r="I43" s="385"/>
      <c r="J43" s="404">
        <v>195904804.56</v>
      </c>
      <c r="K43" s="404">
        <v>1025324</v>
      </c>
      <c r="L43" s="404">
        <v>-43555</v>
      </c>
      <c r="M43" s="404">
        <v>0</v>
      </c>
      <c r="N43" s="404">
        <v>0</v>
      </c>
      <c r="O43" s="404">
        <v>0</v>
      </c>
      <c r="P43" s="404">
        <v>-481842.03</v>
      </c>
      <c r="Q43" s="404">
        <v>196404731.53</v>
      </c>
      <c r="R43" s="404">
        <v>4517309</v>
      </c>
      <c r="S43" s="404">
        <v>4950271</v>
      </c>
      <c r="T43" s="404">
        <v>-432962</v>
      </c>
      <c r="U43" s="390" t="s">
        <v>1373</v>
      </c>
      <c r="V43" s="453" t="s">
        <v>1370</v>
      </c>
      <c r="W43" s="301">
        <v>-141870.48000000001</v>
      </c>
      <c r="X43" s="301">
        <v>22580.686999999998</v>
      </c>
      <c r="Y43" s="301">
        <v>-1077476.42508</v>
      </c>
      <c r="Z43" s="457">
        <v>-5.4999999999999997E-3</v>
      </c>
      <c r="AA43" s="301">
        <v>-913025.25808000006</v>
      </c>
      <c r="AB43" s="301">
        <v>337838</v>
      </c>
      <c r="AC43" s="396">
        <v>-575187.25808000006</v>
      </c>
      <c r="AD43" s="301" t="s">
        <v>1362</v>
      </c>
    </row>
    <row r="44" spans="1:30" ht="14.4">
      <c r="A44" s="382" t="s">
        <v>915</v>
      </c>
      <c r="B44"/>
      <c r="C44" s="382" t="s">
        <v>1316</v>
      </c>
      <c r="D44" s="382" t="s">
        <v>1606</v>
      </c>
      <c r="E44" s="387" t="s">
        <v>1374</v>
      </c>
      <c r="F44" s="382" t="s">
        <v>1375</v>
      </c>
      <c r="G44" s="389">
        <v>3.3799999999999997E-2</v>
      </c>
      <c r="H44" s="389">
        <v>1.6000000000000014E-3</v>
      </c>
      <c r="I44" s="389">
        <v>3.5400000000000001E-2</v>
      </c>
      <c r="J44" s="447">
        <v>44176951.909999996</v>
      </c>
      <c r="K44" s="383">
        <v>1567524</v>
      </c>
      <c r="L44" s="383"/>
      <c r="M44" s="383"/>
      <c r="N44" s="383"/>
      <c r="O44" s="383"/>
      <c r="P44" s="383">
        <v>-433386.30000000005</v>
      </c>
      <c r="Q44" s="384">
        <v>45311089.609999999</v>
      </c>
      <c r="R44" s="383">
        <v>1604013</v>
      </c>
      <c r="S44" s="383"/>
      <c r="T44"/>
      <c r="U44" s="390"/>
      <c r="V44"/>
      <c r="W44"/>
      <c r="X44"/>
      <c r="Y44"/>
      <c r="Z44"/>
      <c r="AA44"/>
      <c r="AB44"/>
      <c r="AC44"/>
      <c r="AD44"/>
    </row>
    <row r="45" spans="1:30">
      <c r="A45" s="385"/>
      <c r="B45" s="385"/>
      <c r="C45" s="385"/>
      <c r="D45" s="385"/>
      <c r="E45" s="385" t="s">
        <v>1376</v>
      </c>
      <c r="F45" s="385" t="s">
        <v>915</v>
      </c>
      <c r="G45" s="385"/>
      <c r="H45" s="385"/>
      <c r="I45" s="385"/>
      <c r="J45" s="404">
        <v>44176951.909999996</v>
      </c>
      <c r="K45" s="404">
        <v>1567524</v>
      </c>
      <c r="L45" s="404">
        <v>0</v>
      </c>
      <c r="M45" s="404">
        <v>0</v>
      </c>
      <c r="N45" s="404">
        <v>0</v>
      </c>
      <c r="O45" s="404">
        <v>0</v>
      </c>
      <c r="P45" s="404">
        <v>-433386.30000000005</v>
      </c>
      <c r="Q45" s="404">
        <v>45311089.609999999</v>
      </c>
      <c r="R45" s="404">
        <v>1604013</v>
      </c>
      <c r="S45" s="404">
        <v>1175434</v>
      </c>
      <c r="T45" s="404">
        <v>428579</v>
      </c>
      <c r="U45" s="390" t="s">
        <v>1377</v>
      </c>
      <c r="V45" s="453" t="s">
        <v>1374</v>
      </c>
      <c r="W45" s="301">
        <v>-27362</v>
      </c>
      <c r="X45" s="301">
        <v>55490.349600000001</v>
      </c>
      <c r="Y45" s="301">
        <v>521288.03253799997</v>
      </c>
      <c r="Z45" s="457">
        <v>1.18E-2</v>
      </c>
      <c r="AA45" s="301">
        <v>604140.38213799999</v>
      </c>
      <c r="AB45" s="301">
        <v>-172839</v>
      </c>
      <c r="AC45" s="396">
        <v>431301.38213799999</v>
      </c>
      <c r="AD45" s="301" t="s">
        <v>1362</v>
      </c>
    </row>
    <row r="46" spans="1:30" ht="14.4">
      <c r="A46" s="382" t="s">
        <v>1607</v>
      </c>
      <c r="B46"/>
      <c r="C46" s="382" t="s">
        <v>1316</v>
      </c>
      <c r="D46" s="382" t="s">
        <v>1608</v>
      </c>
      <c r="E46" s="387" t="s">
        <v>1378</v>
      </c>
      <c r="F46" s="382" t="s">
        <v>1379</v>
      </c>
      <c r="G46" s="389">
        <v>3.3799999999999997E-2</v>
      </c>
      <c r="H46" s="389">
        <v>1.6000000000000014E-3</v>
      </c>
      <c r="I46" s="389">
        <v>3.5400000000000001E-2</v>
      </c>
      <c r="J46" s="447">
        <v>16008359.15</v>
      </c>
      <c r="K46" s="383">
        <v>432412</v>
      </c>
      <c r="L46" s="383"/>
      <c r="M46" s="383"/>
      <c r="N46" s="383"/>
      <c r="O46" s="383"/>
      <c r="P46" s="383">
        <v>-128666.98</v>
      </c>
      <c r="Q46" s="384">
        <v>16312104.17</v>
      </c>
      <c r="R46" s="383">
        <v>577448</v>
      </c>
      <c r="S46" s="383"/>
      <c r="T46"/>
      <c r="U46" s="390"/>
      <c r="V46"/>
      <c r="W46"/>
      <c r="X46"/>
      <c r="Y46"/>
      <c r="Z46"/>
      <c r="AA46"/>
      <c r="AB46"/>
      <c r="AC46"/>
      <c r="AD46"/>
    </row>
    <row r="47" spans="1:30">
      <c r="A47" s="385"/>
      <c r="B47" s="385"/>
      <c r="C47" s="385"/>
      <c r="D47" s="385"/>
      <c r="E47" s="385" t="s">
        <v>1380</v>
      </c>
      <c r="F47" s="385" t="s">
        <v>1607</v>
      </c>
      <c r="G47" s="385"/>
      <c r="H47" s="385"/>
      <c r="I47" s="385"/>
      <c r="J47" s="404">
        <v>16008359.15</v>
      </c>
      <c r="K47" s="404">
        <v>432412</v>
      </c>
      <c r="L47" s="404">
        <v>0</v>
      </c>
      <c r="M47" s="404">
        <v>0</v>
      </c>
      <c r="N47" s="404">
        <v>0</v>
      </c>
      <c r="O47" s="404">
        <v>0</v>
      </c>
      <c r="P47" s="404">
        <v>-128666.98</v>
      </c>
      <c r="Q47" s="404">
        <v>16312104.17</v>
      </c>
      <c r="R47" s="404">
        <v>577448</v>
      </c>
      <c r="S47" s="404">
        <v>408011</v>
      </c>
      <c r="T47" s="404">
        <v>169437</v>
      </c>
      <c r="U47" s="390" t="s">
        <v>1381</v>
      </c>
      <c r="V47" s="453" t="s">
        <v>1378</v>
      </c>
      <c r="W47" s="301">
        <v>-26000.560000000001</v>
      </c>
      <c r="X47" s="301">
        <v>15307.3848</v>
      </c>
      <c r="Y47" s="301">
        <v>188898.63797000001</v>
      </c>
      <c r="Z47" s="457">
        <v>1.18E-2</v>
      </c>
      <c r="AA47" s="301">
        <v>230206.58277000001</v>
      </c>
      <c r="AB47" s="301">
        <v>-63340</v>
      </c>
      <c r="AC47" s="396">
        <v>166866.58277000001</v>
      </c>
      <c r="AD47" s="301" t="s">
        <v>1362</v>
      </c>
    </row>
    <row r="48" spans="1:30" ht="14.4">
      <c r="A48" s="382" t="s">
        <v>1609</v>
      </c>
      <c r="B48"/>
      <c r="C48" s="382" t="s">
        <v>1316</v>
      </c>
      <c r="D48" s="382" t="s">
        <v>1610</v>
      </c>
      <c r="E48" s="387" t="s">
        <v>1382</v>
      </c>
      <c r="F48" s="382" t="s">
        <v>1383</v>
      </c>
      <c r="G48" s="389">
        <v>2.23E-2</v>
      </c>
      <c r="H48" s="389">
        <v>0</v>
      </c>
      <c r="I48" s="389">
        <v>2.23E-2</v>
      </c>
      <c r="J48" s="447">
        <v>5446293.4100000001</v>
      </c>
      <c r="K48" s="383">
        <v>97678</v>
      </c>
      <c r="L48" s="383"/>
      <c r="M48" s="383"/>
      <c r="N48" s="383"/>
      <c r="O48" s="383"/>
      <c r="P48" s="383">
        <v>0</v>
      </c>
      <c r="Q48" s="384">
        <v>5543971.4100000001</v>
      </c>
      <c r="R48" s="383">
        <v>123631</v>
      </c>
      <c r="S48" s="383"/>
      <c r="T48"/>
      <c r="U48" s="390"/>
      <c r="V48"/>
      <c r="W48"/>
      <c r="X48"/>
      <c r="Y48"/>
      <c r="Z48"/>
      <c r="AA48"/>
      <c r="AB48"/>
      <c r="AC48"/>
      <c r="AD48"/>
    </row>
    <row r="49" spans="1:31" ht="14.4">
      <c r="A49" s="385"/>
      <c r="B49" s="385"/>
      <c r="C49" s="385"/>
      <c r="D49" s="385"/>
      <c r="E49" s="385" t="s">
        <v>1384</v>
      </c>
      <c r="F49" s="385" t="s">
        <v>1609</v>
      </c>
      <c r="G49" s="385"/>
      <c r="H49" s="385"/>
      <c r="I49" s="385"/>
      <c r="J49" s="404">
        <v>5446293.4100000001</v>
      </c>
      <c r="K49" s="404">
        <v>97678</v>
      </c>
      <c r="L49" s="404">
        <v>0</v>
      </c>
      <c r="M49" s="404">
        <v>0</v>
      </c>
      <c r="N49" s="404">
        <v>0</v>
      </c>
      <c r="O49" s="404">
        <v>0</v>
      </c>
      <c r="P49" s="404">
        <v>0</v>
      </c>
      <c r="Q49" s="404">
        <v>5543971.4100000001</v>
      </c>
      <c r="R49" s="404">
        <v>123631</v>
      </c>
      <c r="S49" s="404">
        <v>122793</v>
      </c>
      <c r="T49" s="404">
        <v>838</v>
      </c>
      <c r="U49" s="439" t="s">
        <v>1385</v>
      </c>
      <c r="V49" s="453" t="s">
        <v>1382</v>
      </c>
      <c r="W49" s="301">
        <v>-8734.08</v>
      </c>
      <c r="X49"/>
      <c r="Y49"/>
      <c r="Z49"/>
      <c r="AA49"/>
      <c r="AB49"/>
      <c r="AC49"/>
      <c r="AD49"/>
    </row>
    <row r="50" spans="1:31" ht="14.4">
      <c r="A50" s="382" t="s">
        <v>1611</v>
      </c>
      <c r="B50"/>
      <c r="C50" s="382" t="s">
        <v>1316</v>
      </c>
      <c r="D50" s="382" t="s">
        <v>1612</v>
      </c>
      <c r="E50" s="387" t="s">
        <v>1386</v>
      </c>
      <c r="F50" s="382" t="s">
        <v>1387</v>
      </c>
      <c r="G50" s="389">
        <v>2.52E-2</v>
      </c>
      <c r="H50" s="389">
        <v>0</v>
      </c>
      <c r="I50" s="389">
        <v>2.52E-2</v>
      </c>
      <c r="J50" s="447">
        <v>4760342.2</v>
      </c>
      <c r="K50" s="383">
        <v>100120</v>
      </c>
      <c r="L50" s="383"/>
      <c r="M50" s="383"/>
      <c r="N50" s="383"/>
      <c r="O50" s="383"/>
      <c r="P50" s="383">
        <v>0</v>
      </c>
      <c r="Q50" s="384">
        <v>4860462.2</v>
      </c>
      <c r="R50" s="383">
        <v>122484</v>
      </c>
      <c r="S50" s="383"/>
      <c r="T50"/>
      <c r="U50" s="390"/>
      <c r="V50"/>
      <c r="W50"/>
      <c r="X50"/>
      <c r="Y50"/>
      <c r="Z50"/>
      <c r="AA50"/>
      <c r="AB50"/>
      <c r="AC50"/>
      <c r="AD50"/>
    </row>
    <row r="51" spans="1:31" ht="14.4">
      <c r="A51" s="385"/>
      <c r="B51" s="385"/>
      <c r="C51" s="385"/>
      <c r="D51" s="385"/>
      <c r="E51" s="385" t="s">
        <v>1388</v>
      </c>
      <c r="F51" s="385" t="s">
        <v>1611</v>
      </c>
      <c r="G51" s="385"/>
      <c r="H51" s="385"/>
      <c r="I51" s="385"/>
      <c r="J51" s="404">
        <v>4760342.2</v>
      </c>
      <c r="K51" s="404">
        <v>100120</v>
      </c>
      <c r="L51" s="404">
        <v>0</v>
      </c>
      <c r="M51" s="404">
        <v>0</v>
      </c>
      <c r="N51" s="404">
        <v>0</v>
      </c>
      <c r="O51" s="404">
        <v>0</v>
      </c>
      <c r="P51" s="404">
        <v>0</v>
      </c>
      <c r="Q51" s="404">
        <v>4860462.2</v>
      </c>
      <c r="R51" s="404">
        <v>122484</v>
      </c>
      <c r="S51" s="404">
        <v>120873</v>
      </c>
      <c r="T51" s="404">
        <v>1611</v>
      </c>
      <c r="U51" s="391" t="s">
        <v>1389</v>
      </c>
      <c r="V51" s="453" t="s">
        <v>1386</v>
      </c>
      <c r="W51" s="301">
        <v>-3370.8799999999997</v>
      </c>
      <c r="X51"/>
      <c r="Y51"/>
      <c r="Z51"/>
      <c r="AA51"/>
      <c r="AB51"/>
      <c r="AC51"/>
      <c r="AD51"/>
    </row>
    <row r="52" spans="1:31" ht="14.4">
      <c r="A52" s="382" t="s">
        <v>1613</v>
      </c>
      <c r="B52"/>
      <c r="C52" s="382" t="s">
        <v>1316</v>
      </c>
      <c r="D52" s="382" t="s">
        <v>1614</v>
      </c>
      <c r="E52" s="387" t="s">
        <v>1390</v>
      </c>
      <c r="F52" s="382" t="s">
        <v>1391</v>
      </c>
      <c r="G52" s="389">
        <v>2.1600000000000001E-2</v>
      </c>
      <c r="H52" s="389">
        <v>9.9999999999999655E-4</v>
      </c>
      <c r="I52" s="389">
        <v>2.2599999999999999E-2</v>
      </c>
      <c r="J52" s="447">
        <v>2536543.41</v>
      </c>
      <c r="K52" s="383">
        <v>127183</v>
      </c>
      <c r="L52" s="383"/>
      <c r="M52" s="383"/>
      <c r="N52" s="383"/>
      <c r="O52" s="383"/>
      <c r="P52" s="383">
        <v>-73685.070000000007</v>
      </c>
      <c r="Q52" s="384">
        <v>2590041.3400000003</v>
      </c>
      <c r="R52" s="383">
        <v>58535</v>
      </c>
      <c r="S52" s="383"/>
      <c r="T52"/>
      <c r="U52" s="390"/>
      <c r="V52"/>
      <c r="W52"/>
      <c r="X52"/>
      <c r="Y52"/>
      <c r="Z52"/>
      <c r="AA52"/>
      <c r="AB52"/>
      <c r="AC52"/>
      <c r="AD52"/>
    </row>
    <row r="53" spans="1:31" ht="14.4">
      <c r="A53" s="382" t="s">
        <v>1613</v>
      </c>
      <c r="B53"/>
      <c r="C53" s="382" t="s">
        <v>1582</v>
      </c>
      <c r="D53" s="382" t="s">
        <v>1615</v>
      </c>
      <c r="E53" s="387"/>
      <c r="F53" s="382" t="s">
        <v>1392</v>
      </c>
      <c r="G53" s="389">
        <v>2.1600000000000001E-2</v>
      </c>
      <c r="H53" s="389">
        <v>1E-3</v>
      </c>
      <c r="I53" s="389">
        <v>2.2600000000000002E-2</v>
      </c>
      <c r="J53" s="447">
        <v>12609.37</v>
      </c>
      <c r="K53" s="383">
        <v>0</v>
      </c>
      <c r="L53" s="383"/>
      <c r="M53" s="383"/>
      <c r="N53" s="383"/>
      <c r="O53" s="383">
        <v>-12609.37</v>
      </c>
      <c r="P53" s="383">
        <v>0</v>
      </c>
      <c r="Q53" s="384">
        <v>0</v>
      </c>
      <c r="R53" s="383">
        <v>0</v>
      </c>
      <c r="S53" s="383"/>
      <c r="T53"/>
      <c r="U53" s="390"/>
      <c r="V53"/>
      <c r="W53"/>
      <c r="X53"/>
      <c r="Y53"/>
      <c r="Z53"/>
      <c r="AA53"/>
      <c r="AB53"/>
      <c r="AC53"/>
      <c r="AD53"/>
    </row>
    <row r="54" spans="1:31" s="301" customFormat="1">
      <c r="A54" s="385"/>
      <c r="B54" s="385"/>
      <c r="C54" s="385"/>
      <c r="D54" s="385"/>
      <c r="E54" s="385" t="s">
        <v>1393</v>
      </c>
      <c r="F54" s="385" t="s">
        <v>1613</v>
      </c>
      <c r="G54" s="385"/>
      <c r="H54" s="385"/>
      <c r="I54" s="385"/>
      <c r="J54" s="404">
        <v>2549152.7800000003</v>
      </c>
      <c r="K54" s="404">
        <v>127183</v>
      </c>
      <c r="L54" s="404">
        <v>0</v>
      </c>
      <c r="M54" s="404">
        <v>0</v>
      </c>
      <c r="N54" s="404">
        <v>0</v>
      </c>
      <c r="O54" s="404">
        <v>-12609.37</v>
      </c>
      <c r="P54" s="404">
        <v>-73685.070000000007</v>
      </c>
      <c r="Q54" s="404">
        <v>2590041.3400000003</v>
      </c>
      <c r="R54" s="404">
        <v>58535</v>
      </c>
      <c r="S54" s="404">
        <v>68489</v>
      </c>
      <c r="T54" s="404">
        <v>-9954</v>
      </c>
      <c r="U54" s="390" t="s">
        <v>1394</v>
      </c>
      <c r="V54" s="453" t="s">
        <v>1390</v>
      </c>
      <c r="W54" s="301">
        <v>496.64000000000004</v>
      </c>
      <c r="AB54" s="302"/>
      <c r="AC54" s="302"/>
      <c r="AD54" s="298"/>
      <c r="AE54" s="298"/>
    </row>
    <row r="55" spans="1:31" s="301" customFormat="1" ht="14.4">
      <c r="A55" s="382" t="s">
        <v>1616</v>
      </c>
      <c r="B55"/>
      <c r="C55" s="382" t="s">
        <v>1316</v>
      </c>
      <c r="D55" s="382" t="s">
        <v>1617</v>
      </c>
      <c r="E55" s="387" t="s">
        <v>1395</v>
      </c>
      <c r="F55" s="167" t="s">
        <v>1396</v>
      </c>
      <c r="G55" s="389">
        <v>1.89E-2</v>
      </c>
      <c r="H55" s="389">
        <v>4.0000000000000034E-4</v>
      </c>
      <c r="I55" s="389">
        <v>1.9300000000000001E-2</v>
      </c>
      <c r="J55" s="447">
        <v>2148124.7599999998</v>
      </c>
      <c r="K55" s="383">
        <v>163320</v>
      </c>
      <c r="L55" s="383"/>
      <c r="M55" s="383">
        <v>-100809</v>
      </c>
      <c r="N55" s="383"/>
      <c r="O55" s="383"/>
      <c r="P55" s="383">
        <v>0</v>
      </c>
      <c r="Q55" s="384">
        <v>2210635.7599999998</v>
      </c>
      <c r="R55" s="383">
        <v>42665</v>
      </c>
      <c r="S55" s="383"/>
      <c r="T55"/>
      <c r="U55"/>
      <c r="V55"/>
      <c r="W55"/>
      <c r="AB55" s="302"/>
      <c r="AC55" s="302"/>
      <c r="AD55" s="298"/>
      <c r="AE55" s="298"/>
    </row>
    <row r="56" spans="1:31" s="301" customFormat="1">
      <c r="A56" s="385"/>
      <c r="B56" s="385"/>
      <c r="C56" s="385"/>
      <c r="D56" s="385"/>
      <c r="E56" s="385" t="s">
        <v>1397</v>
      </c>
      <c r="F56" s="385" t="s">
        <v>1616</v>
      </c>
      <c r="G56" s="385"/>
      <c r="H56" s="385"/>
      <c r="I56" s="385"/>
      <c r="J56" s="404">
        <v>2148124.7599999998</v>
      </c>
      <c r="K56" s="404">
        <v>163320</v>
      </c>
      <c r="L56" s="404">
        <v>0</v>
      </c>
      <c r="M56" s="404">
        <v>-100809</v>
      </c>
      <c r="N56" s="404">
        <v>0</v>
      </c>
      <c r="O56" s="404">
        <v>0</v>
      </c>
      <c r="P56" s="404">
        <v>0</v>
      </c>
      <c r="Q56" s="404">
        <v>2210635.7599999998</v>
      </c>
      <c r="R56" s="404">
        <v>42665</v>
      </c>
      <c r="S56" s="404">
        <v>54611</v>
      </c>
      <c r="T56" s="404">
        <v>-11946</v>
      </c>
      <c r="U56" s="390" t="s">
        <v>1398</v>
      </c>
      <c r="V56" s="453" t="s">
        <v>1395</v>
      </c>
      <c r="W56" s="301">
        <v>-2457.3599999999997</v>
      </c>
      <c r="AB56" s="302"/>
      <c r="AC56" s="302"/>
      <c r="AD56" s="298"/>
      <c r="AE56" s="298"/>
    </row>
    <row r="57" spans="1:31" s="301" customFormat="1" ht="14.4">
      <c r="A57" s="385"/>
      <c r="B57" s="385"/>
      <c r="C57" s="385"/>
      <c r="D57" s="385"/>
      <c r="E57" s="385" t="s">
        <v>833</v>
      </c>
      <c r="F57" s="385"/>
      <c r="G57" s="385"/>
      <c r="H57" s="385"/>
      <c r="I57" s="385"/>
      <c r="J57" s="404">
        <v>544521138.17999995</v>
      </c>
      <c r="K57" s="404">
        <v>7043841</v>
      </c>
      <c r="L57" s="404">
        <v>-43555</v>
      </c>
      <c r="M57" s="404">
        <v>-11736377</v>
      </c>
      <c r="N57" s="404">
        <v>-4406109.1145487009</v>
      </c>
      <c r="O57" s="404">
        <v>-12609.37</v>
      </c>
      <c r="P57" s="404">
        <v>-2021684.9300000002</v>
      </c>
      <c r="Q57" s="404">
        <v>533344643.76545131</v>
      </c>
      <c r="R57" s="404">
        <v>12577948</v>
      </c>
      <c r="S57" s="404">
        <v>12302011</v>
      </c>
      <c r="T57" s="404">
        <v>275937</v>
      </c>
      <c r="U57" s="390"/>
      <c r="V57"/>
      <c r="W57"/>
      <c r="AB57" s="302"/>
      <c r="AC57" s="302"/>
      <c r="AD57" s="298"/>
      <c r="AE57" s="298"/>
    </row>
    <row r="58" spans="1:31" s="301" customFormat="1" ht="14.4">
      <c r="A58" s="382" t="s">
        <v>1618</v>
      </c>
      <c r="B58"/>
      <c r="C58" s="382" t="s">
        <v>1316</v>
      </c>
      <c r="D58" s="382" t="s">
        <v>1619</v>
      </c>
      <c r="E58" s="387" t="s">
        <v>1399</v>
      </c>
      <c r="F58" s="382" t="s">
        <v>1400</v>
      </c>
      <c r="G58" s="389">
        <v>0</v>
      </c>
      <c r="H58" s="389">
        <v>0</v>
      </c>
      <c r="I58" s="389">
        <v>0</v>
      </c>
      <c r="J58" s="447">
        <v>22800.83</v>
      </c>
      <c r="K58" s="383">
        <v>0</v>
      </c>
      <c r="L58" s="383"/>
      <c r="M58" s="383"/>
      <c r="N58" s="383"/>
      <c r="O58" s="383"/>
      <c r="P58" s="383">
        <v>0</v>
      </c>
      <c r="Q58" s="384">
        <v>22800.83</v>
      </c>
      <c r="R58" s="383">
        <v>0</v>
      </c>
      <c r="S58" s="383"/>
      <c r="T58" s="299">
        <v>0</v>
      </c>
      <c r="U58" s="390"/>
      <c r="V58"/>
      <c r="W58"/>
      <c r="AB58" s="302"/>
      <c r="AC58" s="302"/>
      <c r="AD58" s="298"/>
      <c r="AE58" s="298"/>
    </row>
    <row r="59" spans="1:31" s="301" customFormat="1" ht="14.4">
      <c r="A59" s="382" t="s">
        <v>1618</v>
      </c>
      <c r="B59"/>
      <c r="C59" s="382" t="s">
        <v>1620</v>
      </c>
      <c r="D59" s="382" t="s">
        <v>1621</v>
      </c>
      <c r="E59" s="387"/>
      <c r="F59" s="382" t="s">
        <v>1401</v>
      </c>
      <c r="G59" s="389">
        <v>0</v>
      </c>
      <c r="H59" s="389">
        <v>0</v>
      </c>
      <c r="I59" s="389">
        <v>0</v>
      </c>
      <c r="J59" s="447">
        <v>944962.17</v>
      </c>
      <c r="K59" s="383">
        <v>0</v>
      </c>
      <c r="L59" s="383"/>
      <c r="M59" s="383"/>
      <c r="N59" s="383"/>
      <c r="O59" s="383"/>
      <c r="P59" s="383">
        <v>0</v>
      </c>
      <c r="Q59" s="384">
        <v>944962.17</v>
      </c>
      <c r="R59" s="383">
        <v>0</v>
      </c>
      <c r="S59" s="383"/>
      <c r="T59" s="299">
        <v>0</v>
      </c>
      <c r="U59" s="390"/>
      <c r="V59"/>
      <c r="W59"/>
      <c r="AB59" s="302"/>
      <c r="AC59" s="302"/>
      <c r="AD59" s="298"/>
      <c r="AE59" s="298"/>
    </row>
    <row r="60" spans="1:31" s="301" customFormat="1" ht="14.4">
      <c r="A60" s="382" t="s">
        <v>1618</v>
      </c>
      <c r="B60"/>
      <c r="C60" s="382" t="s">
        <v>1622</v>
      </c>
      <c r="D60" s="382" t="s">
        <v>1623</v>
      </c>
      <c r="E60" s="387"/>
      <c r="F60" s="382" t="s">
        <v>1402</v>
      </c>
      <c r="G60" s="389">
        <v>0</v>
      </c>
      <c r="H60" s="389">
        <v>0</v>
      </c>
      <c r="I60" s="389">
        <v>0</v>
      </c>
      <c r="J60" s="447">
        <v>13912.5</v>
      </c>
      <c r="K60" s="383">
        <v>0</v>
      </c>
      <c r="L60" s="383"/>
      <c r="M60" s="383"/>
      <c r="N60" s="383"/>
      <c r="O60" s="383"/>
      <c r="P60" s="383">
        <v>0</v>
      </c>
      <c r="Q60" s="384">
        <v>13912.5</v>
      </c>
      <c r="R60" s="383">
        <v>0</v>
      </c>
      <c r="S60" s="383"/>
      <c r="T60" s="299">
        <v>0</v>
      </c>
      <c r="U60" s="390"/>
      <c r="V60"/>
      <c r="W60"/>
      <c r="AB60" s="302"/>
      <c r="AC60" s="302"/>
      <c r="AD60" s="298"/>
      <c r="AE60" s="298"/>
    </row>
    <row r="61" spans="1:31" s="301" customFormat="1" ht="14.4">
      <c r="A61" s="382" t="s">
        <v>1618</v>
      </c>
      <c r="B61"/>
      <c r="C61" s="382" t="s">
        <v>1624</v>
      </c>
      <c r="D61" s="382" t="s">
        <v>1625</v>
      </c>
      <c r="E61" s="387"/>
      <c r="F61" s="382" t="s">
        <v>1403</v>
      </c>
      <c r="G61" s="389">
        <v>0</v>
      </c>
      <c r="H61" s="389">
        <v>0</v>
      </c>
      <c r="I61" s="389">
        <v>0</v>
      </c>
      <c r="J61" s="447">
        <v>10548.51</v>
      </c>
      <c r="K61" s="383">
        <v>0</v>
      </c>
      <c r="L61" s="383"/>
      <c r="M61" s="383"/>
      <c r="N61" s="383"/>
      <c r="O61" s="383"/>
      <c r="P61" s="383">
        <v>0</v>
      </c>
      <c r="Q61" s="384">
        <v>10548.51</v>
      </c>
      <c r="R61" s="383">
        <v>0</v>
      </c>
      <c r="S61" s="383"/>
      <c r="T61" s="299">
        <v>0</v>
      </c>
      <c r="U61" s="390"/>
      <c r="V61"/>
      <c r="W61"/>
      <c r="AB61" s="302"/>
      <c r="AC61" s="302"/>
      <c r="AD61" s="298"/>
      <c r="AE61" s="298"/>
    </row>
    <row r="62" spans="1:31" s="301" customFormat="1" ht="14.4">
      <c r="A62" s="382" t="s">
        <v>1618</v>
      </c>
      <c r="B62"/>
      <c r="C62" s="382" t="s">
        <v>1626</v>
      </c>
      <c r="D62" s="382" t="s">
        <v>1627</v>
      </c>
      <c r="E62" s="387"/>
      <c r="F62" s="382" t="s">
        <v>1404</v>
      </c>
      <c r="G62" s="389">
        <v>0</v>
      </c>
      <c r="H62" s="389">
        <v>0</v>
      </c>
      <c r="I62" s="389">
        <v>0</v>
      </c>
      <c r="J62" s="447">
        <v>4832.04</v>
      </c>
      <c r="K62" s="383">
        <v>0</v>
      </c>
      <c r="L62" s="383"/>
      <c r="M62" s="383"/>
      <c r="N62" s="383"/>
      <c r="O62" s="383"/>
      <c r="P62" s="383">
        <v>0</v>
      </c>
      <c r="Q62" s="384">
        <v>4832.04</v>
      </c>
      <c r="R62" s="383">
        <v>0</v>
      </c>
      <c r="S62" s="383"/>
      <c r="T62" s="299">
        <v>0</v>
      </c>
      <c r="U62" s="390"/>
      <c r="V62"/>
      <c r="W62"/>
      <c r="AB62" s="302"/>
      <c r="AC62" s="302"/>
      <c r="AD62" s="298"/>
      <c r="AE62" s="298"/>
    </row>
    <row r="63" spans="1:31" s="301" customFormat="1" ht="14.4">
      <c r="A63" s="382" t="s">
        <v>1618</v>
      </c>
      <c r="B63"/>
      <c r="C63" s="382" t="s">
        <v>1628</v>
      </c>
      <c r="D63" s="382" t="s">
        <v>1629</v>
      </c>
      <c r="E63" s="387"/>
      <c r="F63" s="382" t="s">
        <v>1405</v>
      </c>
      <c r="G63" s="389">
        <v>0</v>
      </c>
      <c r="H63" s="389">
        <v>0</v>
      </c>
      <c r="I63" s="389">
        <v>0</v>
      </c>
      <c r="J63" s="447">
        <v>668759.22</v>
      </c>
      <c r="K63" s="383">
        <v>0</v>
      </c>
      <c r="L63" s="383"/>
      <c r="M63" s="383"/>
      <c r="N63" s="383"/>
      <c r="O63" s="383"/>
      <c r="P63" s="383">
        <v>0</v>
      </c>
      <c r="Q63" s="384">
        <v>668759.22</v>
      </c>
      <c r="R63" s="383">
        <v>0</v>
      </c>
      <c r="S63" s="383"/>
      <c r="T63" s="299">
        <v>0</v>
      </c>
      <c r="U63" s="390"/>
      <c r="V63"/>
      <c r="W63"/>
      <c r="AB63" s="302"/>
      <c r="AC63" s="302"/>
      <c r="AD63" s="298"/>
      <c r="AE63" s="298"/>
    </row>
    <row r="64" spans="1:31" s="301" customFormat="1" ht="14.4">
      <c r="A64" s="382" t="s">
        <v>1618</v>
      </c>
      <c r="B64"/>
      <c r="C64" s="382" t="s">
        <v>1630</v>
      </c>
      <c r="D64" s="382" t="s">
        <v>1631</v>
      </c>
      <c r="E64" s="387"/>
      <c r="F64" s="382" t="s">
        <v>1406</v>
      </c>
      <c r="G64" s="389">
        <v>0</v>
      </c>
      <c r="H64" s="389">
        <v>0</v>
      </c>
      <c r="I64" s="389">
        <v>0</v>
      </c>
      <c r="J64" s="447">
        <v>7647.5</v>
      </c>
      <c r="K64" s="383">
        <v>0</v>
      </c>
      <c r="L64" s="383"/>
      <c r="M64" s="383"/>
      <c r="N64" s="383"/>
      <c r="O64" s="383"/>
      <c r="P64" s="383">
        <v>0</v>
      </c>
      <c r="Q64" s="384">
        <v>7647.5</v>
      </c>
      <c r="R64" s="383">
        <v>0</v>
      </c>
      <c r="S64" s="383"/>
      <c r="T64" s="299">
        <v>0</v>
      </c>
      <c r="U64" s="390"/>
      <c r="V64"/>
      <c r="W64"/>
      <c r="AB64" s="302"/>
      <c r="AC64" s="302"/>
      <c r="AD64" s="298"/>
      <c r="AE64" s="298"/>
    </row>
    <row r="65" spans="1:31" s="301" customFormat="1">
      <c r="A65" s="385"/>
      <c r="B65" s="385"/>
      <c r="C65" s="385"/>
      <c r="D65" s="385"/>
      <c r="E65" s="385" t="s">
        <v>1407</v>
      </c>
      <c r="F65" s="385" t="s">
        <v>1618</v>
      </c>
      <c r="G65" s="385"/>
      <c r="H65" s="385"/>
      <c r="I65" s="385"/>
      <c r="J65" s="405">
        <v>1673462.77</v>
      </c>
      <c r="K65" s="405">
        <v>0</v>
      </c>
      <c r="L65" s="405">
        <v>0</v>
      </c>
      <c r="M65" s="405">
        <v>0</v>
      </c>
      <c r="N65" s="405">
        <v>0</v>
      </c>
      <c r="O65" s="405">
        <v>0</v>
      </c>
      <c r="P65" s="405">
        <v>0</v>
      </c>
      <c r="Q65" s="405">
        <v>1673462.77</v>
      </c>
      <c r="R65" s="405">
        <v>0</v>
      </c>
      <c r="S65" s="404">
        <v>870</v>
      </c>
      <c r="T65" s="404">
        <v>-870</v>
      </c>
      <c r="U65" s="390" t="s">
        <v>1408</v>
      </c>
      <c r="V65" s="453" t="s">
        <v>1399</v>
      </c>
      <c r="W65" s="301">
        <v>870.24</v>
      </c>
      <c r="AB65" s="302"/>
      <c r="AC65" s="302"/>
      <c r="AD65" s="298"/>
      <c r="AE65" s="298"/>
    </row>
    <row r="66" spans="1:31" s="301" customFormat="1" ht="14.4">
      <c r="A66" s="382" t="s">
        <v>1632</v>
      </c>
      <c r="B66"/>
      <c r="C66" s="388" t="s">
        <v>1316</v>
      </c>
      <c r="D66" s="436" t="s">
        <v>1633</v>
      </c>
      <c r="E66" s="387" t="s">
        <v>1409</v>
      </c>
      <c r="F66" s="397" t="s">
        <v>1410</v>
      </c>
      <c r="G66" s="398">
        <v>2.6699999999999998E-2</v>
      </c>
      <c r="H66" s="398">
        <v>1.4000000000000013E-3</v>
      </c>
      <c r="I66" s="398">
        <v>2.81E-2</v>
      </c>
      <c r="J66" s="447">
        <v>8237260.9199999999</v>
      </c>
      <c r="K66" s="383"/>
      <c r="L66" s="383"/>
      <c r="M66" s="383"/>
      <c r="N66" s="383"/>
      <c r="O66" s="383"/>
      <c r="P66" s="383">
        <v>0</v>
      </c>
      <c r="Q66" s="384">
        <v>8237260.9199999999</v>
      </c>
      <c r="R66" s="383">
        <v>231467</v>
      </c>
      <c r="S66" s="383"/>
      <c r="T66"/>
      <c r="U66" s="390"/>
      <c r="V66"/>
      <c r="W66"/>
      <c r="AB66" s="302"/>
      <c r="AC66" s="302"/>
      <c r="AD66" s="298"/>
      <c r="AE66" s="298"/>
    </row>
    <row r="67" spans="1:31" s="301" customFormat="1" ht="14.4">
      <c r="A67" s="382" t="s">
        <v>1632</v>
      </c>
      <c r="B67"/>
      <c r="C67" s="388" t="s">
        <v>1316</v>
      </c>
      <c r="D67" s="436" t="s">
        <v>1633</v>
      </c>
      <c r="E67" s="387"/>
      <c r="F67" s="397" t="s">
        <v>1411</v>
      </c>
      <c r="G67" s="398">
        <v>2.6699999999999998E-2</v>
      </c>
      <c r="H67" s="398">
        <v>1.4000000000000013E-3</v>
      </c>
      <c r="I67" s="398">
        <v>2.81E-2</v>
      </c>
      <c r="J67" s="447">
        <v>878614.76</v>
      </c>
      <c r="K67" s="383"/>
      <c r="L67" s="396"/>
      <c r="M67" s="396"/>
      <c r="N67" s="396"/>
      <c r="O67" s="396"/>
      <c r="P67" s="383">
        <v>-3321.06</v>
      </c>
      <c r="Q67" s="384">
        <v>875293.7</v>
      </c>
      <c r="R67" s="383">
        <v>24596</v>
      </c>
      <c r="S67" s="383"/>
      <c r="T67"/>
      <c r="U67" s="390"/>
      <c r="V67"/>
      <c r="W67"/>
      <c r="AB67" s="302"/>
      <c r="AC67" s="302"/>
      <c r="AD67" s="298"/>
      <c r="AE67" s="298"/>
    </row>
    <row r="68" spans="1:31" s="301" customFormat="1" ht="14.4">
      <c r="A68" s="382" t="s">
        <v>1632</v>
      </c>
      <c r="B68"/>
      <c r="C68" s="388" t="s">
        <v>1316</v>
      </c>
      <c r="D68" s="436" t="s">
        <v>1633</v>
      </c>
      <c r="E68" s="387"/>
      <c r="F68" s="397" t="s">
        <v>1412</v>
      </c>
      <c r="G68" s="398">
        <v>2.6699999999999998E-2</v>
      </c>
      <c r="H68" s="398">
        <v>1.4000000000000013E-3</v>
      </c>
      <c r="I68" s="398">
        <v>2.81E-2</v>
      </c>
      <c r="J68" s="447">
        <v>791730.69</v>
      </c>
      <c r="K68" s="383"/>
      <c r="L68" s="396"/>
      <c r="M68" s="396"/>
      <c r="N68" s="396"/>
      <c r="O68" s="396"/>
      <c r="P68" s="383">
        <v>0</v>
      </c>
      <c r="Q68" s="384">
        <v>791730.69</v>
      </c>
      <c r="R68" s="383">
        <v>22248</v>
      </c>
      <c r="S68" s="383"/>
      <c r="T68"/>
      <c r="U68" s="390"/>
      <c r="V68"/>
      <c r="W68"/>
      <c r="AB68" s="302"/>
      <c r="AC68" s="302"/>
      <c r="AD68" s="298"/>
      <c r="AE68" s="298"/>
    </row>
    <row r="69" spans="1:31" s="301" customFormat="1" ht="14.4">
      <c r="A69" s="382" t="s">
        <v>1632</v>
      </c>
      <c r="B69"/>
      <c r="C69" s="388" t="s">
        <v>1316</v>
      </c>
      <c r="D69" s="436" t="s">
        <v>1633</v>
      </c>
      <c r="E69" s="387"/>
      <c r="F69" s="397" t="s">
        <v>1413</v>
      </c>
      <c r="G69" s="398">
        <v>2.6699999999999998E-2</v>
      </c>
      <c r="H69" s="398">
        <v>1.4000000000000013E-3</v>
      </c>
      <c r="I69" s="398">
        <v>2.81E-2</v>
      </c>
      <c r="J69" s="447">
        <v>366215.52</v>
      </c>
      <c r="K69" s="383"/>
      <c r="L69" s="396"/>
      <c r="M69" s="396"/>
      <c r="N69" s="396"/>
      <c r="O69" s="396"/>
      <c r="P69" s="383">
        <v>0</v>
      </c>
      <c r="Q69" s="384">
        <v>366215.52</v>
      </c>
      <c r="R69" s="383">
        <v>10291</v>
      </c>
      <c r="S69" s="383"/>
      <c r="T69"/>
      <c r="U69" s="390"/>
      <c r="V69"/>
      <c r="W69"/>
      <c r="AB69" s="302"/>
      <c r="AC69" s="302"/>
      <c r="AD69" s="298"/>
      <c r="AE69" s="298"/>
    </row>
    <row r="70" spans="1:31" s="301" customFormat="1" ht="14.4">
      <c r="A70" s="382" t="s">
        <v>1632</v>
      </c>
      <c r="B70"/>
      <c r="C70" s="388" t="s">
        <v>1316</v>
      </c>
      <c r="D70" s="436" t="s">
        <v>1633</v>
      </c>
      <c r="E70" s="387"/>
      <c r="F70" s="397" t="s">
        <v>1414</v>
      </c>
      <c r="G70" s="398">
        <v>2.6699999999999998E-2</v>
      </c>
      <c r="H70" s="398">
        <v>1.4000000000000013E-3</v>
      </c>
      <c r="I70" s="398">
        <v>2.81E-2</v>
      </c>
      <c r="J70" s="447">
        <v>66664.92</v>
      </c>
      <c r="K70" s="383"/>
      <c r="L70" s="396"/>
      <c r="M70" s="396"/>
      <c r="N70" s="396"/>
      <c r="O70" s="396"/>
      <c r="P70" s="383">
        <v>0</v>
      </c>
      <c r="Q70" s="384">
        <v>66664.92</v>
      </c>
      <c r="R70" s="383">
        <v>1873</v>
      </c>
      <c r="S70" s="383"/>
      <c r="T70"/>
      <c r="U70" s="390"/>
      <c r="V70"/>
      <c r="W70"/>
      <c r="AB70" s="302"/>
      <c r="AC70" s="302"/>
      <c r="AD70" s="298"/>
      <c r="AE70" s="298"/>
    </row>
    <row r="71" spans="1:31" s="301" customFormat="1" ht="14.4">
      <c r="A71" s="382" t="s">
        <v>1632</v>
      </c>
      <c r="B71"/>
      <c r="C71" s="388" t="s">
        <v>1316</v>
      </c>
      <c r="D71" s="436" t="s">
        <v>1633</v>
      </c>
      <c r="E71" s="387"/>
      <c r="F71" s="397" t="s">
        <v>1415</v>
      </c>
      <c r="G71" s="398">
        <v>2.6699999999999998E-2</v>
      </c>
      <c r="H71" s="398">
        <v>1.4000000000000013E-3</v>
      </c>
      <c r="I71" s="398">
        <v>2.81E-2</v>
      </c>
      <c r="J71" s="447">
        <v>738710.73</v>
      </c>
      <c r="K71" s="383"/>
      <c r="L71" s="383"/>
      <c r="M71" s="383"/>
      <c r="N71" s="383"/>
      <c r="O71" s="383"/>
      <c r="P71" s="383">
        <v>0</v>
      </c>
      <c r="Q71" s="384">
        <v>738710.73</v>
      </c>
      <c r="R71" s="383">
        <v>20758</v>
      </c>
      <c r="S71" s="383"/>
      <c r="T71"/>
      <c r="U71" s="390"/>
      <c r="V71"/>
      <c r="W71"/>
      <c r="AB71" s="302"/>
      <c r="AC71" s="302"/>
      <c r="AD71" s="298"/>
      <c r="AE71" s="298"/>
    </row>
    <row r="72" spans="1:31" s="301" customFormat="1" ht="14.4">
      <c r="A72" s="382" t="s">
        <v>1632</v>
      </c>
      <c r="B72"/>
      <c r="C72" s="388" t="s">
        <v>1316</v>
      </c>
      <c r="D72" s="436" t="s">
        <v>1633</v>
      </c>
      <c r="E72" s="387"/>
      <c r="F72" s="397" t="s">
        <v>1416</v>
      </c>
      <c r="G72" s="398">
        <v>2.6699999999999998E-2</v>
      </c>
      <c r="H72" s="398">
        <v>1.4000000000000013E-3</v>
      </c>
      <c r="I72" s="398">
        <v>2.81E-2</v>
      </c>
      <c r="J72" s="447">
        <v>12258729.960000001</v>
      </c>
      <c r="K72" s="438">
        <v>199801</v>
      </c>
      <c r="L72" s="383"/>
      <c r="M72" s="383"/>
      <c r="N72" s="383"/>
      <c r="O72" s="383"/>
      <c r="P72" s="383">
        <v>-44058.99</v>
      </c>
      <c r="Q72" s="384">
        <v>12414471.970000001</v>
      </c>
      <c r="R72" s="383">
        <v>348847</v>
      </c>
      <c r="S72" s="383"/>
      <c r="T72"/>
      <c r="U72" s="390"/>
      <c r="V72"/>
      <c r="W72"/>
      <c r="AB72" s="302"/>
      <c r="AC72" s="302"/>
      <c r="AD72" s="298"/>
      <c r="AE72" s="298"/>
    </row>
    <row r="73" spans="1:31" s="301" customFormat="1" ht="14.4">
      <c r="A73" s="382" t="s">
        <v>1632</v>
      </c>
      <c r="B73"/>
      <c r="C73" s="388" t="s">
        <v>1316</v>
      </c>
      <c r="D73" s="436" t="s">
        <v>1633</v>
      </c>
      <c r="E73" s="387"/>
      <c r="F73" s="397" t="s">
        <v>1417</v>
      </c>
      <c r="G73" s="398">
        <v>2.6699999999999998E-2</v>
      </c>
      <c r="H73" s="398">
        <v>1.4000000000000013E-3</v>
      </c>
      <c r="I73" s="398">
        <v>2.81E-2</v>
      </c>
      <c r="J73" s="447">
        <v>1346847.94</v>
      </c>
      <c r="K73" s="383"/>
      <c r="L73" s="383"/>
      <c r="M73" s="383"/>
      <c r="N73" s="383"/>
      <c r="O73" s="383"/>
      <c r="P73" s="383">
        <v>0</v>
      </c>
      <c r="Q73" s="384">
        <v>1346847.94</v>
      </c>
      <c r="R73" s="383">
        <v>37846</v>
      </c>
      <c r="S73" s="383"/>
      <c r="T73"/>
      <c r="U73" s="390"/>
      <c r="V73"/>
      <c r="W73"/>
      <c r="AB73" s="302"/>
      <c r="AC73" s="302"/>
      <c r="AD73" s="298"/>
      <c r="AE73" s="298"/>
    </row>
    <row r="74" spans="1:31" s="301" customFormat="1" ht="14.4">
      <c r="A74" s="382" t="s">
        <v>1632</v>
      </c>
      <c r="B74"/>
      <c r="C74" s="388" t="s">
        <v>1316</v>
      </c>
      <c r="D74" s="436" t="s">
        <v>1633</v>
      </c>
      <c r="E74" s="387"/>
      <c r="F74" s="397" t="s">
        <v>1418</v>
      </c>
      <c r="G74" s="398">
        <v>2.6699999999999998E-2</v>
      </c>
      <c r="H74" s="398">
        <v>1.4000000000000013E-3</v>
      </c>
      <c r="I74" s="398">
        <v>2.81E-2</v>
      </c>
      <c r="J74" s="447">
        <v>13526</v>
      </c>
      <c r="K74" s="383"/>
      <c r="L74" s="383"/>
      <c r="M74" s="383"/>
      <c r="N74" s="383"/>
      <c r="O74" s="383"/>
      <c r="P74" s="383">
        <v>0</v>
      </c>
      <c r="Q74" s="384">
        <v>13526</v>
      </c>
      <c r="R74" s="383">
        <v>380</v>
      </c>
      <c r="S74" s="383"/>
      <c r="T74"/>
      <c r="U74" s="390"/>
      <c r="V74"/>
      <c r="W74"/>
      <c r="AB74" s="302"/>
      <c r="AC74" s="302"/>
      <c r="AD74" s="298"/>
      <c r="AE74" s="298"/>
    </row>
    <row r="75" spans="1:31" s="301" customFormat="1" ht="14.4">
      <c r="A75" s="382" t="s">
        <v>1632</v>
      </c>
      <c r="B75"/>
      <c r="C75" s="388" t="s">
        <v>1316</v>
      </c>
      <c r="D75" s="436" t="s">
        <v>1633</v>
      </c>
      <c r="E75" s="387"/>
      <c r="F75" s="397" t="s">
        <v>1419</v>
      </c>
      <c r="G75" s="398">
        <v>2.6699999999999998E-2</v>
      </c>
      <c r="H75" s="398">
        <v>1.4000000000000013E-3</v>
      </c>
      <c r="I75" s="398">
        <v>2.81E-2</v>
      </c>
      <c r="J75" s="447">
        <v>31294.22</v>
      </c>
      <c r="K75" s="383"/>
      <c r="L75" s="396"/>
      <c r="M75" s="396"/>
      <c r="N75" s="396"/>
      <c r="O75" s="396"/>
      <c r="P75" s="383">
        <v>0</v>
      </c>
      <c r="Q75" s="384">
        <v>31294.22</v>
      </c>
      <c r="R75" s="383">
        <v>879</v>
      </c>
      <c r="S75" s="383"/>
      <c r="T75"/>
      <c r="U75" s="390"/>
      <c r="V75"/>
      <c r="W75"/>
      <c r="AB75" s="302"/>
      <c r="AC75" s="302"/>
      <c r="AD75" s="298"/>
      <c r="AE75" s="298"/>
    </row>
    <row r="76" spans="1:31" s="301" customFormat="1" ht="14.4">
      <c r="A76" s="382" t="s">
        <v>1632</v>
      </c>
      <c r="B76"/>
      <c r="C76" s="388" t="s">
        <v>1316</v>
      </c>
      <c r="D76" s="436" t="s">
        <v>1633</v>
      </c>
      <c r="E76" s="387"/>
      <c r="F76" s="397" t="s">
        <v>1420</v>
      </c>
      <c r="G76" s="398">
        <v>2.6699999999999998E-2</v>
      </c>
      <c r="H76" s="398">
        <v>1.4000000000000013E-3</v>
      </c>
      <c r="I76" s="398">
        <v>2.81E-2</v>
      </c>
      <c r="J76" s="447">
        <v>80816.39</v>
      </c>
      <c r="K76" s="383"/>
      <c r="L76" s="396"/>
      <c r="M76" s="396"/>
      <c r="N76" s="396"/>
      <c r="O76" s="396"/>
      <c r="P76" s="383">
        <v>-942.19</v>
      </c>
      <c r="Q76" s="384">
        <v>79874.2</v>
      </c>
      <c r="R76" s="383">
        <v>2244</v>
      </c>
      <c r="S76" s="383"/>
      <c r="T76"/>
      <c r="U76" s="390"/>
      <c r="V76"/>
      <c r="W76"/>
      <c r="AB76" s="302"/>
      <c r="AC76" s="302"/>
      <c r="AD76" s="298"/>
      <c r="AE76" s="298"/>
    </row>
    <row r="77" spans="1:31" s="301" customFormat="1" ht="14.4">
      <c r="A77" s="382" t="s">
        <v>1632</v>
      </c>
      <c r="B77"/>
      <c r="C77" s="388" t="s">
        <v>1316</v>
      </c>
      <c r="D77" s="436" t="s">
        <v>1633</v>
      </c>
      <c r="E77" s="387"/>
      <c r="F77" s="397" t="s">
        <v>1421</v>
      </c>
      <c r="G77" s="398">
        <v>2.6699999999999998E-2</v>
      </c>
      <c r="H77" s="398">
        <v>1.4000000000000013E-3</v>
      </c>
      <c r="I77" s="398">
        <v>2.81E-2</v>
      </c>
      <c r="J77" s="447">
        <v>51138.81</v>
      </c>
      <c r="K77" s="383"/>
      <c r="L77" s="383"/>
      <c r="M77" s="383"/>
      <c r="N77" s="383"/>
      <c r="O77" s="383"/>
      <c r="P77" s="383">
        <v>0</v>
      </c>
      <c r="Q77" s="384">
        <v>51138.81</v>
      </c>
      <c r="R77" s="383">
        <v>1437</v>
      </c>
      <c r="S77" s="383"/>
      <c r="T77"/>
      <c r="U77" s="390"/>
      <c r="V77"/>
      <c r="W77"/>
      <c r="AB77" s="302"/>
      <c r="AC77" s="302"/>
      <c r="AD77" s="298"/>
      <c r="AE77" s="298"/>
    </row>
    <row r="78" spans="1:31" s="301" customFormat="1" ht="14.4">
      <c r="A78" s="382" t="s">
        <v>1632</v>
      </c>
      <c r="B78"/>
      <c r="C78" s="388" t="s">
        <v>1316</v>
      </c>
      <c r="D78" s="436" t="s">
        <v>1633</v>
      </c>
      <c r="E78" s="387"/>
      <c r="F78" s="397" t="s">
        <v>1422</v>
      </c>
      <c r="G78" s="398">
        <v>2.6699999999999998E-2</v>
      </c>
      <c r="H78" s="398">
        <v>1.4000000000000013E-3</v>
      </c>
      <c r="I78" s="398">
        <v>2.81E-2</v>
      </c>
      <c r="J78" s="447">
        <v>5564.75</v>
      </c>
      <c r="K78" s="383"/>
      <c r="L78" s="396"/>
      <c r="M78" s="396"/>
      <c r="N78" s="396"/>
      <c r="O78" s="396"/>
      <c r="P78" s="383">
        <v>0</v>
      </c>
      <c r="Q78" s="384">
        <v>5564.75</v>
      </c>
      <c r="R78" s="383">
        <v>156</v>
      </c>
      <c r="S78" s="383"/>
      <c r="T78"/>
      <c r="U78" s="390"/>
      <c r="V78"/>
      <c r="W78"/>
      <c r="AB78" s="302"/>
      <c r="AC78" s="302"/>
      <c r="AD78" s="298"/>
      <c r="AE78" s="298"/>
    </row>
    <row r="79" spans="1:31" s="301" customFormat="1">
      <c r="A79" s="385"/>
      <c r="B79" s="385"/>
      <c r="C79" s="385"/>
      <c r="D79" s="385"/>
      <c r="E79" s="385" t="s">
        <v>1423</v>
      </c>
      <c r="F79" s="385" t="s">
        <v>1632</v>
      </c>
      <c r="G79" s="385"/>
      <c r="H79" s="385"/>
      <c r="I79" s="385"/>
      <c r="J79" s="405">
        <v>24867115.609999999</v>
      </c>
      <c r="K79" s="405">
        <v>199801</v>
      </c>
      <c r="L79" s="405">
        <v>0</v>
      </c>
      <c r="M79" s="405">
        <v>0</v>
      </c>
      <c r="N79" s="405">
        <v>0</v>
      </c>
      <c r="O79" s="405">
        <v>0</v>
      </c>
      <c r="P79" s="405">
        <v>-48322.239999999998</v>
      </c>
      <c r="Q79" s="405">
        <v>25018594.369999997</v>
      </c>
      <c r="R79" s="405">
        <v>703022</v>
      </c>
      <c r="S79" s="404">
        <v>789376</v>
      </c>
      <c r="T79" s="404">
        <v>-86354</v>
      </c>
      <c r="U79" s="390" t="s">
        <v>1424</v>
      </c>
      <c r="V79" s="453" t="s">
        <v>1409</v>
      </c>
      <c r="W79" s="301">
        <v>-2432.08</v>
      </c>
      <c r="AB79" s="302"/>
      <c r="AC79" s="302"/>
      <c r="AD79" s="298"/>
      <c r="AE79" s="298"/>
    </row>
    <row r="80" spans="1:31" s="301" customFormat="1" ht="14.4">
      <c r="A80" s="382" t="s">
        <v>1634</v>
      </c>
      <c r="B80" s="382" t="s">
        <v>1635</v>
      </c>
      <c r="C80" s="388" t="s">
        <v>1316</v>
      </c>
      <c r="D80" s="436" t="s">
        <v>1636</v>
      </c>
      <c r="E80" s="387" t="s">
        <v>1425</v>
      </c>
      <c r="F80" s="382" t="s">
        <v>1426</v>
      </c>
      <c r="G80" s="389">
        <v>0.2</v>
      </c>
      <c r="H80" s="389">
        <v>0</v>
      </c>
      <c r="I80" s="389">
        <v>0.2</v>
      </c>
      <c r="J80" s="447">
        <v>990581.48</v>
      </c>
      <c r="K80" s="383"/>
      <c r="L80" s="383"/>
      <c r="M80" s="383"/>
      <c r="N80" s="383"/>
      <c r="O80" s="383"/>
      <c r="P80" s="383">
        <v>-111590.19</v>
      </c>
      <c r="Q80" s="384">
        <v>878991.29</v>
      </c>
      <c r="R80" s="383">
        <v>175798</v>
      </c>
      <c r="S80" s="383"/>
      <c r="T80"/>
      <c r="U80" s="390"/>
      <c r="V80"/>
      <c r="W80"/>
      <c r="AB80" s="302"/>
      <c r="AC80" s="302"/>
      <c r="AD80" s="298"/>
      <c r="AE80" s="298"/>
    </row>
    <row r="81" spans="1:31" s="301" customFormat="1" ht="14.4">
      <c r="A81" s="382" t="s">
        <v>1634</v>
      </c>
      <c r="B81" s="382" t="s">
        <v>1637</v>
      </c>
      <c r="C81" s="388" t="s">
        <v>1316</v>
      </c>
      <c r="D81" s="436" t="s">
        <v>1638</v>
      </c>
      <c r="E81" s="387"/>
      <c r="F81" s="382" t="s">
        <v>1427</v>
      </c>
      <c r="G81" s="389">
        <v>0.2</v>
      </c>
      <c r="H81" s="389">
        <v>0</v>
      </c>
      <c r="I81" s="389">
        <v>0.2</v>
      </c>
      <c r="J81" s="447">
        <v>560893.39</v>
      </c>
      <c r="K81" s="383"/>
      <c r="L81" s="383"/>
      <c r="M81" s="383"/>
      <c r="N81" s="383"/>
      <c r="O81" s="383"/>
      <c r="P81" s="383">
        <v>-6042.16</v>
      </c>
      <c r="Q81" s="384">
        <v>554851.23</v>
      </c>
      <c r="R81" s="383">
        <v>110970</v>
      </c>
      <c r="S81" s="383"/>
      <c r="T81"/>
      <c r="U81" s="390"/>
      <c r="V81"/>
      <c r="W81"/>
      <c r="AB81" s="302"/>
      <c r="AC81" s="302"/>
      <c r="AD81" s="298"/>
      <c r="AE81" s="298"/>
    </row>
    <row r="82" spans="1:31" s="301" customFormat="1" ht="14.4">
      <c r="A82" s="382" t="s">
        <v>1634</v>
      </c>
      <c r="B82" s="382" t="s">
        <v>1637</v>
      </c>
      <c r="C82" s="388" t="s">
        <v>1316</v>
      </c>
      <c r="D82" s="436" t="s">
        <v>1638</v>
      </c>
      <c r="E82" s="387"/>
      <c r="F82" s="382" t="s">
        <v>1428</v>
      </c>
      <c r="G82" s="389">
        <v>0.2</v>
      </c>
      <c r="H82" s="389">
        <v>0</v>
      </c>
      <c r="I82" s="389">
        <v>0.2</v>
      </c>
      <c r="J82" s="447">
        <v>1131978.17</v>
      </c>
      <c r="K82" s="438">
        <v>107727</v>
      </c>
      <c r="L82" s="383"/>
      <c r="M82" s="383"/>
      <c r="N82" s="383"/>
      <c r="O82" s="383"/>
      <c r="P82" s="383">
        <v>-29880.9</v>
      </c>
      <c r="Q82" s="384">
        <v>1209824.27</v>
      </c>
      <c r="R82" s="383">
        <v>241965</v>
      </c>
      <c r="S82" s="383"/>
      <c r="T82"/>
      <c r="U82" s="390"/>
      <c r="V82"/>
      <c r="W82"/>
      <c r="AB82" s="302"/>
      <c r="AC82" s="302"/>
      <c r="AD82" s="298"/>
      <c r="AE82" s="298"/>
    </row>
    <row r="83" spans="1:31" s="301" customFormat="1" ht="14.4">
      <c r="A83" s="382" t="s">
        <v>1634</v>
      </c>
      <c r="B83" s="382" t="s">
        <v>1637</v>
      </c>
      <c r="C83" s="388" t="s">
        <v>1316</v>
      </c>
      <c r="D83" s="436" t="s">
        <v>1638</v>
      </c>
      <c r="E83" s="387"/>
      <c r="F83" s="382" t="s">
        <v>1429</v>
      </c>
      <c r="G83" s="389">
        <v>0.2</v>
      </c>
      <c r="H83" s="389">
        <v>0</v>
      </c>
      <c r="I83" s="389">
        <v>0.2</v>
      </c>
      <c r="J83" s="447">
        <v>86633.36</v>
      </c>
      <c r="K83" s="383"/>
      <c r="L83" s="383"/>
      <c r="M83" s="383"/>
      <c r="N83" s="383"/>
      <c r="O83" s="383"/>
      <c r="P83" s="383">
        <v>0</v>
      </c>
      <c r="Q83" s="384">
        <v>86633.36</v>
      </c>
      <c r="R83" s="383">
        <v>17327</v>
      </c>
      <c r="S83" s="383"/>
      <c r="T83"/>
      <c r="U83" s="390"/>
      <c r="V83"/>
      <c r="W83"/>
      <c r="AB83" s="302"/>
      <c r="AC83" s="302"/>
      <c r="AD83" s="298"/>
      <c r="AE83" s="298"/>
    </row>
    <row r="84" spans="1:31" s="301" customFormat="1" ht="14.4">
      <c r="A84" s="382" t="s">
        <v>1634</v>
      </c>
      <c r="B84" s="382" t="s">
        <v>1637</v>
      </c>
      <c r="C84" s="388" t="s">
        <v>1316</v>
      </c>
      <c r="D84" s="436" t="s">
        <v>1638</v>
      </c>
      <c r="E84" s="387"/>
      <c r="F84" s="382" t="s">
        <v>1430</v>
      </c>
      <c r="G84" s="389">
        <v>0.2</v>
      </c>
      <c r="H84" s="389">
        <v>0</v>
      </c>
      <c r="I84" s="389">
        <v>0.2</v>
      </c>
      <c r="J84" s="447">
        <v>422328.71</v>
      </c>
      <c r="K84" s="383"/>
      <c r="L84" s="383"/>
      <c r="M84" s="383"/>
      <c r="N84" s="383"/>
      <c r="O84" s="383"/>
      <c r="P84" s="383">
        <v>-9019.36</v>
      </c>
      <c r="Q84" s="384">
        <v>413309.35000000003</v>
      </c>
      <c r="R84" s="383">
        <v>82662</v>
      </c>
      <c r="S84" s="383"/>
      <c r="T84"/>
      <c r="U84" s="390"/>
      <c r="V84"/>
      <c r="W84"/>
      <c r="AB84" s="302"/>
      <c r="AC84" s="302"/>
      <c r="AD84" s="298"/>
      <c r="AE84" s="298"/>
    </row>
    <row r="85" spans="1:31" s="301" customFormat="1" ht="14.4">
      <c r="A85" s="382" t="s">
        <v>1634</v>
      </c>
      <c r="B85" s="382" t="s">
        <v>1637</v>
      </c>
      <c r="C85" s="388" t="s">
        <v>1316</v>
      </c>
      <c r="D85" s="436" t="s">
        <v>1638</v>
      </c>
      <c r="E85" s="387"/>
      <c r="F85" s="382" t="s">
        <v>1431</v>
      </c>
      <c r="G85" s="389">
        <v>0.2</v>
      </c>
      <c r="H85" s="389">
        <v>0</v>
      </c>
      <c r="I85" s="389">
        <v>0.2</v>
      </c>
      <c r="J85" s="447">
        <v>95946.16</v>
      </c>
      <c r="K85" s="383"/>
      <c r="L85" s="383"/>
      <c r="M85" s="383"/>
      <c r="N85" s="383"/>
      <c r="O85" s="383"/>
      <c r="P85" s="383">
        <v>-6215.39</v>
      </c>
      <c r="Q85" s="384">
        <v>89730.77</v>
      </c>
      <c r="R85" s="383">
        <v>17946</v>
      </c>
      <c r="S85" s="383"/>
      <c r="T85"/>
      <c r="U85" s="390"/>
      <c r="V85"/>
      <c r="W85"/>
      <c r="AB85" s="302"/>
      <c r="AC85" s="302"/>
      <c r="AD85" s="298"/>
      <c r="AE85" s="298"/>
    </row>
    <row r="86" spans="1:31" s="301" customFormat="1" ht="14.4">
      <c r="A86" s="382" t="s">
        <v>1634</v>
      </c>
      <c r="B86" s="382" t="s">
        <v>1639</v>
      </c>
      <c r="C86" s="388" t="s">
        <v>1316</v>
      </c>
      <c r="D86" s="436" t="s">
        <v>1640</v>
      </c>
      <c r="E86" s="387"/>
      <c r="F86" s="382" t="s">
        <v>1432</v>
      </c>
      <c r="G86" s="389">
        <v>4.5499999999999999E-2</v>
      </c>
      <c r="H86" s="389">
        <v>0</v>
      </c>
      <c r="I86" s="389">
        <v>4.5499999999999999E-2</v>
      </c>
      <c r="J86" s="447">
        <v>385209.71</v>
      </c>
      <c r="K86" s="383"/>
      <c r="L86" s="383"/>
      <c r="M86" s="383"/>
      <c r="N86" s="383"/>
      <c r="O86" s="383"/>
      <c r="P86" s="383">
        <v>-5170.1000000000004</v>
      </c>
      <c r="Q86" s="384">
        <v>380039.61000000004</v>
      </c>
      <c r="R86" s="383">
        <v>17292</v>
      </c>
      <c r="S86" s="383"/>
      <c r="T86"/>
      <c r="U86" s="390"/>
      <c r="V86"/>
      <c r="W86"/>
      <c r="AB86" s="302"/>
      <c r="AC86" s="302"/>
      <c r="AD86" s="298"/>
      <c r="AE86" s="298"/>
    </row>
    <row r="87" spans="1:31" s="301" customFormat="1" ht="14.4">
      <c r="A87" s="382" t="s">
        <v>1634</v>
      </c>
      <c r="B87" s="382" t="s">
        <v>1639</v>
      </c>
      <c r="C87" s="388" t="s">
        <v>1316</v>
      </c>
      <c r="D87" s="436" t="s">
        <v>1640</v>
      </c>
      <c r="E87" s="387"/>
      <c r="F87" s="382" t="s">
        <v>1433</v>
      </c>
      <c r="G87" s="389">
        <v>4.5499999999999999E-2</v>
      </c>
      <c r="H87" s="389">
        <v>0</v>
      </c>
      <c r="I87" s="389">
        <v>4.5499999999999999E-2</v>
      </c>
      <c r="J87" s="447">
        <v>559926.97</v>
      </c>
      <c r="K87" s="383"/>
      <c r="L87" s="383"/>
      <c r="M87" s="383"/>
      <c r="N87" s="383"/>
      <c r="O87" s="383"/>
      <c r="P87" s="383">
        <v>-37340.17</v>
      </c>
      <c r="Q87" s="384">
        <v>522586.8</v>
      </c>
      <c r="R87" s="383">
        <v>23778</v>
      </c>
      <c r="S87" s="383"/>
      <c r="T87"/>
      <c r="U87" s="390"/>
      <c r="V87"/>
      <c r="W87"/>
      <c r="AB87" s="302"/>
      <c r="AC87" s="302"/>
      <c r="AD87" s="298"/>
      <c r="AE87" s="298"/>
    </row>
    <row r="88" spans="1:31" s="301" customFormat="1" ht="14.4">
      <c r="A88" s="382" t="s">
        <v>1634</v>
      </c>
      <c r="B88" s="382" t="s">
        <v>1639</v>
      </c>
      <c r="C88" s="388" t="s">
        <v>1316</v>
      </c>
      <c r="D88" s="436" t="s">
        <v>1640</v>
      </c>
      <c r="E88" s="387"/>
      <c r="F88" s="382" t="s">
        <v>1434</v>
      </c>
      <c r="G88" s="389">
        <v>4.5499999999999999E-2</v>
      </c>
      <c r="H88" s="389">
        <v>0</v>
      </c>
      <c r="I88" s="389">
        <v>4.5499999999999999E-2</v>
      </c>
      <c r="J88" s="447">
        <v>122210.62</v>
      </c>
      <c r="K88" s="383"/>
      <c r="L88" s="383"/>
      <c r="M88" s="383"/>
      <c r="N88" s="383"/>
      <c r="O88" s="383"/>
      <c r="P88" s="383">
        <v>0</v>
      </c>
      <c r="Q88" s="384">
        <v>122210.62</v>
      </c>
      <c r="R88" s="383">
        <v>5561</v>
      </c>
      <c r="S88" s="383"/>
      <c r="T88"/>
      <c r="U88" s="390"/>
      <c r="V88"/>
      <c r="W88"/>
      <c r="AB88" s="302"/>
      <c r="AC88" s="302"/>
      <c r="AD88" s="298"/>
      <c r="AE88" s="298"/>
    </row>
    <row r="89" spans="1:31" s="301" customFormat="1" ht="14.4">
      <c r="A89" s="382" t="s">
        <v>1634</v>
      </c>
      <c r="B89" s="382" t="s">
        <v>1639</v>
      </c>
      <c r="C89" s="388" t="s">
        <v>1316</v>
      </c>
      <c r="D89" s="436" t="s">
        <v>1640</v>
      </c>
      <c r="E89" s="387"/>
      <c r="F89" s="382" t="s">
        <v>1435</v>
      </c>
      <c r="G89" s="389">
        <v>4.5499999999999999E-2</v>
      </c>
      <c r="H89" s="389">
        <v>0</v>
      </c>
      <c r="I89" s="389">
        <v>4.5499999999999999E-2</v>
      </c>
      <c r="J89" s="447">
        <v>2857.81</v>
      </c>
      <c r="K89" s="383"/>
      <c r="L89" s="383"/>
      <c r="M89" s="383"/>
      <c r="N89" s="383"/>
      <c r="O89" s="383"/>
      <c r="P89" s="383">
        <v>-2857.81</v>
      </c>
      <c r="Q89" s="384">
        <v>0</v>
      </c>
      <c r="R89" s="383">
        <v>0</v>
      </c>
      <c r="S89" s="383"/>
      <c r="T89"/>
      <c r="U89" s="390"/>
      <c r="V89"/>
      <c r="W89"/>
      <c r="AB89" s="302"/>
      <c r="AC89" s="302"/>
      <c r="AD89" s="298"/>
      <c r="AE89" s="298"/>
    </row>
    <row r="90" spans="1:31" s="301" customFormat="1" ht="14.4">
      <c r="A90" s="382" t="s">
        <v>1634</v>
      </c>
      <c r="B90" s="382" t="s">
        <v>1639</v>
      </c>
      <c r="C90" s="388" t="s">
        <v>1316</v>
      </c>
      <c r="D90" s="436" t="s">
        <v>1640</v>
      </c>
      <c r="E90" s="387"/>
      <c r="F90" s="382" t="s">
        <v>1436</v>
      </c>
      <c r="G90" s="389">
        <v>4.5499999999999999E-2</v>
      </c>
      <c r="H90" s="389">
        <v>0</v>
      </c>
      <c r="I90" s="389">
        <v>4.5499999999999999E-2</v>
      </c>
      <c r="J90" s="447">
        <v>29693.61</v>
      </c>
      <c r="K90" s="383"/>
      <c r="L90" s="383"/>
      <c r="M90" s="383"/>
      <c r="N90" s="383"/>
      <c r="O90" s="383"/>
      <c r="P90" s="383">
        <v>-3423.63</v>
      </c>
      <c r="Q90" s="384">
        <v>26269.98</v>
      </c>
      <c r="R90" s="383">
        <v>1195</v>
      </c>
      <c r="S90" s="383"/>
      <c r="T90"/>
      <c r="U90" s="390"/>
      <c r="V90"/>
      <c r="W90"/>
      <c r="AB90" s="302"/>
      <c r="AC90" s="302"/>
      <c r="AD90" s="298"/>
      <c r="AE90" s="298"/>
    </row>
    <row r="91" spans="1:31" s="301" customFormat="1" ht="14.4">
      <c r="A91" s="382" t="s">
        <v>1634</v>
      </c>
      <c r="B91" s="382" t="s">
        <v>1639</v>
      </c>
      <c r="C91" s="388" t="s">
        <v>1316</v>
      </c>
      <c r="D91" s="436" t="s">
        <v>1640</v>
      </c>
      <c r="E91" s="387"/>
      <c r="F91" s="382" t="s">
        <v>1437</v>
      </c>
      <c r="G91" s="389">
        <v>4.5499999999999999E-2</v>
      </c>
      <c r="H91" s="389">
        <v>0</v>
      </c>
      <c r="I91" s="389">
        <v>4.5499999999999999E-2</v>
      </c>
      <c r="J91" s="447">
        <v>539248.73</v>
      </c>
      <c r="K91" s="438">
        <v>33810</v>
      </c>
      <c r="L91" s="383"/>
      <c r="M91" s="383"/>
      <c r="N91" s="383"/>
      <c r="O91" s="383"/>
      <c r="P91" s="383">
        <v>-5133.72</v>
      </c>
      <c r="Q91" s="384">
        <v>567925.01</v>
      </c>
      <c r="R91" s="383">
        <v>25841</v>
      </c>
      <c r="S91" s="383"/>
      <c r="T91"/>
      <c r="U91" s="390"/>
      <c r="V91"/>
      <c r="W91"/>
      <c r="AB91" s="302"/>
      <c r="AC91" s="302"/>
      <c r="AD91" s="298"/>
      <c r="AE91" s="298"/>
    </row>
    <row r="92" spans="1:31" s="301" customFormat="1" ht="14.4">
      <c r="A92" s="382" t="s">
        <v>1634</v>
      </c>
      <c r="B92" s="382" t="s">
        <v>1639</v>
      </c>
      <c r="C92" s="388" t="s">
        <v>1316</v>
      </c>
      <c r="D92" s="436" t="s">
        <v>1640</v>
      </c>
      <c r="E92" s="387"/>
      <c r="F92" s="382" t="s">
        <v>1438</v>
      </c>
      <c r="G92" s="389">
        <v>4.5499999999999999E-2</v>
      </c>
      <c r="H92" s="389">
        <v>0</v>
      </c>
      <c r="I92" s="389">
        <v>4.5499999999999999E-2</v>
      </c>
      <c r="J92" s="447">
        <v>4269.74</v>
      </c>
      <c r="K92" s="383"/>
      <c r="L92" s="383"/>
      <c r="M92" s="383"/>
      <c r="N92" s="383"/>
      <c r="O92" s="383"/>
      <c r="P92" s="383">
        <v>-1387.47</v>
      </c>
      <c r="Q92" s="384">
        <v>2882.2699999999995</v>
      </c>
      <c r="R92" s="383">
        <v>131</v>
      </c>
      <c r="S92" s="383"/>
      <c r="T92"/>
      <c r="U92" s="390"/>
      <c r="V92"/>
      <c r="W92"/>
      <c r="AB92" s="302"/>
      <c r="AC92" s="302"/>
      <c r="AD92" s="298"/>
      <c r="AE92" s="298"/>
    </row>
    <row r="93" spans="1:31" s="301" customFormat="1" ht="14.4">
      <c r="A93" s="382" t="s">
        <v>1634</v>
      </c>
      <c r="B93" s="382" t="s">
        <v>1639</v>
      </c>
      <c r="C93" s="388" t="s">
        <v>1316</v>
      </c>
      <c r="D93" s="436" t="s">
        <v>1640</v>
      </c>
      <c r="E93" s="387"/>
      <c r="F93" s="382" t="s">
        <v>1439</v>
      </c>
      <c r="G93" s="389">
        <v>4.5499999999999999E-2</v>
      </c>
      <c r="H93" s="389">
        <v>0</v>
      </c>
      <c r="I93" s="389">
        <v>4.5499999999999999E-2</v>
      </c>
      <c r="J93" s="447">
        <v>88184.51</v>
      </c>
      <c r="K93" s="383"/>
      <c r="L93" s="383"/>
      <c r="M93" s="383"/>
      <c r="N93" s="383"/>
      <c r="O93" s="383"/>
      <c r="P93" s="383">
        <v>0</v>
      </c>
      <c r="Q93" s="384">
        <v>88184.51</v>
      </c>
      <c r="R93" s="383">
        <v>4012</v>
      </c>
      <c r="S93" s="383"/>
      <c r="T93"/>
      <c r="U93" s="390"/>
      <c r="V93"/>
      <c r="W93"/>
      <c r="AB93" s="302"/>
      <c r="AC93" s="302"/>
      <c r="AD93" s="298"/>
      <c r="AE93" s="298"/>
    </row>
    <row r="94" spans="1:31" s="301" customFormat="1">
      <c r="A94" s="385"/>
      <c r="B94" s="385"/>
      <c r="C94" s="385"/>
      <c r="D94" s="385"/>
      <c r="E94" s="385" t="s">
        <v>1440</v>
      </c>
      <c r="F94" s="385" t="s">
        <v>1634</v>
      </c>
      <c r="G94" s="385"/>
      <c r="H94" s="385"/>
      <c r="I94" s="385"/>
      <c r="J94" s="405">
        <v>5019962.9700000007</v>
      </c>
      <c r="K94" s="405">
        <v>141537</v>
      </c>
      <c r="L94" s="405">
        <v>0</v>
      </c>
      <c r="M94" s="405">
        <v>0</v>
      </c>
      <c r="N94" s="405">
        <v>0</v>
      </c>
      <c r="O94" s="405">
        <v>0</v>
      </c>
      <c r="P94" s="405">
        <v>-218060.90000000002</v>
      </c>
      <c r="Q94" s="405">
        <v>4943439.0699999994</v>
      </c>
      <c r="R94" s="405">
        <v>724478</v>
      </c>
      <c r="S94" s="404">
        <v>744519</v>
      </c>
      <c r="T94" s="404">
        <v>-20041</v>
      </c>
      <c r="U94" s="390" t="s">
        <v>1441</v>
      </c>
      <c r="V94" s="453" t="s">
        <v>1425</v>
      </c>
      <c r="W94" s="301">
        <v>0</v>
      </c>
      <c r="AB94" s="302"/>
      <c r="AC94" s="302"/>
      <c r="AD94" s="298"/>
      <c r="AE94" s="298"/>
    </row>
    <row r="95" spans="1:31" s="301" customFormat="1" ht="14.4">
      <c r="A95" s="382" t="s">
        <v>1641</v>
      </c>
      <c r="B95" s="382" t="s">
        <v>1642</v>
      </c>
      <c r="C95" s="388" t="s">
        <v>1316</v>
      </c>
      <c r="D95" s="382" t="s">
        <v>1643</v>
      </c>
      <c r="E95" s="387" t="s">
        <v>1442</v>
      </c>
      <c r="F95" s="382" t="s">
        <v>1443</v>
      </c>
      <c r="G95" s="389">
        <v>4.0999999999999995E-2</v>
      </c>
      <c r="H95" s="389">
        <v>-5.5999999999999965E-3</v>
      </c>
      <c r="I95" s="389">
        <v>3.5400000000000001E-2</v>
      </c>
      <c r="J95" s="447">
        <v>3757939.24</v>
      </c>
      <c r="K95" s="383"/>
      <c r="L95" s="383"/>
      <c r="M95" s="383"/>
      <c r="N95" s="383"/>
      <c r="O95" s="383"/>
      <c r="P95" s="383">
        <v>-82729.100000000006</v>
      </c>
      <c r="Q95" s="384">
        <v>3675210.14</v>
      </c>
      <c r="R95" s="395">
        <v>0</v>
      </c>
      <c r="S95" s="383"/>
      <c r="T95"/>
      <c r="U95" s="390"/>
      <c r="V95"/>
      <c r="W95"/>
      <c r="AB95" s="302"/>
      <c r="AC95" s="302"/>
      <c r="AD95" s="298"/>
      <c r="AE95" s="298"/>
    </row>
    <row r="96" spans="1:31" s="301" customFormat="1" ht="14.4">
      <c r="A96" s="382" t="s">
        <v>1641</v>
      </c>
      <c r="B96" s="382" t="s">
        <v>1644</v>
      </c>
      <c r="C96" s="388" t="s">
        <v>1316</v>
      </c>
      <c r="D96" s="382" t="s">
        <v>1645</v>
      </c>
      <c r="E96" s="387"/>
      <c r="F96" s="382" t="s">
        <v>1444</v>
      </c>
      <c r="G96" s="389">
        <v>6.1799999999999994E-2</v>
      </c>
      <c r="H96" s="389">
        <v>-4.8999999999999929E-3</v>
      </c>
      <c r="I96" s="389">
        <v>5.6899999999999999E-2</v>
      </c>
      <c r="J96" s="447">
        <v>2392514.87</v>
      </c>
      <c r="K96" s="383"/>
      <c r="L96" s="383"/>
      <c r="M96" s="383"/>
      <c r="N96" s="383"/>
      <c r="O96" s="383"/>
      <c r="P96" s="383">
        <v>-59210.19</v>
      </c>
      <c r="Q96" s="384">
        <v>2333304.6800000002</v>
      </c>
      <c r="R96" s="395">
        <v>0</v>
      </c>
      <c r="S96" s="383"/>
      <c r="T96"/>
      <c r="U96" s="390"/>
      <c r="V96"/>
      <c r="W96"/>
      <c r="AB96" s="302"/>
      <c r="AC96" s="302"/>
      <c r="AD96" s="298"/>
      <c r="AE96" s="298"/>
    </row>
    <row r="97" spans="1:31" s="301" customFormat="1" ht="14.4">
      <c r="A97" s="382" t="s">
        <v>1641</v>
      </c>
      <c r="B97" s="382" t="s">
        <v>1646</v>
      </c>
      <c r="C97" s="388" t="s">
        <v>1316</v>
      </c>
      <c r="D97" s="382" t="s">
        <v>1647</v>
      </c>
      <c r="E97" s="387"/>
      <c r="F97" s="382" t="s">
        <v>1445</v>
      </c>
      <c r="G97" s="389">
        <v>3.8199999999999998E-2</v>
      </c>
      <c r="H97" s="389">
        <v>-3.5999999999999986E-3</v>
      </c>
      <c r="I97" s="389">
        <v>3.4599999999999999E-2</v>
      </c>
      <c r="J97" s="447">
        <v>4901352.42</v>
      </c>
      <c r="K97" s="438">
        <v>654798</v>
      </c>
      <c r="L97" s="383"/>
      <c r="M97" s="383"/>
      <c r="N97" s="383"/>
      <c r="O97" s="383"/>
      <c r="P97" s="383">
        <v>-87884.95</v>
      </c>
      <c r="Q97" s="384">
        <v>5468265.4699999997</v>
      </c>
      <c r="R97" s="395">
        <v>0</v>
      </c>
      <c r="S97" s="383"/>
      <c r="T97"/>
      <c r="U97" s="390"/>
      <c r="V97"/>
      <c r="W97"/>
      <c r="AB97" s="302"/>
      <c r="AC97" s="302"/>
      <c r="AD97" s="298"/>
      <c r="AE97" s="298"/>
    </row>
    <row r="98" spans="1:31" s="301" customFormat="1" ht="14.4">
      <c r="A98" s="382" t="s">
        <v>1641</v>
      </c>
      <c r="B98" s="382" t="s">
        <v>1648</v>
      </c>
      <c r="C98" s="388" t="s">
        <v>1316</v>
      </c>
      <c r="D98" s="382" t="s">
        <v>1649</v>
      </c>
      <c r="E98" s="387"/>
      <c r="F98" s="382" t="s">
        <v>1446</v>
      </c>
      <c r="G98" s="389">
        <v>-4.4000000000000003E-3</v>
      </c>
      <c r="H98" s="389">
        <v>3.999999999999998E-4</v>
      </c>
      <c r="I98" s="389">
        <v>-4.0000000000000001E-3</v>
      </c>
      <c r="J98" s="447">
        <v>520759.83</v>
      </c>
      <c r="K98" s="383"/>
      <c r="L98" s="383"/>
      <c r="M98" s="383"/>
      <c r="N98" s="383"/>
      <c r="O98" s="383"/>
      <c r="P98" s="383">
        <v>0</v>
      </c>
      <c r="Q98" s="384">
        <v>520759.83</v>
      </c>
      <c r="R98" s="395">
        <v>0</v>
      </c>
      <c r="S98" s="383"/>
      <c r="T98"/>
      <c r="U98" s="390"/>
      <c r="V98"/>
      <c r="W98"/>
      <c r="AB98" s="302"/>
      <c r="AC98" s="302"/>
      <c r="AD98" s="298"/>
      <c r="AE98" s="298"/>
    </row>
    <row r="99" spans="1:31" s="301" customFormat="1" ht="14.4">
      <c r="A99" s="382" t="s">
        <v>1641</v>
      </c>
      <c r="B99" s="382" t="s">
        <v>1650</v>
      </c>
      <c r="C99" s="388" t="s">
        <v>1316</v>
      </c>
      <c r="D99" s="382" t="s">
        <v>1651</v>
      </c>
      <c r="E99" s="387"/>
      <c r="F99" s="382" t="s">
        <v>1447</v>
      </c>
      <c r="G99" s="389">
        <v>-0.11259999999999999</v>
      </c>
      <c r="H99" s="389">
        <v>1.1299999999999991E-2</v>
      </c>
      <c r="I99" s="389">
        <v>-0.1013</v>
      </c>
      <c r="J99" s="447">
        <v>127360.65</v>
      </c>
      <c r="K99" s="383"/>
      <c r="L99" s="383"/>
      <c r="M99" s="383"/>
      <c r="N99" s="383"/>
      <c r="O99" s="383"/>
      <c r="P99" s="383">
        <v>0</v>
      </c>
      <c r="Q99" s="384">
        <v>127360.65</v>
      </c>
      <c r="R99" s="395">
        <v>0</v>
      </c>
      <c r="S99" s="383"/>
      <c r="T99"/>
      <c r="U99" s="390"/>
      <c r="V99"/>
      <c r="W99"/>
      <c r="AB99" s="302"/>
      <c r="AC99" s="302"/>
      <c r="AD99" s="298"/>
      <c r="AE99" s="298"/>
    </row>
    <row r="100" spans="1:31" s="301" customFormat="1" ht="14.4">
      <c r="A100" s="382" t="s">
        <v>1641</v>
      </c>
      <c r="B100" s="382" t="s">
        <v>1652</v>
      </c>
      <c r="C100" s="388" t="s">
        <v>1316</v>
      </c>
      <c r="D100" s="382" t="s">
        <v>1653</v>
      </c>
      <c r="E100" s="387"/>
      <c r="F100" s="382" t="s">
        <v>1448</v>
      </c>
      <c r="G100" s="389">
        <v>-8.2200000000000009E-2</v>
      </c>
      <c r="H100" s="389">
        <v>1.2100000000000008E-2</v>
      </c>
      <c r="I100" s="389">
        <v>-7.0099999999999996E-2</v>
      </c>
      <c r="J100" s="447">
        <v>4776931.71</v>
      </c>
      <c r="K100" s="383"/>
      <c r="L100" s="383"/>
      <c r="M100" s="383"/>
      <c r="N100" s="383"/>
      <c r="O100" s="383"/>
      <c r="P100" s="383">
        <v>-25697.21</v>
      </c>
      <c r="Q100" s="384">
        <v>4751234.5</v>
      </c>
      <c r="R100" s="395">
        <v>0</v>
      </c>
      <c r="S100" s="383"/>
      <c r="T100"/>
      <c r="U100" s="390"/>
      <c r="V100"/>
      <c r="W100"/>
      <c r="AB100" s="302"/>
      <c r="AC100" s="302"/>
      <c r="AD100" s="298"/>
      <c r="AE100" s="298"/>
    </row>
    <row r="101" spans="1:31" s="301" customFormat="1" ht="14.4">
      <c r="A101" s="382" t="s">
        <v>1641</v>
      </c>
      <c r="B101" s="382" t="s">
        <v>1654</v>
      </c>
      <c r="C101" s="388" t="s">
        <v>1316</v>
      </c>
      <c r="D101" s="382" t="s">
        <v>1655</v>
      </c>
      <c r="E101" s="387"/>
      <c r="F101" s="382" t="s">
        <v>1449</v>
      </c>
      <c r="G101" s="389">
        <v>1.47E-2</v>
      </c>
      <c r="H101" s="389">
        <v>-1.0000000000000009E-4</v>
      </c>
      <c r="I101" s="389">
        <v>1.46E-2</v>
      </c>
      <c r="J101" s="447">
        <v>2926093.83</v>
      </c>
      <c r="K101" s="383"/>
      <c r="L101" s="383"/>
      <c r="M101" s="383"/>
      <c r="N101" s="383"/>
      <c r="O101" s="383"/>
      <c r="P101" s="383">
        <v>-11961.11</v>
      </c>
      <c r="Q101" s="384">
        <v>2914132.72</v>
      </c>
      <c r="R101" s="395">
        <v>0</v>
      </c>
      <c r="S101" s="383"/>
      <c r="T101"/>
      <c r="U101" s="390"/>
      <c r="V101"/>
      <c r="W101"/>
      <c r="AB101" s="302"/>
      <c r="AC101" s="302"/>
      <c r="AD101" s="298"/>
      <c r="AE101" s="298"/>
    </row>
    <row r="102" spans="1:31" s="301" customFormat="1" ht="14.4">
      <c r="A102" s="385"/>
      <c r="B102" s="385"/>
      <c r="C102" s="385"/>
      <c r="D102" s="385"/>
      <c r="E102" s="385" t="s">
        <v>1450</v>
      </c>
      <c r="F102" s="385" t="s">
        <v>1641</v>
      </c>
      <c r="G102" s="385"/>
      <c r="H102" s="385"/>
      <c r="I102" s="385"/>
      <c r="J102" s="405">
        <v>19402952.550000004</v>
      </c>
      <c r="K102" s="405">
        <v>654798</v>
      </c>
      <c r="L102" s="405">
        <v>0</v>
      </c>
      <c r="M102" s="405">
        <v>0</v>
      </c>
      <c r="N102" s="405">
        <v>0</v>
      </c>
      <c r="O102" s="405">
        <v>0</v>
      </c>
      <c r="P102" s="405">
        <v>-267482.56</v>
      </c>
      <c r="Q102" s="405">
        <v>19790267.989999998</v>
      </c>
      <c r="R102" s="405">
        <v>0</v>
      </c>
      <c r="S102" s="404"/>
      <c r="T102" s="404">
        <v>0</v>
      </c>
      <c r="U102" s="390"/>
      <c r="V102"/>
      <c r="W102"/>
      <c r="AB102" s="302"/>
      <c r="AC102" s="302"/>
      <c r="AD102" s="298"/>
      <c r="AE102" s="298"/>
    </row>
    <row r="103" spans="1:31" s="301" customFormat="1" ht="14.4">
      <c r="A103" s="382" t="s">
        <v>1656</v>
      </c>
      <c r="B103"/>
      <c r="C103" s="388" t="s">
        <v>1316</v>
      </c>
      <c r="D103" s="436" t="s">
        <v>1657</v>
      </c>
      <c r="E103" s="387" t="s">
        <v>1451</v>
      </c>
      <c r="F103" s="382" t="s">
        <v>1452</v>
      </c>
      <c r="G103" s="389">
        <v>2.86E-2</v>
      </c>
      <c r="H103" s="389">
        <v>0</v>
      </c>
      <c r="I103" s="389">
        <v>2.86E-2</v>
      </c>
      <c r="J103" s="447">
        <v>77768.45</v>
      </c>
      <c r="K103" s="383"/>
      <c r="L103" s="383"/>
      <c r="M103" s="383"/>
      <c r="N103" s="383"/>
      <c r="O103" s="383"/>
      <c r="P103" s="383">
        <v>0</v>
      </c>
      <c r="Q103" s="384">
        <v>77768.45</v>
      </c>
      <c r="R103" s="383">
        <v>2224</v>
      </c>
      <c r="S103" s="383"/>
      <c r="T103"/>
      <c r="U103" s="390"/>
      <c r="V103"/>
      <c r="W103"/>
      <c r="AB103" s="302"/>
      <c r="AC103" s="302"/>
      <c r="AD103" s="298"/>
      <c r="AE103" s="298"/>
    </row>
    <row r="104" spans="1:31" s="301" customFormat="1" ht="14.4">
      <c r="A104" s="382" t="s">
        <v>1656</v>
      </c>
      <c r="B104"/>
      <c r="C104" s="388" t="s">
        <v>1316</v>
      </c>
      <c r="D104" s="436" t="s">
        <v>1657</v>
      </c>
      <c r="E104" s="387"/>
      <c r="F104" s="382" t="s">
        <v>1453</v>
      </c>
      <c r="G104" s="389">
        <v>2.86E-2</v>
      </c>
      <c r="H104" s="389">
        <v>0</v>
      </c>
      <c r="I104" s="389">
        <v>2.86E-2</v>
      </c>
      <c r="J104" s="447">
        <v>115551.84</v>
      </c>
      <c r="K104" s="383"/>
      <c r="L104" s="383"/>
      <c r="M104" s="383"/>
      <c r="N104" s="383"/>
      <c r="O104" s="383"/>
      <c r="P104" s="383">
        <v>-2145.16</v>
      </c>
      <c r="Q104" s="384">
        <v>113406.68</v>
      </c>
      <c r="R104" s="383">
        <v>3243</v>
      </c>
      <c r="S104" s="383"/>
      <c r="T104"/>
      <c r="U104" s="390"/>
      <c r="V104"/>
      <c r="W104"/>
      <c r="AB104" s="302"/>
      <c r="AC104" s="302"/>
      <c r="AD104" s="298"/>
      <c r="AE104" s="298"/>
    </row>
    <row r="105" spans="1:31" s="301" customFormat="1" ht="14.4">
      <c r="A105" s="382" t="s">
        <v>1656</v>
      </c>
      <c r="B105"/>
      <c r="C105" s="388" t="s">
        <v>1316</v>
      </c>
      <c r="D105" s="436" t="s">
        <v>1657</v>
      </c>
      <c r="E105" s="387"/>
      <c r="F105" s="382" t="s">
        <v>1454</v>
      </c>
      <c r="G105" s="389">
        <v>2.86E-2</v>
      </c>
      <c r="H105" s="389">
        <v>0</v>
      </c>
      <c r="I105" s="389">
        <v>2.86E-2</v>
      </c>
      <c r="J105" s="447">
        <v>16204.97</v>
      </c>
      <c r="K105" s="383"/>
      <c r="L105" s="383"/>
      <c r="M105" s="383"/>
      <c r="N105" s="383"/>
      <c r="O105" s="383"/>
      <c r="P105" s="383">
        <v>0</v>
      </c>
      <c r="Q105" s="384">
        <v>16204.97</v>
      </c>
      <c r="R105" s="383">
        <v>463</v>
      </c>
      <c r="S105" s="383"/>
      <c r="T105"/>
      <c r="U105" s="390"/>
      <c r="V105"/>
      <c r="W105"/>
      <c r="AB105" s="302"/>
      <c r="AC105" s="302"/>
      <c r="AD105" s="298"/>
      <c r="AE105" s="298"/>
    </row>
    <row r="106" spans="1:31" s="301" customFormat="1" ht="14.4">
      <c r="A106" s="382" t="s">
        <v>1656</v>
      </c>
      <c r="B106"/>
      <c r="C106" s="388" t="s">
        <v>1316</v>
      </c>
      <c r="D106" s="436" t="s">
        <v>1657</v>
      </c>
      <c r="E106" s="387"/>
      <c r="F106" s="382" t="s">
        <v>1455</v>
      </c>
      <c r="G106" s="389">
        <v>2.86E-2</v>
      </c>
      <c r="H106" s="389">
        <v>0</v>
      </c>
      <c r="I106" s="389">
        <v>2.86E-2</v>
      </c>
      <c r="J106" s="447">
        <v>37172.97</v>
      </c>
      <c r="K106" s="383"/>
      <c r="L106" s="383"/>
      <c r="M106" s="383"/>
      <c r="N106" s="383"/>
      <c r="O106" s="383"/>
      <c r="P106" s="383">
        <v>0</v>
      </c>
      <c r="Q106" s="384">
        <v>37172.97</v>
      </c>
      <c r="R106" s="383">
        <v>1063</v>
      </c>
      <c r="S106" s="383"/>
      <c r="T106"/>
      <c r="U106" s="390"/>
      <c r="V106"/>
      <c r="W106"/>
      <c r="AB106" s="302"/>
      <c r="AC106" s="302"/>
      <c r="AD106" s="298"/>
      <c r="AE106" s="298"/>
    </row>
    <row r="107" spans="1:31" s="301" customFormat="1" ht="14.4">
      <c r="A107" s="382" t="s">
        <v>1656</v>
      </c>
      <c r="B107"/>
      <c r="C107" s="388" t="s">
        <v>1316</v>
      </c>
      <c r="D107" s="436" t="s">
        <v>1657</v>
      </c>
      <c r="E107" s="387"/>
      <c r="F107" s="382" t="s">
        <v>1456</v>
      </c>
      <c r="G107" s="389">
        <v>2.86E-2</v>
      </c>
      <c r="H107" s="389">
        <v>0</v>
      </c>
      <c r="I107" s="389">
        <v>2.86E-2</v>
      </c>
      <c r="J107" s="447">
        <v>18967.98</v>
      </c>
      <c r="K107" s="383"/>
      <c r="L107" s="383"/>
      <c r="M107" s="383"/>
      <c r="N107" s="383"/>
      <c r="O107" s="383"/>
      <c r="P107" s="383">
        <v>0</v>
      </c>
      <c r="Q107" s="384">
        <v>18967.98</v>
      </c>
      <c r="R107" s="383">
        <v>542</v>
      </c>
      <c r="S107" s="383"/>
      <c r="T107"/>
      <c r="U107" s="390"/>
      <c r="V107"/>
      <c r="W107"/>
      <c r="AB107" s="302"/>
      <c r="AC107" s="302"/>
      <c r="AD107" s="298"/>
      <c r="AE107" s="298"/>
    </row>
    <row r="108" spans="1:31" s="301" customFormat="1" ht="14.4">
      <c r="A108" s="382" t="s">
        <v>1656</v>
      </c>
      <c r="B108"/>
      <c r="C108" s="388" t="s">
        <v>1316</v>
      </c>
      <c r="D108" s="436" t="s">
        <v>1657</v>
      </c>
      <c r="E108" s="387"/>
      <c r="F108" s="397" t="s">
        <v>1457</v>
      </c>
      <c r="G108" s="389">
        <v>2.86E-2</v>
      </c>
      <c r="H108" s="389">
        <v>0</v>
      </c>
      <c r="I108" s="389">
        <v>2.86E-2</v>
      </c>
      <c r="J108" s="447">
        <v>26339.4</v>
      </c>
      <c r="K108" s="383"/>
      <c r="L108" s="383"/>
      <c r="M108" s="383"/>
      <c r="N108" s="383"/>
      <c r="O108" s="383"/>
      <c r="P108" s="383">
        <v>0</v>
      </c>
      <c r="Q108" s="384">
        <v>26339.4</v>
      </c>
      <c r="R108" s="383">
        <v>753</v>
      </c>
      <c r="S108" s="383"/>
      <c r="T108"/>
      <c r="U108" s="390"/>
      <c r="V108"/>
      <c r="W108"/>
      <c r="AB108" s="302"/>
      <c r="AC108" s="302"/>
      <c r="AD108" s="298"/>
      <c r="AE108" s="298"/>
    </row>
    <row r="109" spans="1:31" s="301" customFormat="1" ht="14.4">
      <c r="A109" s="382" t="s">
        <v>1656</v>
      </c>
      <c r="B109"/>
      <c r="C109" s="388" t="s">
        <v>1316</v>
      </c>
      <c r="D109" s="436" t="s">
        <v>1657</v>
      </c>
      <c r="E109" s="387"/>
      <c r="F109" s="397" t="s">
        <v>1458</v>
      </c>
      <c r="G109" s="389">
        <v>2.86E-2</v>
      </c>
      <c r="H109" s="389">
        <v>0</v>
      </c>
      <c r="I109" s="389">
        <v>2.86E-2</v>
      </c>
      <c r="J109" s="447">
        <v>25696.19</v>
      </c>
      <c r="K109" s="383"/>
      <c r="L109" s="383"/>
      <c r="M109" s="383"/>
      <c r="N109" s="383"/>
      <c r="O109" s="383"/>
      <c r="P109" s="383">
        <v>0</v>
      </c>
      <c r="Q109" s="384">
        <v>25696.19</v>
      </c>
      <c r="R109" s="383">
        <v>735</v>
      </c>
      <c r="S109" s="383"/>
      <c r="T109"/>
      <c r="U109" s="390"/>
      <c r="V109"/>
      <c r="W109"/>
      <c r="AB109" s="302"/>
      <c r="AC109" s="302"/>
      <c r="AD109" s="298"/>
      <c r="AE109" s="298"/>
    </row>
    <row r="110" spans="1:31" s="301" customFormat="1">
      <c r="A110" s="385"/>
      <c r="B110" s="385"/>
      <c r="C110" s="385"/>
      <c r="D110" s="385"/>
      <c r="E110" s="385" t="s">
        <v>1459</v>
      </c>
      <c r="F110" s="385" t="s">
        <v>1656</v>
      </c>
      <c r="G110" s="385"/>
      <c r="H110" s="385"/>
      <c r="I110" s="385"/>
      <c r="J110" s="405">
        <v>317701.8</v>
      </c>
      <c r="K110" s="405">
        <v>0</v>
      </c>
      <c r="L110" s="405">
        <v>0</v>
      </c>
      <c r="M110" s="405">
        <v>0</v>
      </c>
      <c r="N110" s="405">
        <v>0</v>
      </c>
      <c r="O110" s="405">
        <v>0</v>
      </c>
      <c r="P110" s="405">
        <v>-2145.16</v>
      </c>
      <c r="Q110" s="405">
        <v>315556.64</v>
      </c>
      <c r="R110" s="405">
        <v>9023</v>
      </c>
      <c r="S110" s="404">
        <v>8849</v>
      </c>
      <c r="T110" s="404">
        <v>174</v>
      </c>
      <c r="U110" s="390" t="s">
        <v>1460</v>
      </c>
      <c r="V110" s="453" t="s">
        <v>1451</v>
      </c>
      <c r="W110" s="301">
        <v>-256.16000000000003</v>
      </c>
      <c r="AB110" s="302"/>
      <c r="AC110" s="302"/>
      <c r="AD110" s="298"/>
      <c r="AE110" s="298"/>
    </row>
    <row r="111" spans="1:31" s="301" customFormat="1" ht="14.4">
      <c r="A111" s="382" t="s">
        <v>1658</v>
      </c>
      <c r="B111"/>
      <c r="C111" s="388" t="s">
        <v>1316</v>
      </c>
      <c r="D111" s="436" t="s">
        <v>1659</v>
      </c>
      <c r="E111" s="387" t="s">
        <v>1461</v>
      </c>
      <c r="F111" s="382" t="s">
        <v>1462</v>
      </c>
      <c r="G111" s="389">
        <v>0.04</v>
      </c>
      <c r="H111" s="389">
        <v>0</v>
      </c>
      <c r="I111" s="389">
        <v>0.04</v>
      </c>
      <c r="J111" s="447">
        <v>15603.55</v>
      </c>
      <c r="K111" s="383"/>
      <c r="L111" s="383"/>
      <c r="M111" s="383"/>
      <c r="N111" s="383"/>
      <c r="O111" s="383"/>
      <c r="P111" s="383">
        <v>0</v>
      </c>
      <c r="Q111" s="384">
        <v>15603.55</v>
      </c>
      <c r="R111" s="383">
        <v>624</v>
      </c>
      <c r="S111" s="383"/>
      <c r="T111"/>
      <c r="U111" s="390"/>
      <c r="V111"/>
      <c r="W111"/>
      <c r="AB111" s="302"/>
      <c r="AC111" s="302"/>
      <c r="AD111" s="298"/>
      <c r="AE111" s="298"/>
    </row>
    <row r="112" spans="1:31" s="301" customFormat="1" ht="14.4">
      <c r="A112" s="382" t="s">
        <v>1658</v>
      </c>
      <c r="B112"/>
      <c r="C112" s="388" t="s">
        <v>1316</v>
      </c>
      <c r="D112" s="436" t="s">
        <v>1659</v>
      </c>
      <c r="E112" s="387"/>
      <c r="F112" s="382" t="s">
        <v>1463</v>
      </c>
      <c r="G112" s="389">
        <v>0.04</v>
      </c>
      <c r="H112" s="389">
        <v>0</v>
      </c>
      <c r="I112" s="389">
        <v>0.04</v>
      </c>
      <c r="J112" s="447">
        <v>880693.95</v>
      </c>
      <c r="K112" s="383"/>
      <c r="L112" s="383"/>
      <c r="M112" s="383"/>
      <c r="N112" s="383"/>
      <c r="O112" s="383"/>
      <c r="P112" s="383">
        <v>-24634.69</v>
      </c>
      <c r="Q112" s="384">
        <v>856059.26</v>
      </c>
      <c r="R112" s="383">
        <v>34242</v>
      </c>
      <c r="S112" s="383"/>
      <c r="T112"/>
      <c r="U112" s="390"/>
      <c r="V112"/>
      <c r="W112"/>
      <c r="AB112" s="302"/>
      <c r="AC112" s="302"/>
      <c r="AD112" s="298"/>
      <c r="AE112" s="298"/>
    </row>
    <row r="113" spans="1:31" s="301" customFormat="1" ht="14.4">
      <c r="A113" s="382" t="s">
        <v>1658</v>
      </c>
      <c r="B113"/>
      <c r="C113" s="388" t="s">
        <v>1316</v>
      </c>
      <c r="D113" s="436" t="s">
        <v>1659</v>
      </c>
      <c r="E113" s="387"/>
      <c r="F113" s="382" t="s">
        <v>1464</v>
      </c>
      <c r="G113" s="389">
        <v>0.04</v>
      </c>
      <c r="H113" s="389">
        <v>0</v>
      </c>
      <c r="I113" s="389">
        <v>0.04</v>
      </c>
      <c r="J113" s="447">
        <v>1322025.6599999999</v>
      </c>
      <c r="K113" s="383"/>
      <c r="L113" s="383"/>
      <c r="M113" s="383"/>
      <c r="N113" s="383"/>
      <c r="O113" s="383"/>
      <c r="P113" s="383">
        <v>-3175.94</v>
      </c>
      <c r="Q113" s="384">
        <v>1318849.72</v>
      </c>
      <c r="R113" s="383">
        <v>52754</v>
      </c>
      <c r="S113" s="383"/>
      <c r="T113"/>
      <c r="U113" s="390"/>
      <c r="V113"/>
      <c r="W113"/>
      <c r="AB113" s="302"/>
      <c r="AC113" s="302"/>
      <c r="AD113" s="298"/>
      <c r="AE113" s="298"/>
    </row>
    <row r="114" spans="1:31" s="301" customFormat="1" ht="14.4">
      <c r="A114" s="382" t="s">
        <v>1658</v>
      </c>
      <c r="B114"/>
      <c r="C114" s="388" t="s">
        <v>1316</v>
      </c>
      <c r="D114" s="436" t="s">
        <v>1659</v>
      </c>
      <c r="E114" s="387"/>
      <c r="F114" s="382" t="s">
        <v>1465</v>
      </c>
      <c r="G114" s="389">
        <v>0.04</v>
      </c>
      <c r="H114" s="389">
        <v>0</v>
      </c>
      <c r="I114" s="389">
        <v>0.04</v>
      </c>
      <c r="J114" s="447">
        <v>1951574.92</v>
      </c>
      <c r="K114" s="438">
        <v>144154</v>
      </c>
      <c r="L114" s="383"/>
      <c r="M114" s="383"/>
      <c r="N114" s="383"/>
      <c r="O114" s="383"/>
      <c r="P114" s="383">
        <v>-87808.31</v>
      </c>
      <c r="Q114" s="384">
        <v>2007920.6099999999</v>
      </c>
      <c r="R114" s="383">
        <v>80317</v>
      </c>
      <c r="S114" s="383"/>
      <c r="T114"/>
      <c r="U114" s="390"/>
      <c r="V114"/>
      <c r="W114"/>
      <c r="AB114" s="302"/>
      <c r="AC114" s="302"/>
      <c r="AD114" s="298"/>
      <c r="AE114" s="298"/>
    </row>
    <row r="115" spans="1:31" s="301" customFormat="1" ht="14.4">
      <c r="A115" s="382" t="s">
        <v>1658</v>
      </c>
      <c r="B115"/>
      <c r="C115" s="388" t="s">
        <v>1316</v>
      </c>
      <c r="D115" s="436" t="s">
        <v>1659</v>
      </c>
      <c r="E115" s="387"/>
      <c r="F115" s="382" t="s">
        <v>1466</v>
      </c>
      <c r="G115" s="389">
        <v>0.04</v>
      </c>
      <c r="H115" s="389">
        <v>0</v>
      </c>
      <c r="I115" s="389">
        <v>0.04</v>
      </c>
      <c r="J115" s="447">
        <v>225719</v>
      </c>
      <c r="K115" s="383"/>
      <c r="L115" s="383"/>
      <c r="M115" s="383"/>
      <c r="N115" s="383"/>
      <c r="O115" s="383"/>
      <c r="P115" s="383">
        <v>-15380.93</v>
      </c>
      <c r="Q115" s="384">
        <v>210338.07</v>
      </c>
      <c r="R115" s="383">
        <v>8414</v>
      </c>
      <c r="S115" s="383"/>
      <c r="T115"/>
      <c r="U115" s="390"/>
      <c r="V115"/>
      <c r="W115"/>
      <c r="AB115" s="302"/>
      <c r="AC115" s="302"/>
      <c r="AD115" s="298"/>
      <c r="AE115" s="298"/>
    </row>
    <row r="116" spans="1:31" s="301" customFormat="1" ht="14.4">
      <c r="A116" s="382" t="s">
        <v>1658</v>
      </c>
      <c r="B116"/>
      <c r="C116" s="388" t="s">
        <v>1316</v>
      </c>
      <c r="D116" s="436" t="s">
        <v>1659</v>
      </c>
      <c r="E116" s="387"/>
      <c r="F116" s="382" t="s">
        <v>1467</v>
      </c>
      <c r="G116" s="389">
        <v>0.04</v>
      </c>
      <c r="H116" s="389">
        <v>0</v>
      </c>
      <c r="I116" s="389">
        <v>0.04</v>
      </c>
      <c r="J116" s="447">
        <v>14051.68</v>
      </c>
      <c r="K116" s="383"/>
      <c r="L116" s="383"/>
      <c r="M116" s="383"/>
      <c r="N116" s="383"/>
      <c r="O116" s="383"/>
      <c r="P116" s="383">
        <v>0</v>
      </c>
      <c r="Q116" s="384">
        <v>14051.68</v>
      </c>
      <c r="R116" s="383">
        <v>562</v>
      </c>
      <c r="S116" s="383"/>
      <c r="T116"/>
      <c r="U116" s="390"/>
      <c r="V116"/>
      <c r="W116"/>
      <c r="AB116" s="302"/>
      <c r="AC116" s="302"/>
      <c r="AD116" s="298"/>
      <c r="AE116" s="298"/>
    </row>
    <row r="117" spans="1:31" s="301" customFormat="1" ht="14.4">
      <c r="A117" s="382" t="s">
        <v>1658</v>
      </c>
      <c r="B117"/>
      <c r="C117" s="388" t="s">
        <v>1316</v>
      </c>
      <c r="D117" s="436" t="s">
        <v>1659</v>
      </c>
      <c r="E117" s="387"/>
      <c r="F117" s="382" t="s">
        <v>1468</v>
      </c>
      <c r="G117" s="389">
        <v>0.04</v>
      </c>
      <c r="H117" s="389">
        <v>0</v>
      </c>
      <c r="I117" s="389">
        <v>0.04</v>
      </c>
      <c r="J117" s="447">
        <v>1207782.8500000001</v>
      </c>
      <c r="K117" s="383"/>
      <c r="L117" s="383"/>
      <c r="M117" s="383"/>
      <c r="N117" s="383"/>
      <c r="O117" s="383"/>
      <c r="P117" s="383">
        <v>-42520.17</v>
      </c>
      <c r="Q117" s="384">
        <v>1165262.6800000002</v>
      </c>
      <c r="R117" s="383">
        <v>46611</v>
      </c>
      <c r="S117" s="383"/>
      <c r="T117"/>
      <c r="U117" s="390"/>
      <c r="V117"/>
      <c r="W117"/>
      <c r="AB117" s="302"/>
      <c r="AC117" s="302"/>
      <c r="AD117" s="298"/>
      <c r="AE117" s="298"/>
    </row>
    <row r="118" spans="1:31" s="301" customFormat="1" ht="14.4">
      <c r="A118" s="382" t="s">
        <v>1658</v>
      </c>
      <c r="B118"/>
      <c r="C118" s="388" t="s">
        <v>1316</v>
      </c>
      <c r="D118" s="436" t="s">
        <v>1659</v>
      </c>
      <c r="E118" s="387"/>
      <c r="F118" s="382" t="s">
        <v>1469</v>
      </c>
      <c r="G118" s="389">
        <v>0.04</v>
      </c>
      <c r="H118" s="389">
        <v>0</v>
      </c>
      <c r="I118" s="389">
        <v>0.04</v>
      </c>
      <c r="J118" s="447">
        <v>1338453.27</v>
      </c>
      <c r="K118" s="383"/>
      <c r="L118" s="383"/>
      <c r="M118" s="383"/>
      <c r="N118" s="383"/>
      <c r="O118" s="383"/>
      <c r="P118" s="383">
        <v>-75668.98</v>
      </c>
      <c r="Q118" s="384">
        <v>1262784.29</v>
      </c>
      <c r="R118" s="383">
        <v>50511</v>
      </c>
      <c r="S118" s="383"/>
      <c r="T118"/>
      <c r="U118" s="390"/>
      <c r="V118"/>
      <c r="W118"/>
      <c r="AB118" s="302"/>
      <c r="AC118" s="302"/>
      <c r="AD118" s="298"/>
      <c r="AE118" s="298"/>
    </row>
    <row r="119" spans="1:31" s="301" customFormat="1" ht="14.4">
      <c r="A119" s="382" t="s">
        <v>1658</v>
      </c>
      <c r="B119"/>
      <c r="C119" s="388" t="s">
        <v>1316</v>
      </c>
      <c r="D119" s="436" t="s">
        <v>1659</v>
      </c>
      <c r="E119" s="387"/>
      <c r="F119" s="382" t="s">
        <v>1470</v>
      </c>
      <c r="G119" s="389">
        <v>0.04</v>
      </c>
      <c r="H119" s="389">
        <v>0</v>
      </c>
      <c r="I119" s="389">
        <v>0.04</v>
      </c>
      <c r="J119" s="447">
        <v>61574.22</v>
      </c>
      <c r="K119" s="383"/>
      <c r="L119" s="383"/>
      <c r="M119" s="383"/>
      <c r="N119" s="383"/>
      <c r="O119" s="383"/>
      <c r="P119" s="383">
        <v>-61574.22</v>
      </c>
      <c r="Q119" s="384">
        <v>0</v>
      </c>
      <c r="R119" s="383">
        <v>0</v>
      </c>
      <c r="S119" s="383"/>
      <c r="T119"/>
      <c r="U119" s="390"/>
      <c r="V119"/>
      <c r="W119"/>
      <c r="AB119" s="302"/>
      <c r="AC119" s="302"/>
      <c r="AD119" s="298"/>
      <c r="AE119" s="298"/>
    </row>
    <row r="120" spans="1:31" s="301" customFormat="1" ht="14.4">
      <c r="A120" s="382" t="s">
        <v>1658</v>
      </c>
      <c r="B120"/>
      <c r="C120" s="388" t="s">
        <v>1316</v>
      </c>
      <c r="D120" s="436" t="s">
        <v>1659</v>
      </c>
      <c r="E120" s="387"/>
      <c r="F120" s="382" t="s">
        <v>1471</v>
      </c>
      <c r="G120" s="389">
        <v>0.04</v>
      </c>
      <c r="H120" s="389">
        <v>0</v>
      </c>
      <c r="I120" s="389">
        <v>0.04</v>
      </c>
      <c r="J120" s="447">
        <v>341660.4</v>
      </c>
      <c r="K120" s="383"/>
      <c r="L120" s="383"/>
      <c r="M120" s="383"/>
      <c r="N120" s="383"/>
      <c r="O120" s="383"/>
      <c r="P120" s="383">
        <v>-14138.42</v>
      </c>
      <c r="Q120" s="384">
        <v>327521.98000000004</v>
      </c>
      <c r="R120" s="383">
        <v>13101</v>
      </c>
      <c r="S120" s="383"/>
      <c r="T120"/>
      <c r="U120" s="390"/>
      <c r="V120"/>
      <c r="W120"/>
      <c r="AB120" s="302"/>
      <c r="AC120" s="302"/>
      <c r="AD120" s="298"/>
      <c r="AE120" s="298"/>
    </row>
    <row r="121" spans="1:31" s="301" customFormat="1" ht="14.4">
      <c r="A121" s="382" t="s">
        <v>1658</v>
      </c>
      <c r="B121"/>
      <c r="C121" s="388" t="s">
        <v>1316</v>
      </c>
      <c r="D121" s="436" t="s">
        <v>1659</v>
      </c>
      <c r="E121" s="387"/>
      <c r="F121" s="382" t="s">
        <v>1472</v>
      </c>
      <c r="G121" s="389">
        <v>0.04</v>
      </c>
      <c r="H121" s="389">
        <v>0</v>
      </c>
      <c r="I121" s="389">
        <v>0.04</v>
      </c>
      <c r="J121" s="447">
        <v>1197473.1399999999</v>
      </c>
      <c r="K121" s="383"/>
      <c r="L121" s="383"/>
      <c r="M121" s="383"/>
      <c r="N121" s="383"/>
      <c r="O121" s="383"/>
      <c r="P121" s="383">
        <v>-35974.78</v>
      </c>
      <c r="Q121" s="384">
        <v>1161498.3599999999</v>
      </c>
      <c r="R121" s="383">
        <v>46460</v>
      </c>
      <c r="S121" s="383"/>
      <c r="T121"/>
      <c r="U121" s="390"/>
      <c r="V121"/>
      <c r="W121"/>
      <c r="AB121" s="302"/>
      <c r="AC121" s="302"/>
      <c r="AD121" s="298"/>
      <c r="AE121" s="298"/>
    </row>
    <row r="122" spans="1:31" s="301" customFormat="1" ht="14.4">
      <c r="A122" s="382" t="s">
        <v>1658</v>
      </c>
      <c r="B122"/>
      <c r="C122" s="388" t="s">
        <v>1316</v>
      </c>
      <c r="D122" s="436" t="s">
        <v>1659</v>
      </c>
      <c r="E122" s="387"/>
      <c r="F122" s="382" t="s">
        <v>1473</v>
      </c>
      <c r="G122" s="389">
        <v>0.04</v>
      </c>
      <c r="H122" s="389">
        <v>0</v>
      </c>
      <c r="I122" s="389">
        <v>0.04</v>
      </c>
      <c r="J122" s="447">
        <v>14051.68</v>
      </c>
      <c r="K122" s="383"/>
      <c r="L122" s="383"/>
      <c r="M122" s="383"/>
      <c r="N122" s="383"/>
      <c r="O122" s="383"/>
      <c r="P122" s="383">
        <v>0</v>
      </c>
      <c r="Q122" s="384">
        <v>14051.68</v>
      </c>
      <c r="R122" s="383">
        <v>562</v>
      </c>
      <c r="S122" s="383"/>
      <c r="T122"/>
      <c r="U122" s="390"/>
      <c r="V122"/>
      <c r="W122"/>
      <c r="AB122" s="302"/>
      <c r="AC122" s="302"/>
      <c r="AD122" s="298"/>
      <c r="AE122" s="298"/>
    </row>
    <row r="123" spans="1:31" s="301" customFormat="1">
      <c r="A123" s="385"/>
      <c r="B123" s="385"/>
      <c r="C123" s="385"/>
      <c r="D123" s="385"/>
      <c r="E123" s="385" t="s">
        <v>1474</v>
      </c>
      <c r="F123" s="385" t="s">
        <v>1658</v>
      </c>
      <c r="G123" s="385"/>
      <c r="H123" s="385"/>
      <c r="I123" s="385"/>
      <c r="J123" s="405">
        <v>8570664.3199999984</v>
      </c>
      <c r="K123" s="405">
        <v>144154</v>
      </c>
      <c r="L123" s="405">
        <v>0</v>
      </c>
      <c r="M123" s="405">
        <v>0</v>
      </c>
      <c r="N123" s="405">
        <v>0</v>
      </c>
      <c r="O123" s="405">
        <v>0</v>
      </c>
      <c r="P123" s="405">
        <v>-360876.43999999994</v>
      </c>
      <c r="Q123" s="405">
        <v>8353941.8800000008</v>
      </c>
      <c r="R123" s="405">
        <v>334158</v>
      </c>
      <c r="S123" s="404">
        <v>303279</v>
      </c>
      <c r="T123" s="404">
        <v>30879</v>
      </c>
      <c r="U123" s="390" t="s">
        <v>1475</v>
      </c>
      <c r="V123" s="453" t="s">
        <v>1461</v>
      </c>
      <c r="W123" s="301">
        <v>-2114.48</v>
      </c>
      <c r="AB123" s="302"/>
      <c r="AC123" s="302"/>
      <c r="AD123" s="298"/>
      <c r="AE123" s="298"/>
    </row>
    <row r="124" spans="1:31" s="301" customFormat="1" ht="14.4">
      <c r="A124" s="382" t="s">
        <v>1660</v>
      </c>
      <c r="B124"/>
      <c r="C124" s="388" t="s">
        <v>1316</v>
      </c>
      <c r="D124" s="436" t="s">
        <v>1661</v>
      </c>
      <c r="E124" s="387" t="s">
        <v>1476</v>
      </c>
      <c r="F124" s="382" t="s">
        <v>1477</v>
      </c>
      <c r="G124" s="389">
        <v>0.1111</v>
      </c>
      <c r="H124" s="389">
        <v>0</v>
      </c>
      <c r="I124" s="389">
        <v>0.11110000000000002</v>
      </c>
      <c r="J124" s="447">
        <v>7648.03</v>
      </c>
      <c r="K124" s="383"/>
      <c r="L124" s="383"/>
      <c r="M124" s="383"/>
      <c r="N124" s="383"/>
      <c r="O124" s="383"/>
      <c r="P124" s="383">
        <v>-810.65</v>
      </c>
      <c r="Q124" s="384">
        <v>6837.38</v>
      </c>
      <c r="R124" s="383">
        <v>760</v>
      </c>
      <c r="S124" s="383"/>
      <c r="T124"/>
      <c r="U124" s="390"/>
      <c r="V124"/>
      <c r="W124"/>
      <c r="AB124" s="302"/>
      <c r="AC124" s="302"/>
      <c r="AD124" s="298"/>
      <c r="AE124" s="298"/>
    </row>
    <row r="125" spans="1:31" s="301" customFormat="1" ht="14.4">
      <c r="A125" s="382" t="s">
        <v>1660</v>
      </c>
      <c r="B125"/>
      <c r="C125" s="388" t="s">
        <v>1316</v>
      </c>
      <c r="D125" s="436" t="s">
        <v>1661</v>
      </c>
      <c r="E125" s="387"/>
      <c r="F125" s="382" t="s">
        <v>1478</v>
      </c>
      <c r="G125" s="389">
        <v>0.1111</v>
      </c>
      <c r="H125" s="389">
        <v>0</v>
      </c>
      <c r="I125" s="389">
        <v>0.11110000000000002</v>
      </c>
      <c r="J125" s="447">
        <v>6148.43</v>
      </c>
      <c r="K125" s="383"/>
      <c r="L125" s="383"/>
      <c r="M125" s="383"/>
      <c r="N125" s="383"/>
      <c r="O125" s="383"/>
      <c r="P125" s="383">
        <v>0</v>
      </c>
      <c r="Q125" s="384">
        <v>6148.43</v>
      </c>
      <c r="R125" s="383">
        <v>683</v>
      </c>
      <c r="S125" s="383"/>
      <c r="T125"/>
      <c r="U125" s="390"/>
      <c r="V125"/>
      <c r="W125"/>
      <c r="AB125" s="302"/>
      <c r="AC125" s="302"/>
      <c r="AD125" s="298"/>
      <c r="AE125" s="298"/>
    </row>
    <row r="126" spans="1:31" s="301" customFormat="1" ht="14.4">
      <c r="A126" s="382" t="s">
        <v>1660</v>
      </c>
      <c r="B126"/>
      <c r="C126" s="388" t="s">
        <v>1316</v>
      </c>
      <c r="D126" s="436" t="s">
        <v>1661</v>
      </c>
      <c r="E126" s="387"/>
      <c r="F126" s="382" t="s">
        <v>1479</v>
      </c>
      <c r="G126" s="389">
        <v>0.1111</v>
      </c>
      <c r="H126" s="389">
        <v>0</v>
      </c>
      <c r="I126" s="389">
        <v>0.11110000000000002</v>
      </c>
      <c r="J126" s="447">
        <v>6148.43</v>
      </c>
      <c r="K126" s="383"/>
      <c r="L126" s="383"/>
      <c r="M126" s="383"/>
      <c r="N126" s="383"/>
      <c r="O126" s="383"/>
      <c r="P126" s="383">
        <v>-6148.43</v>
      </c>
      <c r="Q126" s="384">
        <v>0</v>
      </c>
      <c r="R126" s="383">
        <v>0</v>
      </c>
      <c r="S126" s="383"/>
      <c r="T126"/>
      <c r="U126" s="390"/>
      <c r="V126"/>
      <c r="W126"/>
      <c r="AB126" s="302"/>
      <c r="AC126" s="302"/>
      <c r="AD126" s="298"/>
      <c r="AE126" s="298"/>
    </row>
    <row r="127" spans="1:31" s="301" customFormat="1" ht="14.4">
      <c r="A127" s="382" t="s">
        <v>1660</v>
      </c>
      <c r="B127"/>
      <c r="C127" s="388" t="s">
        <v>1316</v>
      </c>
      <c r="D127" s="436" t="s">
        <v>1661</v>
      </c>
      <c r="E127" s="387"/>
      <c r="F127" s="382" t="s">
        <v>1480</v>
      </c>
      <c r="G127" s="389">
        <v>0.1111</v>
      </c>
      <c r="H127" s="389">
        <v>0</v>
      </c>
      <c r="I127" s="389">
        <v>0.11110000000000002</v>
      </c>
      <c r="J127" s="447">
        <v>5848.49</v>
      </c>
      <c r="K127" s="383"/>
      <c r="L127" s="383"/>
      <c r="M127" s="383"/>
      <c r="N127" s="383"/>
      <c r="O127" s="383"/>
      <c r="P127" s="383">
        <v>-403.37</v>
      </c>
      <c r="Q127" s="384">
        <v>5445.12</v>
      </c>
      <c r="R127" s="383">
        <v>605</v>
      </c>
      <c r="S127" s="383"/>
      <c r="T127"/>
      <c r="U127" s="390"/>
      <c r="V127"/>
      <c r="W127"/>
      <c r="AB127" s="302"/>
      <c r="AC127" s="302"/>
      <c r="AD127" s="298"/>
      <c r="AE127" s="298"/>
    </row>
    <row r="128" spans="1:31" s="301" customFormat="1" ht="14.4">
      <c r="A128" s="382" t="s">
        <v>1660</v>
      </c>
      <c r="B128"/>
      <c r="C128" s="388" t="s">
        <v>1316</v>
      </c>
      <c r="D128" s="436" t="s">
        <v>1661</v>
      </c>
      <c r="E128" s="387"/>
      <c r="F128" s="382" t="s">
        <v>1481</v>
      </c>
      <c r="G128" s="389">
        <v>0.1111</v>
      </c>
      <c r="H128" s="389">
        <v>0</v>
      </c>
      <c r="I128" s="389">
        <v>0.11110000000000002</v>
      </c>
      <c r="J128" s="447">
        <v>7348.1</v>
      </c>
      <c r="K128" s="383"/>
      <c r="L128" s="383"/>
      <c r="M128" s="383"/>
      <c r="N128" s="383"/>
      <c r="O128" s="383"/>
      <c r="P128" s="383">
        <v>0</v>
      </c>
      <c r="Q128" s="384">
        <v>7348.1</v>
      </c>
      <c r="R128" s="383">
        <v>816</v>
      </c>
      <c r="S128" s="383"/>
      <c r="T128"/>
      <c r="U128" s="390"/>
      <c r="V128"/>
      <c r="W128"/>
      <c r="AB128" s="302"/>
      <c r="AC128" s="302"/>
      <c r="AD128" s="298"/>
      <c r="AE128" s="298"/>
    </row>
    <row r="129" spans="1:31" s="301" customFormat="1" ht="14.4">
      <c r="A129" s="385"/>
      <c r="B129" s="385"/>
      <c r="C129" s="385"/>
      <c r="D129" s="385"/>
      <c r="E129" s="385" t="s">
        <v>1482</v>
      </c>
      <c r="F129" s="385" t="s">
        <v>1660</v>
      </c>
      <c r="G129" s="385"/>
      <c r="H129" s="385"/>
      <c r="I129" s="385"/>
      <c r="J129" s="405">
        <v>33141.479999999996</v>
      </c>
      <c r="K129" s="405">
        <v>0</v>
      </c>
      <c r="L129" s="405">
        <v>0</v>
      </c>
      <c r="M129" s="405">
        <v>0</v>
      </c>
      <c r="N129" s="405">
        <v>0</v>
      </c>
      <c r="O129" s="405">
        <v>0</v>
      </c>
      <c r="P129" s="405">
        <v>-7362.45</v>
      </c>
      <c r="Q129" s="405">
        <v>25779.03</v>
      </c>
      <c r="R129" s="405">
        <v>2864</v>
      </c>
      <c r="S129" s="404">
        <v>3682</v>
      </c>
      <c r="T129" s="404">
        <v>-818</v>
      </c>
      <c r="U129" s="390" t="s">
        <v>1483</v>
      </c>
      <c r="V129" s="453" t="s">
        <v>1476</v>
      </c>
      <c r="W129"/>
      <c r="AB129" s="302"/>
      <c r="AC129" s="302"/>
      <c r="AD129" s="298"/>
      <c r="AE129" s="298"/>
    </row>
    <row r="130" spans="1:31" s="301" customFormat="1" ht="14.4">
      <c r="A130" s="382" t="s">
        <v>1662</v>
      </c>
      <c r="B130"/>
      <c r="C130" s="388" t="s">
        <v>1316</v>
      </c>
      <c r="D130" s="436" t="s">
        <v>1663</v>
      </c>
      <c r="E130" s="387" t="s">
        <v>1484</v>
      </c>
      <c r="F130" s="382" t="s">
        <v>1485</v>
      </c>
      <c r="G130" s="389">
        <v>2.7099999999999999E-2</v>
      </c>
      <c r="H130" s="389">
        <v>-2.1999999999999975E-3</v>
      </c>
      <c r="I130" s="389">
        <v>2.4900000000000002E-2</v>
      </c>
      <c r="J130" s="447">
        <v>682366.45</v>
      </c>
      <c r="K130" s="383"/>
      <c r="L130" s="383"/>
      <c r="M130" s="383"/>
      <c r="N130" s="383"/>
      <c r="O130" s="383"/>
      <c r="P130" s="383">
        <v>0</v>
      </c>
      <c r="Q130" s="384">
        <v>682366.45</v>
      </c>
      <c r="R130" s="383">
        <v>16991</v>
      </c>
      <c r="S130" s="383"/>
      <c r="T130"/>
      <c r="U130" s="390"/>
      <c r="V130"/>
      <c r="W130"/>
      <c r="AB130" s="302"/>
      <c r="AC130" s="302"/>
      <c r="AD130" s="298"/>
      <c r="AE130" s="298"/>
    </row>
    <row r="131" spans="1:31" s="301" customFormat="1" ht="14.4">
      <c r="A131" s="382" t="s">
        <v>1662</v>
      </c>
      <c r="B131"/>
      <c r="C131" s="388" t="s">
        <v>1316</v>
      </c>
      <c r="D131" s="436" t="s">
        <v>1663</v>
      </c>
      <c r="E131" s="387"/>
      <c r="F131" s="382" t="s">
        <v>1486</v>
      </c>
      <c r="G131" s="389">
        <v>2.7099999999999999E-2</v>
      </c>
      <c r="H131" s="389">
        <v>-2.1999999999999975E-3</v>
      </c>
      <c r="I131" s="389">
        <v>2.4900000000000002E-2</v>
      </c>
      <c r="J131" s="447">
        <v>263253.67</v>
      </c>
      <c r="K131" s="383"/>
      <c r="L131" s="383"/>
      <c r="M131" s="383"/>
      <c r="N131" s="383"/>
      <c r="O131" s="383"/>
      <c r="P131" s="383">
        <v>0</v>
      </c>
      <c r="Q131" s="384">
        <v>263253.67</v>
      </c>
      <c r="R131" s="383">
        <v>6555</v>
      </c>
      <c r="S131" s="383"/>
      <c r="T131"/>
      <c r="U131" s="390"/>
      <c r="V131"/>
      <c r="W131"/>
      <c r="AB131" s="302"/>
      <c r="AC131" s="302"/>
      <c r="AD131" s="298"/>
      <c r="AE131" s="298"/>
    </row>
    <row r="132" spans="1:31" s="301" customFormat="1" ht="14.4">
      <c r="A132" s="382" t="s">
        <v>1662</v>
      </c>
      <c r="B132"/>
      <c r="C132" s="388" t="s">
        <v>1316</v>
      </c>
      <c r="D132" s="436" t="s">
        <v>1663</v>
      </c>
      <c r="E132" s="387"/>
      <c r="F132" s="382" t="s">
        <v>1487</v>
      </c>
      <c r="G132" s="389">
        <v>2.7099999999999999E-2</v>
      </c>
      <c r="H132" s="389">
        <v>-2.1999999999999975E-3</v>
      </c>
      <c r="I132" s="389">
        <v>2.4900000000000002E-2</v>
      </c>
      <c r="J132" s="447">
        <v>541597.22</v>
      </c>
      <c r="K132" s="383"/>
      <c r="L132" s="383"/>
      <c r="M132" s="383"/>
      <c r="N132" s="383"/>
      <c r="O132" s="383"/>
      <c r="P132" s="383">
        <v>-15713.22</v>
      </c>
      <c r="Q132" s="384">
        <v>525884</v>
      </c>
      <c r="R132" s="383">
        <v>13095</v>
      </c>
      <c r="S132" s="383"/>
      <c r="T132"/>
      <c r="U132" s="390"/>
      <c r="V132"/>
      <c r="W132"/>
      <c r="AB132" s="302"/>
      <c r="AC132" s="302"/>
      <c r="AD132" s="298"/>
      <c r="AE132" s="298"/>
    </row>
    <row r="133" spans="1:31" s="301" customFormat="1" ht="14.4">
      <c r="A133" s="382" t="s">
        <v>1662</v>
      </c>
      <c r="B133"/>
      <c r="C133" s="388" t="s">
        <v>1316</v>
      </c>
      <c r="D133" s="436" t="s">
        <v>1663</v>
      </c>
      <c r="E133" s="387"/>
      <c r="F133" s="382" t="s">
        <v>1488</v>
      </c>
      <c r="G133" s="389">
        <v>2.7099999999999999E-2</v>
      </c>
      <c r="H133" s="389">
        <v>-2.1999999999999975E-3</v>
      </c>
      <c r="I133" s="389">
        <v>2.4900000000000002E-2</v>
      </c>
      <c r="J133" s="447">
        <v>515423.56</v>
      </c>
      <c r="K133" s="383"/>
      <c r="L133" s="383"/>
      <c r="M133" s="383"/>
      <c r="N133" s="383"/>
      <c r="O133" s="383"/>
      <c r="P133" s="383">
        <v>-6390.33</v>
      </c>
      <c r="Q133" s="384">
        <v>509033.23</v>
      </c>
      <c r="R133" s="383">
        <v>12675</v>
      </c>
      <c r="S133" s="383"/>
      <c r="T133"/>
      <c r="U133" s="390"/>
      <c r="V133"/>
      <c r="W133"/>
      <c r="AB133" s="302"/>
      <c r="AC133" s="302"/>
      <c r="AD133" s="298"/>
      <c r="AE133" s="298"/>
    </row>
    <row r="134" spans="1:31" ht="14.4">
      <c r="A134" s="382" t="s">
        <v>1662</v>
      </c>
      <c r="B134"/>
      <c r="C134" s="388" t="s">
        <v>1316</v>
      </c>
      <c r="D134" s="436" t="s">
        <v>1663</v>
      </c>
      <c r="E134" s="387"/>
      <c r="F134" s="382" t="s">
        <v>1489</v>
      </c>
      <c r="G134" s="389">
        <v>2.7099999999999999E-2</v>
      </c>
      <c r="H134" s="389">
        <v>-2.1999999999999975E-3</v>
      </c>
      <c r="I134" s="389">
        <v>2.4900000000000002E-2</v>
      </c>
      <c r="J134" s="447">
        <v>283593.89</v>
      </c>
      <c r="K134" s="383"/>
      <c r="L134" s="383"/>
      <c r="M134" s="383"/>
      <c r="N134" s="383"/>
      <c r="O134" s="383"/>
      <c r="P134" s="383">
        <v>-7171.24</v>
      </c>
      <c r="Q134" s="384">
        <v>276422.65000000002</v>
      </c>
      <c r="R134" s="383">
        <v>6883</v>
      </c>
      <c r="S134" s="383"/>
      <c r="T134"/>
      <c r="U134" s="390"/>
      <c r="V134"/>
      <c r="W134"/>
      <c r="X134"/>
      <c r="Y134"/>
      <c r="Z134"/>
      <c r="AA134"/>
      <c r="AB134"/>
      <c r="AC134"/>
      <c r="AD134"/>
    </row>
    <row r="135" spans="1:31" ht="14.4">
      <c r="A135" s="382" t="s">
        <v>1662</v>
      </c>
      <c r="B135"/>
      <c r="C135" s="388" t="s">
        <v>1316</v>
      </c>
      <c r="D135" s="436" t="s">
        <v>1663</v>
      </c>
      <c r="E135" s="387"/>
      <c r="F135" s="382" t="s">
        <v>1490</v>
      </c>
      <c r="G135" s="389">
        <v>2.7099999999999999E-2</v>
      </c>
      <c r="H135" s="389">
        <v>-2.1999999999999975E-3</v>
      </c>
      <c r="I135" s="389">
        <v>2.4900000000000002E-2</v>
      </c>
      <c r="J135" s="447">
        <v>821131.76</v>
      </c>
      <c r="K135" s="383"/>
      <c r="L135" s="383"/>
      <c r="M135" s="383"/>
      <c r="N135" s="383"/>
      <c r="O135" s="383"/>
      <c r="P135" s="383">
        <v>0</v>
      </c>
      <c r="Q135" s="384">
        <v>821131.76</v>
      </c>
      <c r="R135" s="383">
        <v>20446</v>
      </c>
      <c r="S135" s="383"/>
      <c r="T135"/>
      <c r="U135" s="390"/>
      <c r="V135"/>
      <c r="W135"/>
      <c r="X135"/>
      <c r="Y135"/>
      <c r="Z135"/>
      <c r="AA135"/>
      <c r="AB135"/>
      <c r="AC135"/>
      <c r="AD135"/>
    </row>
    <row r="136" spans="1:31" ht="14.4">
      <c r="A136" s="382" t="s">
        <v>1662</v>
      </c>
      <c r="B136"/>
      <c r="C136" s="388" t="s">
        <v>1316</v>
      </c>
      <c r="D136" s="436" t="s">
        <v>1663</v>
      </c>
      <c r="E136" s="387"/>
      <c r="F136" s="382" t="s">
        <v>1491</v>
      </c>
      <c r="G136" s="389">
        <v>2.7099999999999999E-2</v>
      </c>
      <c r="H136" s="389">
        <v>-2.1999999999999975E-3</v>
      </c>
      <c r="I136" s="389">
        <v>2.4900000000000002E-2</v>
      </c>
      <c r="J136" s="447">
        <v>224695.4</v>
      </c>
      <c r="K136" s="383"/>
      <c r="L136" s="383"/>
      <c r="M136" s="383"/>
      <c r="N136" s="383"/>
      <c r="O136" s="383"/>
      <c r="P136" s="383">
        <v>0</v>
      </c>
      <c r="Q136" s="384">
        <v>224695.4</v>
      </c>
      <c r="R136" s="383">
        <v>5595</v>
      </c>
      <c r="S136" s="383"/>
      <c r="T136"/>
      <c r="U136" s="390"/>
      <c r="V136"/>
      <c r="W136"/>
      <c r="X136"/>
      <c r="Y136"/>
      <c r="Z136"/>
      <c r="AA136"/>
      <c r="AB136"/>
      <c r="AC136"/>
      <c r="AD136"/>
    </row>
    <row r="137" spans="1:31" ht="14.4">
      <c r="A137" s="382" t="s">
        <v>1662</v>
      </c>
      <c r="B137"/>
      <c r="C137" s="388" t="s">
        <v>1316</v>
      </c>
      <c r="D137" s="436" t="s">
        <v>1663</v>
      </c>
      <c r="E137" s="387"/>
      <c r="F137" s="382" t="s">
        <v>1492</v>
      </c>
      <c r="G137" s="389">
        <v>2.7099999999999999E-2</v>
      </c>
      <c r="H137" s="389">
        <v>-2.1999999999999975E-3</v>
      </c>
      <c r="I137" s="389">
        <v>2.4900000000000002E-2</v>
      </c>
      <c r="J137" s="447">
        <v>465375.66</v>
      </c>
      <c r="K137" s="383"/>
      <c r="L137" s="383"/>
      <c r="M137" s="383"/>
      <c r="N137" s="383"/>
      <c r="O137" s="383"/>
      <c r="P137" s="383">
        <v>-10685.27</v>
      </c>
      <c r="Q137" s="384">
        <v>454690.38999999996</v>
      </c>
      <c r="R137" s="383">
        <v>11322</v>
      </c>
      <c r="S137" s="383"/>
      <c r="T137"/>
      <c r="U137" s="390"/>
      <c r="V137"/>
      <c r="W137"/>
      <c r="X137"/>
      <c r="Y137"/>
      <c r="Z137"/>
      <c r="AA137"/>
      <c r="AB137"/>
      <c r="AC137"/>
      <c r="AD137"/>
    </row>
    <row r="138" spans="1:31" ht="14.4">
      <c r="A138" s="382" t="s">
        <v>1662</v>
      </c>
      <c r="B138"/>
      <c r="C138" s="388" t="s">
        <v>1316</v>
      </c>
      <c r="D138" s="436" t="s">
        <v>1663</v>
      </c>
      <c r="E138" s="387"/>
      <c r="F138" s="382" t="s">
        <v>1493</v>
      </c>
      <c r="G138" s="389">
        <v>2.7099999999999999E-2</v>
      </c>
      <c r="H138" s="389">
        <v>-2.1999999999999975E-3</v>
      </c>
      <c r="I138" s="389">
        <v>2.4900000000000002E-2</v>
      </c>
      <c r="J138" s="447">
        <v>2728.11</v>
      </c>
      <c r="K138" s="383"/>
      <c r="L138" s="383"/>
      <c r="M138" s="383"/>
      <c r="N138" s="383"/>
      <c r="O138" s="383"/>
      <c r="P138" s="383">
        <v>0</v>
      </c>
      <c r="Q138" s="384">
        <v>2728.11</v>
      </c>
      <c r="R138" s="383">
        <v>68</v>
      </c>
      <c r="S138" s="383"/>
      <c r="T138"/>
      <c r="U138" s="390"/>
      <c r="V138"/>
      <c r="W138"/>
      <c r="X138"/>
      <c r="Y138"/>
      <c r="Z138"/>
      <c r="AA138"/>
      <c r="AB138"/>
      <c r="AC138"/>
      <c r="AD138"/>
    </row>
    <row r="139" spans="1:31" ht="14.4">
      <c r="A139" s="385"/>
      <c r="B139" s="385"/>
      <c r="C139" s="385"/>
      <c r="D139" s="385"/>
      <c r="E139" s="385" t="s">
        <v>1494</v>
      </c>
      <c r="F139" s="385" t="s">
        <v>1662</v>
      </c>
      <c r="G139" s="385"/>
      <c r="H139" s="385"/>
      <c r="I139" s="385"/>
      <c r="J139" s="405">
        <v>3800165.7199999997</v>
      </c>
      <c r="K139" s="405">
        <v>0</v>
      </c>
      <c r="L139" s="405">
        <v>0</v>
      </c>
      <c r="M139" s="405">
        <v>0</v>
      </c>
      <c r="N139" s="405">
        <v>0</v>
      </c>
      <c r="O139" s="405">
        <v>0</v>
      </c>
      <c r="P139" s="405">
        <v>-39960.06</v>
      </c>
      <c r="Q139" s="405">
        <v>3760205.6599999997</v>
      </c>
      <c r="R139" s="405">
        <v>93630</v>
      </c>
      <c r="S139" s="404">
        <v>132961</v>
      </c>
      <c r="T139" s="404">
        <v>-39331</v>
      </c>
      <c r="U139" s="390" t="s">
        <v>1495</v>
      </c>
      <c r="V139" s="453" t="s">
        <v>1484</v>
      </c>
      <c r="W139"/>
      <c r="X139"/>
      <c r="Y139"/>
      <c r="Z139"/>
      <c r="AA139"/>
      <c r="AB139"/>
      <c r="AC139"/>
      <c r="AD139"/>
    </row>
    <row r="140" spans="1:31" ht="14.4">
      <c r="A140" s="382" t="s">
        <v>1664</v>
      </c>
      <c r="B140"/>
      <c r="C140" s="388" t="s">
        <v>1316</v>
      </c>
      <c r="D140" s="436" t="s">
        <v>1665</v>
      </c>
      <c r="E140" s="387" t="s">
        <v>1496</v>
      </c>
      <c r="F140" s="382" t="s">
        <v>1497</v>
      </c>
      <c r="G140" s="389">
        <v>6.6699999999999995E-2</v>
      </c>
      <c r="H140" s="389">
        <v>0</v>
      </c>
      <c r="I140" s="389">
        <v>6.6699999999999995E-2</v>
      </c>
      <c r="J140" s="445">
        <v>4330268.4400000004</v>
      </c>
      <c r="K140" s="383">
        <v>2354855</v>
      </c>
      <c r="L140" s="383"/>
      <c r="M140" s="383"/>
      <c r="N140" s="383"/>
      <c r="O140" s="383"/>
      <c r="P140" s="383">
        <v>-29885.360000000001</v>
      </c>
      <c r="Q140" s="384">
        <v>6655238.0800000001</v>
      </c>
      <c r="R140" s="383">
        <v>443904</v>
      </c>
      <c r="S140" s="383"/>
      <c r="T140"/>
      <c r="U140" s="390"/>
      <c r="V140"/>
      <c r="W140"/>
      <c r="X140"/>
      <c r="Y140"/>
      <c r="Z140"/>
      <c r="AA140"/>
      <c r="AB140"/>
      <c r="AC140"/>
      <c r="AD140"/>
    </row>
    <row r="141" spans="1:31" ht="14.4">
      <c r="A141" s="385"/>
      <c r="B141" s="385"/>
      <c r="C141" s="385"/>
      <c r="D141" s="385"/>
      <c r="E141" s="385" t="s">
        <v>1498</v>
      </c>
      <c r="F141" s="385" t="s">
        <v>1664</v>
      </c>
      <c r="G141" s="385"/>
      <c r="H141" s="385"/>
      <c r="I141" s="385"/>
      <c r="J141" s="405">
        <v>4330268.4400000004</v>
      </c>
      <c r="K141" s="405">
        <v>2354855</v>
      </c>
      <c r="L141" s="405">
        <v>0</v>
      </c>
      <c r="M141" s="405">
        <v>0</v>
      </c>
      <c r="N141" s="405">
        <v>0</v>
      </c>
      <c r="O141" s="405">
        <v>0</v>
      </c>
      <c r="P141" s="405">
        <v>-29885.360000000001</v>
      </c>
      <c r="Q141" s="405">
        <v>6655238.0800000001</v>
      </c>
      <c r="R141" s="405">
        <v>443904</v>
      </c>
      <c r="S141" s="404">
        <v>287050</v>
      </c>
      <c r="T141" s="404">
        <v>156854</v>
      </c>
      <c r="U141" s="390" t="s">
        <v>1499</v>
      </c>
      <c r="V141" s="453" t="s">
        <v>1496</v>
      </c>
      <c r="W141"/>
      <c r="X141" s="301">
        <v>157068.8285</v>
      </c>
      <c r="Y141"/>
      <c r="Z141"/>
      <c r="AA141" s="301">
        <v>157068.8285</v>
      </c>
      <c r="AB141"/>
      <c r="AC141" s="396">
        <v>157068.8285</v>
      </c>
      <c r="AD141" s="454" t="s">
        <v>1362</v>
      </c>
    </row>
    <row r="142" spans="1:31" ht="14.4">
      <c r="A142" s="382" t="s">
        <v>1666</v>
      </c>
      <c r="B142"/>
      <c r="C142" s="388" t="s">
        <v>1316</v>
      </c>
      <c r="D142" s="436" t="s">
        <v>1667</v>
      </c>
      <c r="E142" s="387" t="s">
        <v>1500</v>
      </c>
      <c r="F142" s="382" t="s">
        <v>1501</v>
      </c>
      <c r="G142" s="389">
        <v>0.04</v>
      </c>
      <c r="H142" s="389">
        <v>0</v>
      </c>
      <c r="I142" s="389">
        <v>0.04</v>
      </c>
      <c r="J142" s="447">
        <v>54772.38</v>
      </c>
      <c r="K142" s="383"/>
      <c r="L142" s="383"/>
      <c r="M142" s="383"/>
      <c r="N142" s="383"/>
      <c r="O142" s="383"/>
      <c r="P142" s="383">
        <v>-2573.52</v>
      </c>
      <c r="Q142" s="384">
        <v>52198.86</v>
      </c>
      <c r="R142" s="383">
        <v>2088</v>
      </c>
      <c r="S142" s="383"/>
      <c r="T142"/>
      <c r="U142" s="390"/>
      <c r="V142"/>
      <c r="W142"/>
      <c r="X142"/>
      <c r="Y142"/>
      <c r="Z142"/>
      <c r="AA142"/>
      <c r="AB142"/>
      <c r="AC142"/>
      <c r="AD142"/>
    </row>
    <row r="143" spans="1:31" ht="14.4">
      <c r="A143" s="382" t="s">
        <v>1666</v>
      </c>
      <c r="B143"/>
      <c r="C143" s="388" t="s">
        <v>1316</v>
      </c>
      <c r="D143" s="436" t="s">
        <v>1667</v>
      </c>
      <c r="E143" s="387"/>
      <c r="F143" s="382" t="s">
        <v>1502</v>
      </c>
      <c r="G143" s="389">
        <v>0.04</v>
      </c>
      <c r="H143" s="389">
        <v>0</v>
      </c>
      <c r="I143" s="389">
        <v>0.04</v>
      </c>
      <c r="J143" s="447">
        <v>9486.91</v>
      </c>
      <c r="K143" s="383"/>
      <c r="L143" s="383"/>
      <c r="M143" s="383"/>
      <c r="N143" s="383"/>
      <c r="O143" s="383"/>
      <c r="P143" s="383">
        <v>-9486.91</v>
      </c>
      <c r="Q143" s="384">
        <v>0</v>
      </c>
      <c r="R143" s="383">
        <v>0</v>
      </c>
      <c r="S143" s="383"/>
      <c r="T143"/>
      <c r="U143" s="390"/>
      <c r="V143"/>
      <c r="W143"/>
      <c r="X143"/>
      <c r="Y143"/>
      <c r="Z143"/>
      <c r="AA143"/>
      <c r="AB143"/>
      <c r="AC143"/>
      <c r="AD143"/>
    </row>
    <row r="144" spans="1:31" ht="14.4">
      <c r="A144" s="382" t="s">
        <v>1666</v>
      </c>
      <c r="B144"/>
      <c r="C144" s="388" t="s">
        <v>1316</v>
      </c>
      <c r="D144" s="436" t="s">
        <v>1667</v>
      </c>
      <c r="E144" s="387"/>
      <c r="F144" s="382" t="s">
        <v>1503</v>
      </c>
      <c r="G144" s="389">
        <v>0.04</v>
      </c>
      <c r="H144" s="389">
        <v>0</v>
      </c>
      <c r="I144" s="389">
        <v>0.04</v>
      </c>
      <c r="J144" s="447">
        <v>5946.5</v>
      </c>
      <c r="K144" s="383"/>
      <c r="L144" s="383"/>
      <c r="M144" s="383"/>
      <c r="N144" s="383"/>
      <c r="O144" s="383"/>
      <c r="P144" s="383">
        <v>0</v>
      </c>
      <c r="Q144" s="384">
        <v>5946.5</v>
      </c>
      <c r="R144" s="383">
        <v>238</v>
      </c>
      <c r="S144" s="383"/>
      <c r="T144"/>
      <c r="U144" s="390"/>
      <c r="V144"/>
      <c r="W144"/>
      <c r="X144"/>
      <c r="Y144"/>
      <c r="Z144"/>
      <c r="AA144"/>
      <c r="AB144"/>
      <c r="AC144"/>
      <c r="AD144"/>
    </row>
    <row r="145" spans="1:31" ht="14.4">
      <c r="A145" s="382" t="s">
        <v>1666</v>
      </c>
      <c r="B145"/>
      <c r="C145" s="388" t="s">
        <v>1316</v>
      </c>
      <c r="D145" s="436" t="s">
        <v>1667</v>
      </c>
      <c r="E145" s="387"/>
      <c r="F145" s="382" t="s">
        <v>1504</v>
      </c>
      <c r="G145" s="389">
        <v>0.04</v>
      </c>
      <c r="H145" s="389">
        <v>0</v>
      </c>
      <c r="I145" s="389">
        <v>0.04</v>
      </c>
      <c r="J145" s="447">
        <v>15898.69</v>
      </c>
      <c r="K145" s="383"/>
      <c r="L145" s="383"/>
      <c r="M145" s="383"/>
      <c r="N145" s="383"/>
      <c r="O145" s="383"/>
      <c r="P145" s="383">
        <v>-5173.1099999999997</v>
      </c>
      <c r="Q145" s="384">
        <v>10725.580000000002</v>
      </c>
      <c r="R145" s="383">
        <v>429</v>
      </c>
      <c r="S145" s="383"/>
      <c r="T145"/>
      <c r="U145" s="390"/>
      <c r="V145"/>
      <c r="W145"/>
      <c r="X145"/>
      <c r="Y145"/>
      <c r="Z145"/>
      <c r="AA145"/>
      <c r="AB145"/>
      <c r="AC145"/>
      <c r="AD145"/>
    </row>
    <row r="146" spans="1:31" ht="14.4">
      <c r="A146" s="382" t="s">
        <v>1666</v>
      </c>
      <c r="B146"/>
      <c r="C146" s="388" t="s">
        <v>1316</v>
      </c>
      <c r="D146" s="436" t="s">
        <v>1667</v>
      </c>
      <c r="E146" s="387"/>
      <c r="F146" s="382" t="s">
        <v>1505</v>
      </c>
      <c r="G146" s="389">
        <v>0.04</v>
      </c>
      <c r="H146" s="389">
        <v>0</v>
      </c>
      <c r="I146" s="389">
        <v>0.04</v>
      </c>
      <c r="J146" s="447">
        <v>77234.67</v>
      </c>
      <c r="K146" s="383"/>
      <c r="L146" s="383"/>
      <c r="M146" s="383"/>
      <c r="N146" s="383"/>
      <c r="O146" s="383"/>
      <c r="P146" s="383">
        <v>-5191.6099999999997</v>
      </c>
      <c r="Q146" s="384">
        <v>72043.06</v>
      </c>
      <c r="R146" s="383">
        <v>2882</v>
      </c>
      <c r="S146" s="383"/>
      <c r="T146"/>
      <c r="U146" s="390"/>
      <c r="V146"/>
      <c r="W146"/>
      <c r="X146"/>
      <c r="Y146"/>
      <c r="Z146"/>
      <c r="AA146"/>
      <c r="AB146"/>
      <c r="AC146"/>
      <c r="AD146"/>
    </row>
    <row r="147" spans="1:31" ht="14.4">
      <c r="A147" s="382" t="s">
        <v>1666</v>
      </c>
      <c r="B147"/>
      <c r="C147" s="388" t="s">
        <v>1316</v>
      </c>
      <c r="D147" s="436" t="s">
        <v>1667</v>
      </c>
      <c r="E147" s="387"/>
      <c r="F147" s="382" t="s">
        <v>1506</v>
      </c>
      <c r="G147" s="389">
        <v>0.04</v>
      </c>
      <c r="H147" s="389">
        <v>0</v>
      </c>
      <c r="I147" s="389">
        <v>0.04</v>
      </c>
      <c r="J147" s="447">
        <v>2563.89</v>
      </c>
      <c r="K147" s="383"/>
      <c r="L147" s="383"/>
      <c r="M147" s="383"/>
      <c r="N147" s="383"/>
      <c r="O147" s="383"/>
      <c r="P147" s="383">
        <v>0</v>
      </c>
      <c r="Q147" s="384">
        <v>2563.89</v>
      </c>
      <c r="R147" s="383">
        <v>103</v>
      </c>
      <c r="S147" s="383"/>
      <c r="T147"/>
      <c r="U147" s="390"/>
      <c r="V147"/>
      <c r="W147"/>
      <c r="X147"/>
      <c r="Y147"/>
      <c r="Z147"/>
      <c r="AA147"/>
      <c r="AB147"/>
      <c r="AC147"/>
      <c r="AD147"/>
    </row>
    <row r="148" spans="1:31" ht="14.4">
      <c r="A148" s="382" t="s">
        <v>1666</v>
      </c>
      <c r="B148"/>
      <c r="C148" s="388" t="s">
        <v>1316</v>
      </c>
      <c r="D148" s="436" t="s">
        <v>1667</v>
      </c>
      <c r="E148" s="387"/>
      <c r="F148" s="382" t="s">
        <v>1507</v>
      </c>
      <c r="G148" s="389">
        <v>0.04</v>
      </c>
      <c r="H148" s="389">
        <v>0</v>
      </c>
      <c r="I148" s="389">
        <v>0.04</v>
      </c>
      <c r="J148" s="447">
        <v>2781.26</v>
      </c>
      <c r="K148" s="383"/>
      <c r="L148" s="383"/>
      <c r="M148" s="383"/>
      <c r="N148" s="383"/>
      <c r="O148" s="383"/>
      <c r="P148" s="383">
        <v>-2781.26</v>
      </c>
      <c r="Q148" s="384">
        <v>0</v>
      </c>
      <c r="R148" s="383">
        <v>0</v>
      </c>
      <c r="S148" s="383"/>
      <c r="T148"/>
      <c r="U148" s="390"/>
      <c r="V148"/>
      <c r="W148"/>
      <c r="X148"/>
      <c r="Y148"/>
      <c r="Z148"/>
      <c r="AA148"/>
      <c r="AB148"/>
      <c r="AC148"/>
      <c r="AD148"/>
    </row>
    <row r="149" spans="1:31" ht="14.4">
      <c r="A149" s="385"/>
      <c r="B149" s="385"/>
      <c r="C149" s="385"/>
      <c r="D149" s="385"/>
      <c r="E149" s="385" t="s">
        <v>1508</v>
      </c>
      <c r="F149" s="385" t="s">
        <v>1666</v>
      </c>
      <c r="G149" s="385"/>
      <c r="H149" s="385"/>
      <c r="I149" s="385"/>
      <c r="J149" s="404">
        <v>168684.30000000002</v>
      </c>
      <c r="K149" s="404">
        <v>0</v>
      </c>
      <c r="L149" s="404">
        <v>0</v>
      </c>
      <c r="M149" s="404">
        <v>0</v>
      </c>
      <c r="N149" s="404">
        <v>0</v>
      </c>
      <c r="O149" s="404">
        <v>0</v>
      </c>
      <c r="P149" s="404">
        <v>-25206.410000000003</v>
      </c>
      <c r="Q149" s="404">
        <v>143477.89000000001</v>
      </c>
      <c r="R149" s="404">
        <v>5740</v>
      </c>
      <c r="S149" s="404">
        <v>4923</v>
      </c>
      <c r="T149" s="404">
        <v>817</v>
      </c>
      <c r="U149" s="390" t="s">
        <v>1509</v>
      </c>
      <c r="V149" s="453" t="s">
        <v>1500</v>
      </c>
      <c r="W149" s="301">
        <v>-1777.9199999999998</v>
      </c>
      <c r="X149"/>
      <c r="Y149"/>
      <c r="Z149"/>
      <c r="AA149"/>
      <c r="AB149"/>
      <c r="AC149"/>
      <c r="AD149"/>
    </row>
    <row r="150" spans="1:31" s="301" customFormat="1" ht="14.4">
      <c r="A150" s="385"/>
      <c r="B150" s="385"/>
      <c r="C150" s="385"/>
      <c r="D150" s="385"/>
      <c r="E150" s="385" t="s">
        <v>833</v>
      </c>
      <c r="F150" s="385"/>
      <c r="G150" s="385"/>
      <c r="H150" s="385"/>
      <c r="I150" s="385"/>
      <c r="J150" s="404">
        <v>68184119.959999993</v>
      </c>
      <c r="K150" s="404">
        <v>3495145</v>
      </c>
      <c r="L150" s="404">
        <v>0</v>
      </c>
      <c r="M150" s="404">
        <v>0</v>
      </c>
      <c r="N150" s="404">
        <v>0</v>
      </c>
      <c r="O150" s="404">
        <v>0</v>
      </c>
      <c r="P150" s="404">
        <v>-999301.58</v>
      </c>
      <c r="Q150" s="404">
        <v>70679963.379999995</v>
      </c>
      <c r="R150" s="404">
        <v>2316819</v>
      </c>
      <c r="S150" s="404">
        <v>2275509</v>
      </c>
      <c r="T150" s="404">
        <v>41310</v>
      </c>
      <c r="U150" s="390"/>
      <c r="V150"/>
      <c r="W150"/>
      <c r="AB150" s="302"/>
      <c r="AC150" s="302"/>
      <c r="AD150" s="298"/>
      <c r="AE150" s="298"/>
    </row>
    <row r="151" spans="1:31" s="301" customFormat="1" ht="14.4">
      <c r="A151" s="385"/>
      <c r="B151" s="385"/>
      <c r="C151" s="385"/>
      <c r="D151" s="385"/>
      <c r="E151" s="385" t="s">
        <v>497</v>
      </c>
      <c r="F151" s="385"/>
      <c r="G151" s="385"/>
      <c r="H151" s="385"/>
      <c r="I151" s="385"/>
      <c r="J151" s="404">
        <v>640439810.76999998</v>
      </c>
      <c r="K151" s="404">
        <v>10538986</v>
      </c>
      <c r="L151" s="404">
        <v>-43555</v>
      </c>
      <c r="M151" s="404">
        <v>-12841090</v>
      </c>
      <c r="N151" s="404">
        <v>-4406109.1145487009</v>
      </c>
      <c r="O151" s="404">
        <v>-6070892.0699999994</v>
      </c>
      <c r="P151" s="404">
        <v>-3020986.5100000002</v>
      </c>
      <c r="Q151" s="404">
        <v>624596164.07545125</v>
      </c>
      <c r="R151" s="404">
        <v>15427241</v>
      </c>
      <c r="S151" s="404">
        <v>15204261</v>
      </c>
      <c r="T151" s="404">
        <v>222980</v>
      </c>
      <c r="U151" s="390" t="s">
        <v>1510</v>
      </c>
      <c r="V151"/>
      <c r="W151" s="301">
        <v>-584838.16</v>
      </c>
      <c r="AB151" s="302"/>
      <c r="AC151" s="302"/>
      <c r="AD151" s="298"/>
      <c r="AE151" s="298"/>
    </row>
    <row r="152" spans="1:31" s="301" customFormat="1" ht="14.4">
      <c r="A152" s="385"/>
      <c r="B152" s="385"/>
      <c r="C152" s="385"/>
      <c r="D152" s="385"/>
      <c r="E152" s="385" t="s">
        <v>497</v>
      </c>
      <c r="F152" s="385" t="s">
        <v>1511</v>
      </c>
      <c r="G152" s="385"/>
      <c r="H152" s="385"/>
      <c r="I152" s="385"/>
      <c r="J152" s="404">
        <v>640439811</v>
      </c>
      <c r="K152" s="404">
        <v>10538986</v>
      </c>
      <c r="L152" s="404">
        <v>-43555</v>
      </c>
      <c r="M152" s="404">
        <v>-12841090</v>
      </c>
      <c r="N152" s="404">
        <v>-4406109.1145487009</v>
      </c>
      <c r="O152" s="404">
        <v>-6070892.0700000003</v>
      </c>
      <c r="P152" s="404">
        <v>-3020986.5100000012</v>
      </c>
      <c r="Q152" s="404"/>
      <c r="R152" s="404"/>
      <c r="S152" s="404">
        <v>15204261</v>
      </c>
      <c r="T152" s="404"/>
      <c r="U152" s="390"/>
      <c r="V152"/>
      <c r="W152"/>
      <c r="AB152" s="302"/>
      <c r="AC152" s="302"/>
      <c r="AD152" s="298"/>
      <c r="AE152" s="298"/>
    </row>
    <row r="153" spans="1:31" s="301" customFormat="1" ht="31.8">
      <c r="A153"/>
      <c r="B153"/>
      <c r="C153"/>
      <c r="D153"/>
      <c r="E153" s="387" t="s">
        <v>1512</v>
      </c>
      <c r="F153"/>
      <c r="G153"/>
      <c r="H153"/>
      <c r="I153"/>
      <c r="J153" s="406" t="s">
        <v>1513</v>
      </c>
      <c r="K153" s="406" t="s">
        <v>1514</v>
      </c>
      <c r="L153" s="406" t="s">
        <v>1515</v>
      </c>
      <c r="M153" s="406" t="s">
        <v>1516</v>
      </c>
      <c r="N153" s="406" t="s">
        <v>1517</v>
      </c>
      <c r="O153" s="406" t="s">
        <v>1518</v>
      </c>
      <c r="P153" s="406" t="s">
        <v>1668</v>
      </c>
      <c r="Q153" s="407" t="s">
        <v>1519</v>
      </c>
      <c r="R153" s="407" t="s">
        <v>1519</v>
      </c>
      <c r="S153" s="408" t="s">
        <v>1520</v>
      </c>
      <c r="T153" s="299">
        <v>222980</v>
      </c>
      <c r="U153" s="390"/>
      <c r="V153"/>
      <c r="W153"/>
      <c r="AB153" s="302"/>
      <c r="AC153" s="302"/>
      <c r="AD153" s="298"/>
      <c r="AE153" s="298"/>
    </row>
    <row r="154" spans="1:31" s="301" customFormat="1" ht="14.4">
      <c r="A154"/>
      <c r="B154"/>
      <c r="C154"/>
      <c r="D154"/>
      <c r="E154"/>
      <c r="F154"/>
      <c r="G154"/>
      <c r="H154"/>
      <c r="I154"/>
      <c r="J154" s="401" t="s">
        <v>1521</v>
      </c>
      <c r="K154" s="401" t="s">
        <v>1273</v>
      </c>
      <c r="L154" s="401" t="s">
        <v>1522</v>
      </c>
      <c r="M154" s="401" t="s">
        <v>1523</v>
      </c>
      <c r="N154" s="401" t="s">
        <v>1524</v>
      </c>
      <c r="O154" s="401" t="s">
        <v>1525</v>
      </c>
      <c r="P154" s="401" t="s">
        <v>1669</v>
      </c>
      <c r="Q154" s="401"/>
      <c r="R154"/>
      <c r="S154"/>
      <c r="T154" s="409"/>
      <c r="U154" s="390"/>
      <c r="V154"/>
      <c r="W154"/>
      <c r="AB154" s="302"/>
      <c r="AC154" s="302"/>
      <c r="AD154" s="298"/>
      <c r="AE154" s="298"/>
    </row>
    <row r="155" spans="1:31" s="301" customFormat="1" ht="14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 s="440"/>
      <c r="V155"/>
      <c r="W155"/>
      <c r="AB155" s="302"/>
      <c r="AC155" s="302"/>
      <c r="AD155" s="298"/>
      <c r="AE155" s="298"/>
    </row>
    <row r="156" spans="1:31" s="301" customFormat="1" ht="14.4">
      <c r="A156" s="391" t="s">
        <v>1526</v>
      </c>
      <c r="B156"/>
      <c r="C156"/>
      <c r="D156"/>
      <c r="E156"/>
      <c r="F156"/>
      <c r="G156"/>
      <c r="H156"/>
      <c r="I156"/>
      <c r="J156" s="299">
        <v>-0.23000001907348633</v>
      </c>
      <c r="K156" s="446">
        <v>0</v>
      </c>
      <c r="L156" s="446">
        <v>0</v>
      </c>
      <c r="M156" s="446">
        <v>0</v>
      </c>
      <c r="N156" s="446">
        <v>0</v>
      </c>
      <c r="O156" s="446">
        <v>0</v>
      </c>
      <c r="P156" s="446">
        <v>0</v>
      </c>
      <c r="Q156" s="446"/>
      <c r="R156" s="446"/>
      <c r="S156" s="446">
        <v>0</v>
      </c>
      <c r="T156"/>
      <c r="U156"/>
      <c r="V156"/>
      <c r="W156"/>
      <c r="AB156" s="302"/>
      <c r="AC156" s="302"/>
      <c r="AD156" s="298"/>
      <c r="AE156" s="298"/>
    </row>
    <row r="157" spans="1:31" s="301" customFormat="1" ht="14.4">
      <c r="A157" s="393" t="s">
        <v>1527</v>
      </c>
      <c r="B157" s="393"/>
      <c r="C157" s="393"/>
      <c r="D157" s="393"/>
      <c r="E157" s="393"/>
      <c r="F157" s="393"/>
      <c r="G157" s="393"/>
      <c r="H157" s="393"/>
      <c r="I157" s="393"/>
      <c r="J157" s="448"/>
      <c r="K157" s="393"/>
      <c r="L157"/>
      <c r="M157"/>
      <c r="N157"/>
      <c r="O157"/>
      <c r="P157"/>
      <c r="Q157"/>
      <c r="R157"/>
      <c r="S157"/>
      <c r="T157" s="299" t="s">
        <v>1528</v>
      </c>
      <c r="U157"/>
      <c r="V157"/>
      <c r="W157"/>
      <c r="AB157" s="302"/>
      <c r="AC157" s="302"/>
      <c r="AD157" s="298"/>
      <c r="AE157" s="298"/>
    </row>
    <row r="158" spans="1:31" s="301" customFormat="1" ht="14.4">
      <c r="A158" s="392" t="s">
        <v>1529</v>
      </c>
      <c r="B158" s="392"/>
      <c r="C158" s="392"/>
      <c r="D158" s="392"/>
      <c r="E158" s="392"/>
      <c r="F158" s="392"/>
      <c r="G158" s="392"/>
      <c r="H158" s="392"/>
      <c r="I158" s="392"/>
      <c r="J158" s="449"/>
      <c r="K158" s="392"/>
      <c r="L158"/>
      <c r="M158"/>
      <c r="N158"/>
      <c r="O158"/>
      <c r="P158"/>
      <c r="Q158"/>
      <c r="R158"/>
      <c r="S158"/>
      <c r="T158"/>
      <c r="U158"/>
      <c r="V158"/>
      <c r="W158"/>
      <c r="AB158" s="302"/>
      <c r="AC158" s="302"/>
      <c r="AD158" s="298"/>
      <c r="AE158" s="298"/>
    </row>
    <row r="159" spans="1:31" s="301" customFormat="1" ht="14.4">
      <c r="A159" s="434" t="s">
        <v>1530</v>
      </c>
      <c r="B159" s="434"/>
      <c r="C159" s="434"/>
      <c r="D159" s="434"/>
      <c r="E159" s="434"/>
      <c r="F159" s="434"/>
      <c r="G159" s="434"/>
      <c r="H159" s="434"/>
      <c r="I159" s="434"/>
      <c r="J159" s="450"/>
      <c r="K159" s="434"/>
      <c r="L159"/>
      <c r="M159"/>
      <c r="N159"/>
      <c r="O159"/>
      <c r="P159"/>
      <c r="Q159"/>
      <c r="R159"/>
      <c r="S159"/>
      <c r="T159"/>
      <c r="U159"/>
      <c r="V159"/>
      <c r="W159"/>
      <c r="AB159" s="302"/>
      <c r="AC159" s="302"/>
      <c r="AD159" s="298"/>
      <c r="AE159" s="298"/>
    </row>
    <row r="160" spans="1:31" s="301" customFormat="1" ht="14.4">
      <c r="A160" s="436" t="s">
        <v>1531</v>
      </c>
      <c r="B160" s="436"/>
      <c r="C160" s="436"/>
      <c r="D160" s="436"/>
      <c r="E160" s="436"/>
      <c r="F160" s="436"/>
      <c r="G160" s="436"/>
      <c r="H160" s="436"/>
      <c r="I160" s="436"/>
      <c r="J160" s="451"/>
      <c r="K160" s="436"/>
      <c r="L160"/>
      <c r="M160"/>
      <c r="N160"/>
      <c r="O160"/>
      <c r="P160"/>
      <c r="Q160"/>
      <c r="R160"/>
      <c r="S160"/>
      <c r="T160"/>
      <c r="U160"/>
      <c r="V160"/>
      <c r="W160"/>
      <c r="AB160" s="302"/>
      <c r="AC160" s="302"/>
      <c r="AD160" s="298"/>
      <c r="AE160" s="298"/>
    </row>
    <row r="161" spans="1:31" s="301" customFormat="1" ht="14.4">
      <c r="A161" s="437" t="s">
        <v>1532</v>
      </c>
      <c r="B161" s="437"/>
      <c r="C161" s="437"/>
      <c r="D161" s="437"/>
      <c r="E161" s="437"/>
      <c r="F161" s="437"/>
      <c r="G161" s="437"/>
      <c r="H161" s="437"/>
      <c r="I161" s="437"/>
      <c r="J161" s="452"/>
      <c r="K161" s="437"/>
      <c r="L161"/>
      <c r="M161"/>
      <c r="N161"/>
      <c r="O161"/>
      <c r="P161"/>
      <c r="Q161"/>
      <c r="R161"/>
      <c r="S161"/>
      <c r="T161"/>
      <c r="U161"/>
      <c r="V161"/>
      <c r="W161"/>
      <c r="AB161" s="302"/>
      <c r="AC161" s="302"/>
      <c r="AD161" s="298"/>
      <c r="AE161" s="298"/>
    </row>
    <row r="162" spans="1:31" s="301" customFormat="1" ht="14.4">
      <c r="A162" s="444" t="s">
        <v>1533</v>
      </c>
      <c r="B162" s="444"/>
      <c r="C162" s="444"/>
      <c r="D162" s="444"/>
      <c r="E162" s="444"/>
      <c r="F162" s="444"/>
      <c r="G162" s="444"/>
      <c r="H162" s="444"/>
      <c r="I162" s="444"/>
      <c r="J162" s="445"/>
      <c r="K162" s="445"/>
      <c r="L162"/>
      <c r="M162"/>
      <c r="N162"/>
      <c r="O162"/>
      <c r="P162"/>
      <c r="Q162"/>
      <c r="R162"/>
      <c r="S162"/>
      <c r="T162"/>
      <c r="U162"/>
      <c r="V162"/>
      <c r="W162"/>
      <c r="AB162" s="302"/>
      <c r="AC162" s="302"/>
      <c r="AD162" s="298"/>
      <c r="AE162" s="298"/>
    </row>
  </sheetData>
  <autoFilter ref="A9:V154" xr:uid="{00000000-0001-0000-0100-000000000000}"/>
  <mergeCells count="2">
    <mergeCell ref="G8:I8"/>
    <mergeCell ref="K8:Q8"/>
  </mergeCells>
  <pageMargins left="0" right="0" top="0.25" bottom="0.5" header="0.3" footer="0.05"/>
  <pageSetup paperSize="5" scale="93" fitToHeight="16" orientation="landscape" r:id="rId1"/>
  <headerFooter>
    <oddFooter>&amp;A</oddFooter>
  </headerFooter>
  <rowBreaks count="1" manualBreakCount="1">
    <brk id="156" max="19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B786-107B-4585-8645-2E9E7F62F8A8}">
  <sheetPr codeName="Sheet29">
    <tabColor theme="6" tint="-0.249977111117893"/>
  </sheetPr>
  <dimension ref="A1:G27"/>
  <sheetViews>
    <sheetView showGridLines="0" workbookViewId="0"/>
  </sheetViews>
  <sheetFormatPr defaultRowHeight="14.4"/>
  <cols>
    <col min="1" max="1" width="7.44140625" bestFit="1" customWidth="1"/>
    <col min="2" max="2" width="3.5546875" bestFit="1" customWidth="1"/>
    <col min="3" max="3" width="25.6640625" bestFit="1" customWidth="1"/>
    <col min="4" max="4" width="6.33203125" hidden="1" customWidth="1"/>
    <col min="5" max="5" width="10.44140625" bestFit="1" customWidth="1"/>
    <col min="6" max="6" width="6.109375" bestFit="1" customWidth="1"/>
    <col min="7" max="7" width="17.6640625" bestFit="1" customWidth="1"/>
    <col min="8" max="8" width="8.33203125" customWidth="1"/>
  </cols>
  <sheetData>
    <row r="1" spans="1:7" ht="12.75" customHeight="1">
      <c r="A1" s="15" t="s">
        <v>492</v>
      </c>
    </row>
    <row r="2" spans="1:7" ht="12.75" customHeight="1">
      <c r="A2" s="17" t="s">
        <v>493</v>
      </c>
    </row>
    <row r="3" spans="1:7" ht="12.75" customHeight="1">
      <c r="A3" s="17" t="s">
        <v>494</v>
      </c>
    </row>
    <row r="4" spans="1:7" ht="12.75" customHeight="1">
      <c r="A4" s="18" t="s">
        <v>576</v>
      </c>
    </row>
    <row r="6" spans="1:7">
      <c r="A6" s="8" t="s">
        <v>4</v>
      </c>
      <c r="B6" s="197" t="s">
        <v>737</v>
      </c>
      <c r="C6" s="197" t="s">
        <v>685</v>
      </c>
      <c r="D6" s="197" t="s">
        <v>683</v>
      </c>
      <c r="E6" s="197" t="s">
        <v>20</v>
      </c>
      <c r="F6" s="8" t="s">
        <v>9</v>
      </c>
      <c r="G6" s="9" t="s">
        <v>959</v>
      </c>
    </row>
    <row r="7" spans="1:7">
      <c r="A7" s="10" t="s">
        <v>30</v>
      </c>
      <c r="B7" s="154" t="s">
        <v>3</v>
      </c>
      <c r="C7" s="154" t="s">
        <v>134</v>
      </c>
      <c r="D7" s="154" t="s">
        <v>57</v>
      </c>
      <c r="E7" s="22">
        <v>372757</v>
      </c>
      <c r="F7" s="10" t="s">
        <v>111</v>
      </c>
      <c r="G7" s="23" t="s">
        <v>112</v>
      </c>
    </row>
    <row r="8" spans="1:7">
      <c r="A8" s="10" t="s">
        <v>32</v>
      </c>
      <c r="B8" s="154" t="s">
        <v>3</v>
      </c>
      <c r="C8" s="154" t="s">
        <v>134</v>
      </c>
      <c r="D8" s="154" t="s">
        <v>57</v>
      </c>
      <c r="E8" s="22">
        <v>372757</v>
      </c>
      <c r="F8" s="10" t="s">
        <v>111</v>
      </c>
      <c r="G8" s="23" t="s">
        <v>112</v>
      </c>
    </row>
    <row r="9" spans="1:7">
      <c r="A9" s="10" t="s">
        <v>34</v>
      </c>
      <c r="B9" s="154" t="s">
        <v>3</v>
      </c>
      <c r="C9" s="154" t="s">
        <v>134</v>
      </c>
      <c r="D9" s="154" t="s">
        <v>57</v>
      </c>
      <c r="E9" s="22">
        <v>372757</v>
      </c>
      <c r="F9" s="10" t="s">
        <v>111</v>
      </c>
      <c r="G9" s="23" t="s">
        <v>112</v>
      </c>
    </row>
    <row r="10" spans="1:7">
      <c r="A10" s="10" t="s">
        <v>36</v>
      </c>
      <c r="B10" s="154" t="s">
        <v>3</v>
      </c>
      <c r="C10" s="154" t="s">
        <v>134</v>
      </c>
      <c r="D10" s="154" t="s">
        <v>57</v>
      </c>
      <c r="E10" s="22">
        <v>372757</v>
      </c>
      <c r="F10" s="10" t="s">
        <v>111</v>
      </c>
      <c r="G10" s="23" t="s">
        <v>112</v>
      </c>
    </row>
    <row r="11" spans="1:7">
      <c r="A11" s="10" t="s">
        <v>38</v>
      </c>
      <c r="B11" s="154" t="s">
        <v>3</v>
      </c>
      <c r="C11" s="154" t="s">
        <v>134</v>
      </c>
      <c r="D11" s="154" t="s">
        <v>57</v>
      </c>
      <c r="E11" s="22">
        <v>276639</v>
      </c>
      <c r="F11" s="10" t="s">
        <v>111</v>
      </c>
      <c r="G11" s="23" t="s">
        <v>112</v>
      </c>
    </row>
    <row r="12" spans="1:7">
      <c r="A12" s="10" t="s">
        <v>40</v>
      </c>
      <c r="B12" s="154" t="s">
        <v>3</v>
      </c>
      <c r="C12" s="154" t="s">
        <v>134</v>
      </c>
      <c r="D12" s="154" t="s">
        <v>57</v>
      </c>
      <c r="E12" s="22">
        <v>364019</v>
      </c>
      <c r="F12" s="10" t="s">
        <v>111</v>
      </c>
      <c r="G12" s="23" t="s">
        <v>112</v>
      </c>
    </row>
    <row r="13" spans="1:7">
      <c r="A13" s="10" t="s">
        <v>42</v>
      </c>
      <c r="B13" s="154" t="s">
        <v>3</v>
      </c>
      <c r="C13" s="154" t="s">
        <v>134</v>
      </c>
      <c r="D13" s="154" t="s">
        <v>57</v>
      </c>
      <c r="E13" s="22">
        <v>368442</v>
      </c>
      <c r="F13" s="10" t="s">
        <v>111</v>
      </c>
      <c r="G13" s="23" t="s">
        <v>112</v>
      </c>
    </row>
    <row r="14" spans="1:7">
      <c r="A14" s="10" t="s">
        <v>44</v>
      </c>
      <c r="B14" s="154" t="s">
        <v>3</v>
      </c>
      <c r="C14" s="154" t="s">
        <v>134</v>
      </c>
      <c r="D14" s="154" t="s">
        <v>57</v>
      </c>
      <c r="E14" s="22">
        <v>368442</v>
      </c>
      <c r="F14" s="10" t="s">
        <v>111</v>
      </c>
      <c r="G14" s="23" t="s">
        <v>112</v>
      </c>
    </row>
    <row r="15" spans="1:7">
      <c r="A15" s="10" t="s">
        <v>46</v>
      </c>
      <c r="B15" s="154" t="s">
        <v>3</v>
      </c>
      <c r="C15" s="154" t="s">
        <v>134</v>
      </c>
      <c r="D15" s="154" t="s">
        <v>57</v>
      </c>
      <c r="E15" s="22">
        <v>368442</v>
      </c>
      <c r="F15" s="10" t="s">
        <v>111</v>
      </c>
      <c r="G15" s="23" t="s">
        <v>112</v>
      </c>
    </row>
    <row r="16" spans="1:7">
      <c r="A16" s="10" t="s">
        <v>48</v>
      </c>
      <c r="B16" s="154" t="s">
        <v>3</v>
      </c>
      <c r="C16" s="154" t="s">
        <v>134</v>
      </c>
      <c r="D16" s="154" t="s">
        <v>57</v>
      </c>
      <c r="E16" s="22">
        <v>368442</v>
      </c>
      <c r="F16" s="10" t="s">
        <v>111</v>
      </c>
      <c r="G16" s="23" t="s">
        <v>112</v>
      </c>
    </row>
    <row r="17" spans="1:7">
      <c r="A17" s="10" t="s">
        <v>50</v>
      </c>
      <c r="B17" s="154" t="s">
        <v>3</v>
      </c>
      <c r="C17" s="154" t="s">
        <v>134</v>
      </c>
      <c r="D17" s="154" t="s">
        <v>57</v>
      </c>
      <c r="E17" s="22">
        <v>368442</v>
      </c>
      <c r="F17" s="10" t="s">
        <v>111</v>
      </c>
      <c r="G17" s="23" t="s">
        <v>112</v>
      </c>
    </row>
    <row r="18" spans="1:7">
      <c r="A18" s="10" t="s">
        <v>921</v>
      </c>
      <c r="B18" s="154" t="s">
        <v>3</v>
      </c>
      <c r="C18" s="154" t="s">
        <v>134</v>
      </c>
      <c r="D18" s="154" t="s">
        <v>57</v>
      </c>
      <c r="E18" s="22">
        <v>368442</v>
      </c>
      <c r="F18" s="10" t="s">
        <v>111</v>
      </c>
      <c r="G18" s="23" t="s">
        <v>112</v>
      </c>
    </row>
    <row r="19" spans="1:7">
      <c r="A19" s="81" t="s">
        <v>497</v>
      </c>
      <c r="B19" s="13"/>
      <c r="C19" s="13"/>
      <c r="D19" s="13"/>
      <c r="E19" s="198">
        <v>4342338</v>
      </c>
      <c r="F19" s="13"/>
      <c r="G19" s="24"/>
    </row>
    <row r="21" spans="1:7">
      <c r="A21" s="8" t="s">
        <v>4</v>
      </c>
      <c r="B21" s="197" t="s">
        <v>737</v>
      </c>
      <c r="C21" s="9" t="s">
        <v>700</v>
      </c>
      <c r="E21" s="156" t="s">
        <v>20</v>
      </c>
    </row>
    <row r="22" spans="1:7">
      <c r="A22" s="10" t="s">
        <v>921</v>
      </c>
      <c r="B22" s="154" t="s">
        <v>3</v>
      </c>
      <c r="C22" s="23" t="s">
        <v>1000</v>
      </c>
      <c r="E22" s="12">
        <f>SUBTOTAL(9,E13:E18)*2</f>
        <v>4421304</v>
      </c>
    </row>
    <row r="23" spans="1:7">
      <c r="A23" s="81" t="s">
        <v>497</v>
      </c>
      <c r="B23" s="13"/>
      <c r="C23" s="13"/>
      <c r="E23" s="14">
        <f>E22</f>
        <v>4421304</v>
      </c>
    </row>
    <row r="25" spans="1:7">
      <c r="A25" s="8" t="s">
        <v>4</v>
      </c>
      <c r="B25" s="197" t="s">
        <v>737</v>
      </c>
      <c r="C25" s="9" t="s">
        <v>700</v>
      </c>
      <c r="E25" s="156" t="s">
        <v>20</v>
      </c>
    </row>
    <row r="26" spans="1:7">
      <c r="A26" s="10" t="s">
        <v>921</v>
      </c>
      <c r="B26" s="154" t="s">
        <v>3</v>
      </c>
      <c r="C26" s="23" t="s">
        <v>1001</v>
      </c>
      <c r="E26" s="12">
        <f>E23-E19</f>
        <v>78966</v>
      </c>
    </row>
    <row r="27" spans="1:7">
      <c r="A27" s="81" t="s">
        <v>497</v>
      </c>
      <c r="B27" s="13"/>
      <c r="C27" s="13"/>
      <c r="E27" s="14">
        <f>E26</f>
        <v>78966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93AF-C7B1-4ACE-9F7E-B661C514396B}">
  <sheetPr codeName="Sheet3">
    <tabColor theme="6" tint="0.59999389629810485"/>
  </sheetPr>
  <dimension ref="A1:M19"/>
  <sheetViews>
    <sheetView showGridLines="0" workbookViewId="0"/>
  </sheetViews>
  <sheetFormatPr defaultRowHeight="14.4"/>
  <cols>
    <col min="1" max="1" width="11.109375" bestFit="1" customWidth="1"/>
    <col min="2" max="2" width="5.6640625" bestFit="1" customWidth="1"/>
    <col min="3" max="3" width="19.33203125" bestFit="1" customWidth="1"/>
    <col min="4" max="4" width="6.5546875" bestFit="1" customWidth="1"/>
    <col min="5" max="5" width="26" bestFit="1" customWidth="1"/>
    <col min="6" max="6" width="12.88671875" hidden="1" customWidth="1"/>
    <col min="7" max="7" width="5.109375" hidden="1" customWidth="1"/>
    <col min="8" max="9" width="8.33203125" hidden="1" customWidth="1"/>
    <col min="10" max="10" width="11.6640625" bestFit="1" customWidth="1"/>
    <col min="11" max="11" width="6.88671875" hidden="1" customWidth="1"/>
    <col min="12" max="12" width="15.88671875" hidden="1" customWidth="1"/>
  </cols>
  <sheetData>
    <row r="1" spans="1:13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2.75" customHeight="1">
      <c r="A4" s="18" t="s">
        <v>525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4"/>
    </row>
    <row r="6" spans="1:13" hidden="1">
      <c r="A6" s="3" t="s">
        <v>960</v>
      </c>
    </row>
    <row r="7" spans="1:13" hidden="1"/>
    <row r="8" spans="1:13" hidden="1">
      <c r="A8" s="4"/>
      <c r="B8" s="7" t="s">
        <v>691</v>
      </c>
    </row>
    <row r="9" spans="1:13" hidden="1">
      <c r="A9" s="6" t="s">
        <v>1</v>
      </c>
      <c r="B9" s="7" t="s">
        <v>699</v>
      </c>
    </row>
    <row r="10" spans="1:13" hidden="1">
      <c r="A10" s="6" t="s">
        <v>1</v>
      </c>
      <c r="B10" s="7" t="s">
        <v>689</v>
      </c>
    </row>
    <row r="11" spans="1:13" hidden="1">
      <c r="A11" s="6" t="s">
        <v>1</v>
      </c>
      <c r="B11" s="7" t="s">
        <v>931</v>
      </c>
    </row>
    <row r="12" spans="1:13" hidden="1">
      <c r="A12" s="6" t="s">
        <v>1</v>
      </c>
      <c r="B12" s="7" t="s">
        <v>688</v>
      </c>
    </row>
    <row r="13" spans="1:13" hidden="1">
      <c r="A13" s="4" t="s">
        <v>2</v>
      </c>
    </row>
    <row r="14" spans="1:13" hidden="1">
      <c r="A14" s="83" t="s">
        <v>687</v>
      </c>
      <c r="B14" s="224" t="s">
        <v>921</v>
      </c>
    </row>
    <row r="15" spans="1:13">
      <c r="A15" s="8" t="s">
        <v>686</v>
      </c>
      <c r="B15" s="8" t="s">
        <v>685</v>
      </c>
      <c r="C15" s="8" t="s">
        <v>684</v>
      </c>
      <c r="D15" s="8" t="s">
        <v>683</v>
      </c>
      <c r="E15" s="8" t="s">
        <v>682</v>
      </c>
      <c r="F15" s="8" t="s">
        <v>681</v>
      </c>
      <c r="G15" s="8" t="s">
        <v>680</v>
      </c>
      <c r="H15" s="8" t="s">
        <v>679</v>
      </c>
      <c r="I15" s="8" t="s">
        <v>678</v>
      </c>
      <c r="J15" s="9" t="s">
        <v>677</v>
      </c>
      <c r="K15" s="174" t="s">
        <v>676</v>
      </c>
      <c r="L15" s="9" t="s">
        <v>675</v>
      </c>
    </row>
    <row r="16" spans="1:13">
      <c r="A16" s="10" t="s">
        <v>3</v>
      </c>
      <c r="B16" s="10" t="s">
        <v>698</v>
      </c>
      <c r="C16" s="10" t="s">
        <v>697</v>
      </c>
      <c r="D16" s="10" t="s">
        <v>696</v>
      </c>
      <c r="E16" s="10" t="s">
        <v>695</v>
      </c>
      <c r="F16" s="82">
        <v>-23489177.609999999</v>
      </c>
      <c r="G16" s="82">
        <v>0</v>
      </c>
      <c r="H16" s="82">
        <v>-16874.38</v>
      </c>
      <c r="I16" s="82">
        <v>-16874.38</v>
      </c>
      <c r="J16" s="12">
        <v>-23583617.129999999</v>
      </c>
      <c r="K16" s="129" t="s">
        <v>694</v>
      </c>
      <c r="L16" s="23" t="s">
        <v>672</v>
      </c>
    </row>
    <row r="17" spans="1:12">
      <c r="A17" s="81" t="s">
        <v>497</v>
      </c>
      <c r="B17" s="13"/>
      <c r="C17" s="13"/>
      <c r="D17" s="13"/>
      <c r="E17" s="13"/>
      <c r="F17" s="80">
        <v>-23489177.609999999</v>
      </c>
      <c r="G17" s="80">
        <v>0</v>
      </c>
      <c r="H17" s="80">
        <v>-16874.38</v>
      </c>
      <c r="I17" s="80">
        <v>-16874.38</v>
      </c>
      <c r="J17" s="14">
        <v>-23583617.129999999</v>
      </c>
      <c r="K17" s="141"/>
      <c r="L17" s="24"/>
    </row>
    <row r="18" spans="1:12">
      <c r="A18" s="4" t="s">
        <v>2</v>
      </c>
    </row>
    <row r="19" spans="1:12" ht="15.45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BAA1-31BC-4305-994B-724755902BE2}">
  <sheetPr codeName="Sheet30">
    <tabColor theme="6" tint="-0.249977111117893"/>
    <pageSetUpPr fitToPage="1"/>
  </sheetPr>
  <dimension ref="A1:C25"/>
  <sheetViews>
    <sheetView zoomScaleNormal="100" workbookViewId="0"/>
  </sheetViews>
  <sheetFormatPr defaultColWidth="8.6640625" defaultRowHeight="14.4"/>
  <cols>
    <col min="1" max="1" width="88.109375" style="307" bestFit="1" customWidth="1"/>
    <col min="2" max="2" width="1.6640625" style="307" customWidth="1"/>
    <col min="3" max="3" width="11.88671875" style="307" bestFit="1" customWidth="1"/>
    <col min="4" max="16384" width="8.6640625" style="307"/>
  </cols>
  <sheetData>
    <row r="1" spans="1:3" customFormat="1" ht="12.75" customHeight="1">
      <c r="A1" s="15" t="s">
        <v>492</v>
      </c>
    </row>
    <row r="2" spans="1:3" customFormat="1" ht="12.75" customHeight="1">
      <c r="A2" s="17" t="s">
        <v>493</v>
      </c>
    </row>
    <row r="3" spans="1:3" customFormat="1" ht="12.75" customHeight="1">
      <c r="A3" s="17" t="s">
        <v>494</v>
      </c>
    </row>
    <row r="4" spans="1:3" customFormat="1" ht="12.75" customHeight="1">
      <c r="A4" s="18" t="s">
        <v>577</v>
      </c>
    </row>
    <row r="5" spans="1:3" customFormat="1"/>
    <row r="6" spans="1:3">
      <c r="A6" s="305" t="s">
        <v>1534</v>
      </c>
      <c r="B6" s="306"/>
      <c r="C6" s="306"/>
    </row>
    <row r="7" spans="1:3">
      <c r="A7" s="306" t="s">
        <v>1539</v>
      </c>
      <c r="B7" s="306"/>
      <c r="C7" s="310">
        <f>-'A4-12'!C37</f>
        <v>-197781.88</v>
      </c>
    </row>
    <row r="8" spans="1:3">
      <c r="A8" s="306" t="s">
        <v>1540</v>
      </c>
      <c r="B8" s="306"/>
      <c r="C8" s="311">
        <f>-'A4-10'!M52</f>
        <v>-405272.87391999998</v>
      </c>
    </row>
    <row r="9" spans="1:3">
      <c r="A9" s="306" t="s">
        <v>1541</v>
      </c>
      <c r="B9" s="306"/>
      <c r="C9" s="312">
        <f>SUM(C7:C8)</f>
        <v>-603054.75392000005</v>
      </c>
    </row>
    <row r="10" spans="1:3">
      <c r="A10" s="306" t="s">
        <v>1535</v>
      </c>
      <c r="B10" s="306"/>
      <c r="C10" s="313">
        <v>6.2E-2</v>
      </c>
    </row>
    <row r="11" spans="1:3" ht="15" thickBot="1">
      <c r="A11" s="306" t="s">
        <v>1542</v>
      </c>
      <c r="B11" s="306"/>
      <c r="C11" s="314">
        <f>C9*C10</f>
        <v>-37389.39474304</v>
      </c>
    </row>
    <row r="12" spans="1:3" ht="15" thickTop="1">
      <c r="A12" s="306"/>
      <c r="B12" s="306"/>
      <c r="C12" s="315"/>
    </row>
    <row r="13" spans="1:3">
      <c r="A13" s="305" t="s">
        <v>1536</v>
      </c>
      <c r="B13" s="306"/>
      <c r="C13" s="315"/>
    </row>
    <row r="14" spans="1:3">
      <c r="A14" s="306" t="s">
        <v>1539</v>
      </c>
      <c r="B14" s="306"/>
      <c r="C14" s="316">
        <f>-SUM('A4-12'!C43)</f>
        <v>-277307.83</v>
      </c>
    </row>
    <row r="15" spans="1:3">
      <c r="A15" s="306" t="s">
        <v>1540</v>
      </c>
      <c r="B15" s="306"/>
      <c r="C15" s="311">
        <f>C8</f>
        <v>-405272.87391999998</v>
      </c>
    </row>
    <row r="16" spans="1:3">
      <c r="A16" s="306" t="s">
        <v>1541</v>
      </c>
      <c r="B16" s="306"/>
      <c r="C16" s="316">
        <f>SUM(C14:C15)</f>
        <v>-682580.70392</v>
      </c>
    </row>
    <row r="17" spans="1:3">
      <c r="A17" s="306" t="s">
        <v>1537</v>
      </c>
      <c r="B17" s="306"/>
      <c r="C17" s="317">
        <v>1.4500000000000001E-2</v>
      </c>
    </row>
    <row r="18" spans="1:3" ht="15" thickBot="1">
      <c r="A18" s="306" t="s">
        <v>1689</v>
      </c>
      <c r="B18" s="306"/>
      <c r="C18" s="314">
        <f>C16*C17</f>
        <v>-9897.4202068400009</v>
      </c>
    </row>
    <row r="19" spans="1:3" ht="15" thickTop="1">
      <c r="A19" s="306"/>
      <c r="B19" s="306"/>
      <c r="C19" s="318"/>
    </row>
    <row r="20" spans="1:3">
      <c r="A20" s="306" t="s">
        <v>1543</v>
      </c>
      <c r="B20" s="306"/>
      <c r="C20" s="319">
        <f>C11+C18</f>
        <v>-47286.814949880005</v>
      </c>
    </row>
    <row r="21" spans="1:3">
      <c r="A21" s="306" t="s">
        <v>1538</v>
      </c>
      <c r="B21" s="306"/>
      <c r="C21" s="320">
        <v>1</v>
      </c>
    </row>
    <row r="22" spans="1:3" ht="15" thickBot="1">
      <c r="A22" s="306" t="s">
        <v>1544</v>
      </c>
      <c r="B22" s="306"/>
      <c r="C22" s="321">
        <f>C20*C21</f>
        <v>-47286.814949880005</v>
      </c>
    </row>
    <row r="23" spans="1:3" ht="15" thickTop="1">
      <c r="A23" s="309"/>
      <c r="B23" s="306"/>
      <c r="C23" s="308"/>
    </row>
    <row r="24" spans="1:3">
      <c r="A24" s="306"/>
      <c r="B24" s="306"/>
      <c r="C24" s="306"/>
    </row>
    <row r="25" spans="1:3">
      <c r="A25" s="306"/>
      <c r="B25" s="306"/>
      <c r="C25" s="306"/>
    </row>
  </sheetData>
  <pageMargins left="0.7" right="0.7" top="0.75" bottom="0.75" header="0.3" footer="0.3"/>
  <pageSetup scale="73" fitToHeight="0" orientation="portrait" r:id="rId1"/>
  <headerFooter scaleWithDoc="0">
    <oddFooter>&amp;L&amp;"Arial,Regular"&amp;10&amp;F
&amp;A&amp;R&amp;"Arial,Regular"&amp;10&amp;P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33B8-78C5-46B7-BAE5-6C556C71384D}">
  <sheetPr codeName="Sheet31">
    <tabColor theme="6" tint="-0.499984740745262"/>
    <pageSetUpPr fitToPage="1"/>
  </sheetPr>
  <dimension ref="A1:D58"/>
  <sheetViews>
    <sheetView zoomScaleNormal="100" workbookViewId="0"/>
  </sheetViews>
  <sheetFormatPr defaultColWidth="9.33203125" defaultRowHeight="13.8"/>
  <cols>
    <col min="1" max="1" width="29" style="60" bestFit="1" customWidth="1"/>
    <col min="2" max="2" width="13.44140625" style="60" bestFit="1" customWidth="1"/>
    <col min="3" max="3" width="10.6640625" style="60" customWidth="1"/>
    <col min="4" max="4" width="13.44140625" style="60" bestFit="1" customWidth="1"/>
    <col min="5" max="16384" width="9.33203125" style="60"/>
  </cols>
  <sheetData>
    <row r="1" spans="1:4" customFormat="1" ht="12.75" customHeight="1">
      <c r="A1" s="15" t="s">
        <v>492</v>
      </c>
    </row>
    <row r="2" spans="1:4" customFormat="1" ht="12.75" customHeight="1">
      <c r="A2" s="17" t="s">
        <v>493</v>
      </c>
    </row>
    <row r="3" spans="1:4" customFormat="1" ht="12.75" customHeight="1">
      <c r="A3" s="17" t="s">
        <v>494</v>
      </c>
    </row>
    <row r="4" spans="1:4" customFormat="1" ht="12.75" customHeight="1">
      <c r="A4" s="18" t="s">
        <v>581</v>
      </c>
    </row>
    <row r="5" spans="1:4" customFormat="1" ht="14.4"/>
    <row r="6" spans="1:4">
      <c r="A6" s="61" t="s">
        <v>611</v>
      </c>
      <c r="D6" s="62"/>
    </row>
    <row r="7" spans="1:4">
      <c r="A7" s="60" t="s">
        <v>612</v>
      </c>
      <c r="B7" s="63">
        <v>211754534</v>
      </c>
    </row>
    <row r="8" spans="1:4">
      <c r="A8" s="60" t="s">
        <v>613</v>
      </c>
      <c r="B8" s="63">
        <v>-46851090</v>
      </c>
    </row>
    <row r="9" spans="1:4" ht="14.4" thickBot="1">
      <c r="A9" s="60" t="s">
        <v>614</v>
      </c>
      <c r="B9" s="64">
        <f>SUM(B7:B8)</f>
        <v>164903444</v>
      </c>
    </row>
    <row r="10" spans="1:4" ht="14.4" thickTop="1">
      <c r="D10" s="65"/>
    </row>
    <row r="11" spans="1:4">
      <c r="A11" s="60" t="s">
        <v>615</v>
      </c>
      <c r="C11" s="66">
        <f>-ROUND(B8/B7,6)</f>
        <v>0.221252</v>
      </c>
      <c r="D11" s="65"/>
    </row>
    <row r="13" spans="1:4">
      <c r="A13" s="60" t="s">
        <v>616</v>
      </c>
    </row>
    <row r="15" spans="1:4">
      <c r="A15" s="522" t="s">
        <v>617</v>
      </c>
      <c r="B15" s="522"/>
      <c r="C15" s="522"/>
      <c r="D15" s="522"/>
    </row>
    <row r="16" spans="1:4">
      <c r="A16" s="521" t="s">
        <v>618</v>
      </c>
      <c r="B16" s="521"/>
      <c r="C16" s="521"/>
      <c r="D16" s="521"/>
    </row>
    <row r="17" spans="1:4">
      <c r="A17" s="521" t="s">
        <v>619</v>
      </c>
      <c r="B17" s="521"/>
      <c r="C17" s="521"/>
      <c r="D17" s="521"/>
    </row>
    <row r="18" spans="1:4">
      <c r="A18" s="521" t="s">
        <v>620</v>
      </c>
      <c r="B18" s="521"/>
      <c r="C18" s="521"/>
      <c r="D18" s="521"/>
    </row>
    <row r="19" spans="1:4">
      <c r="A19" s="521" t="s">
        <v>621</v>
      </c>
      <c r="B19" s="521"/>
      <c r="C19" s="521"/>
      <c r="D19" s="521"/>
    </row>
    <row r="21" spans="1:4">
      <c r="A21" s="61" t="s">
        <v>622</v>
      </c>
      <c r="D21" s="62"/>
    </row>
    <row r="22" spans="1:4">
      <c r="A22" s="60" t="s">
        <v>623</v>
      </c>
      <c r="B22" s="67">
        <v>37256</v>
      </c>
      <c r="D22" s="63">
        <f>ROUND(D24/0.77875,0)</f>
        <v>12841091</v>
      </c>
    </row>
    <row r="23" spans="1:4">
      <c r="A23" s="60" t="s">
        <v>613</v>
      </c>
      <c r="B23" s="67">
        <v>37256</v>
      </c>
      <c r="D23" s="68">
        <f>D24-D22</f>
        <v>-2841091</v>
      </c>
    </row>
    <row r="24" spans="1:4" ht="14.4" thickBot="1">
      <c r="A24" s="60" t="s">
        <v>624</v>
      </c>
      <c r="B24" s="67">
        <v>37256</v>
      </c>
      <c r="D24" s="69">
        <v>10000000</v>
      </c>
    </row>
    <row r="25" spans="1:4" ht="14.4" thickTop="1"/>
    <row r="26" spans="1:4">
      <c r="A26" s="61" t="s">
        <v>622</v>
      </c>
      <c r="D26" s="62"/>
    </row>
    <row r="27" spans="1:4">
      <c r="A27" s="60" t="s">
        <v>623</v>
      </c>
      <c r="B27" s="67">
        <v>40543</v>
      </c>
      <c r="D27" s="65">
        <f>D22</f>
        <v>12841091</v>
      </c>
    </row>
    <row r="28" spans="1:4">
      <c r="B28" s="70"/>
    </row>
    <row r="29" spans="1:4">
      <c r="A29" s="60" t="s">
        <v>625</v>
      </c>
      <c r="B29" s="67">
        <v>37256</v>
      </c>
      <c r="D29" s="65">
        <f>D23</f>
        <v>-2841091</v>
      </c>
    </row>
    <row r="30" spans="1:4">
      <c r="A30" s="60" t="s">
        <v>625</v>
      </c>
      <c r="B30" s="67">
        <v>37621</v>
      </c>
      <c r="C30" s="66">
        <v>2.6700000000000002E-2</v>
      </c>
      <c r="D30" s="65">
        <f>-D$27*C30</f>
        <v>-342857.12969999999</v>
      </c>
    </row>
    <row r="31" spans="1:4">
      <c r="A31" s="60" t="s">
        <v>625</v>
      </c>
      <c r="B31" s="67">
        <v>37986</v>
      </c>
      <c r="C31" s="66">
        <v>2.81E-2</v>
      </c>
      <c r="D31" s="65">
        <f>-D$27*C31</f>
        <v>-360834.65710000001</v>
      </c>
    </row>
    <row r="32" spans="1:4">
      <c r="A32" s="60" t="s">
        <v>625</v>
      </c>
      <c r="B32" s="67">
        <v>38352</v>
      </c>
      <c r="C32" s="66">
        <v>2.93E-2</v>
      </c>
      <c r="D32" s="65">
        <f t="shared" ref="D32:D54" si="0">-D$27*C32</f>
        <v>-376243.96629999997</v>
      </c>
    </row>
    <row r="33" spans="1:4">
      <c r="A33" s="60" t="s">
        <v>625</v>
      </c>
      <c r="B33" s="67">
        <v>38717</v>
      </c>
      <c r="C33" s="66">
        <v>3.0499999999999999E-2</v>
      </c>
      <c r="D33" s="65">
        <f t="shared" si="0"/>
        <v>-391653.27549999999</v>
      </c>
    </row>
    <row r="34" spans="1:4">
      <c r="A34" s="60" t="s">
        <v>625</v>
      </c>
      <c r="B34" s="67">
        <v>39082</v>
      </c>
      <c r="C34" s="66">
        <v>3.2800000000000003E-2</v>
      </c>
      <c r="D34" s="65">
        <f t="shared" si="0"/>
        <v>-421187.78480000002</v>
      </c>
    </row>
    <row r="35" spans="1:4">
      <c r="A35" s="60" t="s">
        <v>625</v>
      </c>
      <c r="B35" s="67">
        <v>39447</v>
      </c>
      <c r="C35" s="66">
        <v>2.7699999999999999E-2</v>
      </c>
      <c r="D35" s="65">
        <f t="shared" si="0"/>
        <v>-355698.22070000001</v>
      </c>
    </row>
    <row r="36" spans="1:4">
      <c r="A36" s="60" t="s">
        <v>625</v>
      </c>
      <c r="B36" s="67">
        <v>39813</v>
      </c>
      <c r="C36" s="66">
        <v>2.76E-2</v>
      </c>
      <c r="D36" s="65">
        <f t="shared" si="0"/>
        <v>-354414.1116</v>
      </c>
    </row>
    <row r="37" spans="1:4">
      <c r="A37" s="60" t="s">
        <v>625</v>
      </c>
      <c r="B37" s="67">
        <v>40178</v>
      </c>
      <c r="C37" s="66">
        <v>2.8299999999999999E-2</v>
      </c>
      <c r="D37" s="65">
        <f t="shared" si="0"/>
        <v>-363402.87529999996</v>
      </c>
    </row>
    <row r="38" spans="1:4">
      <c r="A38" s="60" t="s">
        <v>625</v>
      </c>
      <c r="B38" s="67">
        <v>40543</v>
      </c>
      <c r="C38" s="66">
        <v>2.8299999999999999E-2</v>
      </c>
      <c r="D38" s="65">
        <f t="shared" si="0"/>
        <v>-363402.87529999996</v>
      </c>
    </row>
    <row r="39" spans="1:4">
      <c r="A39" s="60" t="s">
        <v>625</v>
      </c>
      <c r="B39" s="67">
        <v>40908</v>
      </c>
      <c r="C39" s="66">
        <v>3.32E-2</v>
      </c>
      <c r="D39" s="65">
        <f t="shared" si="0"/>
        <v>-426324.22120000003</v>
      </c>
    </row>
    <row r="40" spans="1:4">
      <c r="A40" s="60" t="s">
        <v>625</v>
      </c>
      <c r="B40" s="67">
        <v>41274</v>
      </c>
      <c r="C40" s="66">
        <v>2.69E-2</v>
      </c>
      <c r="D40" s="65">
        <f t="shared" si="0"/>
        <v>-345425.34789999999</v>
      </c>
    </row>
    <row r="41" spans="1:4">
      <c r="A41" s="60" t="s">
        <v>625</v>
      </c>
      <c r="B41" s="67">
        <v>41639</v>
      </c>
      <c r="C41" s="66">
        <v>2.63E-2</v>
      </c>
      <c r="D41" s="65">
        <f t="shared" si="0"/>
        <v>-337720.69329999998</v>
      </c>
    </row>
    <row r="42" spans="1:4">
      <c r="A42" s="60" t="s">
        <v>625</v>
      </c>
      <c r="B42" s="67">
        <v>42004</v>
      </c>
      <c r="C42" s="66">
        <v>2.6499999999999999E-2</v>
      </c>
      <c r="D42" s="65">
        <f t="shared" si="0"/>
        <v>-340288.91149999999</v>
      </c>
    </row>
    <row r="43" spans="1:4">
      <c r="A43" s="60" t="s">
        <v>625</v>
      </c>
      <c r="B43" s="67">
        <v>42369</v>
      </c>
      <c r="C43" s="66">
        <v>2.6800000000000001E-2</v>
      </c>
      <c r="D43" s="65">
        <f t="shared" si="0"/>
        <v>-344141.23879999999</v>
      </c>
    </row>
    <row r="44" spans="1:4">
      <c r="A44" s="60" t="s">
        <v>625</v>
      </c>
      <c r="B44" s="67">
        <v>42735</v>
      </c>
      <c r="C44" s="66">
        <v>2.6599999999999999E-2</v>
      </c>
      <c r="D44" s="65">
        <f t="shared" si="0"/>
        <v>-341573.02059999999</v>
      </c>
    </row>
    <row r="45" spans="1:4">
      <c r="A45" s="60" t="s">
        <v>625</v>
      </c>
      <c r="B45" s="67">
        <v>43100</v>
      </c>
      <c r="C45" s="66">
        <v>2.64E-2</v>
      </c>
      <c r="D45" s="65">
        <f t="shared" si="0"/>
        <v>-339004.80239999999</v>
      </c>
    </row>
    <row r="46" spans="1:4">
      <c r="A46" s="60" t="s">
        <v>625</v>
      </c>
      <c r="B46" s="67">
        <v>43465</v>
      </c>
      <c r="C46" s="66">
        <v>2.5999999999999999E-2</v>
      </c>
      <c r="D46" s="65">
        <f t="shared" si="0"/>
        <v>-333868.36599999998</v>
      </c>
    </row>
    <row r="47" spans="1:4">
      <c r="A47" s="60" t="s">
        <v>625</v>
      </c>
      <c r="B47" s="67">
        <v>43830</v>
      </c>
      <c r="C47" s="66">
        <v>2.6200000000000001E-2</v>
      </c>
      <c r="D47" s="65">
        <f t="shared" si="0"/>
        <v>-336436.58420000004</v>
      </c>
    </row>
    <row r="48" spans="1:4">
      <c r="A48" s="60" t="s">
        <v>625</v>
      </c>
      <c r="B48" s="67">
        <v>44196</v>
      </c>
      <c r="C48" s="66">
        <v>2.63E-2</v>
      </c>
      <c r="D48" s="65">
        <f t="shared" si="0"/>
        <v>-337720.69329999998</v>
      </c>
    </row>
    <row r="49" spans="1:4">
      <c r="A49" s="60" t="s">
        <v>625</v>
      </c>
      <c r="B49" s="67">
        <v>44561</v>
      </c>
      <c r="C49" s="66">
        <v>2.6700000000000002E-2</v>
      </c>
      <c r="D49" s="65">
        <f t="shared" si="0"/>
        <v>-342857.12969999999</v>
      </c>
    </row>
    <row r="50" spans="1:4">
      <c r="A50" s="60" t="s">
        <v>625</v>
      </c>
      <c r="B50" s="67">
        <v>44926</v>
      </c>
      <c r="C50" s="66">
        <v>2.64E-2</v>
      </c>
      <c r="D50" s="65">
        <f t="shared" si="0"/>
        <v>-339004.80239999999</v>
      </c>
    </row>
    <row r="51" spans="1:4">
      <c r="A51" s="60" t="s">
        <v>625</v>
      </c>
      <c r="B51" s="67">
        <v>45291</v>
      </c>
      <c r="C51" s="66">
        <v>2.6599999999999999E-2</v>
      </c>
      <c r="D51" s="65">
        <f t="shared" si="0"/>
        <v>-341573.02059999999</v>
      </c>
    </row>
    <row r="52" spans="1:4">
      <c r="A52" s="60" t="s">
        <v>625</v>
      </c>
      <c r="B52" s="67">
        <v>45473</v>
      </c>
      <c r="C52" s="66">
        <v>2.7E-2</v>
      </c>
      <c r="D52" s="65">
        <f>-D$27*C52/2</f>
        <v>-173354.7285</v>
      </c>
    </row>
    <row r="53" spans="1:4">
      <c r="A53" s="60" t="s">
        <v>625</v>
      </c>
      <c r="B53" s="67">
        <v>45838</v>
      </c>
      <c r="C53" s="211">
        <v>2.7400000000000001E-2</v>
      </c>
      <c r="D53" s="65">
        <f t="shared" si="0"/>
        <v>-351845.8934</v>
      </c>
    </row>
    <row r="54" spans="1:4">
      <c r="A54" s="60" t="s">
        <v>625</v>
      </c>
      <c r="B54" s="67">
        <v>46203</v>
      </c>
      <c r="C54" s="211">
        <v>2.7300000000000001E-2</v>
      </c>
      <c r="D54" s="65">
        <f t="shared" si="0"/>
        <v>-350561.7843</v>
      </c>
    </row>
    <row r="55" spans="1:4" ht="14.4" thickBot="1">
      <c r="A55" s="60" t="s">
        <v>626</v>
      </c>
      <c r="B55" s="67"/>
      <c r="C55" s="71"/>
      <c r="D55" s="64">
        <f>SUM(D29:D54)</f>
        <v>-11552487.134400003</v>
      </c>
    </row>
    <row r="56" spans="1:4" ht="14.4" thickTop="1"/>
    <row r="57" spans="1:4" ht="14.4" thickBot="1">
      <c r="C57" s="72" t="s">
        <v>624</v>
      </c>
      <c r="D57" s="73">
        <f>SUM(D27,D55)</f>
        <v>1288603.8655999973</v>
      </c>
    </row>
    <row r="58" spans="1:4" ht="14.4" thickTop="1"/>
  </sheetData>
  <mergeCells count="5">
    <mergeCell ref="A18:D18"/>
    <mergeCell ref="A19:D19"/>
    <mergeCell ref="A15:D15"/>
    <mergeCell ref="A16:D16"/>
    <mergeCell ref="A17:D17"/>
  </mergeCells>
  <pageMargins left="0.7" right="0.7" top="0.75" bottom="0.75" header="0.3" footer="0.3"/>
  <pageSetup orientation="portrait" horizontalDpi="1200" verticalDpi="1200" r:id="rId1"/>
  <headerFooter scaleWithDoc="0">
    <oddFooter>&amp;L&amp;F
&amp;A&amp;R&amp;P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C4D3-0A1C-4037-900F-9071DB25493F}">
  <sheetPr codeName="Sheet32">
    <tabColor theme="6" tint="-0.499984740745262"/>
  </sheetPr>
  <dimension ref="A1:F28"/>
  <sheetViews>
    <sheetView showGridLines="0" workbookViewId="0"/>
  </sheetViews>
  <sheetFormatPr defaultRowHeight="14.4"/>
  <cols>
    <col min="1" max="1" width="7.44140625" bestFit="1" customWidth="1"/>
    <col min="2" max="2" width="12.44140625" bestFit="1" customWidth="1"/>
    <col min="3" max="4" width="10.44140625" bestFit="1" customWidth="1"/>
    <col min="5" max="5" width="14" bestFit="1" customWidth="1"/>
    <col min="6" max="6" width="9.44140625" bestFit="1" customWidth="1"/>
    <col min="7" max="7" width="22" bestFit="1" customWidth="1"/>
    <col min="8" max="8" width="8.33203125" bestFit="1" customWidth="1"/>
  </cols>
  <sheetData>
    <row r="1" spans="1:6" ht="12.75" customHeight="1">
      <c r="A1" s="15" t="s">
        <v>492</v>
      </c>
    </row>
    <row r="2" spans="1:6" ht="12.75" customHeight="1">
      <c r="A2" s="17" t="s">
        <v>493</v>
      </c>
    </row>
    <row r="3" spans="1:6" ht="12.75" customHeight="1">
      <c r="A3" s="17" t="s">
        <v>494</v>
      </c>
    </row>
    <row r="4" spans="1:6" ht="12.75" customHeight="1">
      <c r="A4" s="18" t="s">
        <v>583</v>
      </c>
    </row>
    <row r="6" spans="1:6">
      <c r="A6" s="90" t="s">
        <v>702</v>
      </c>
      <c r="B6" s="90"/>
      <c r="C6" s="91" t="s">
        <v>703</v>
      </c>
      <c r="D6" s="90"/>
      <c r="E6" s="91" t="s">
        <v>714</v>
      </c>
      <c r="F6" s="91" t="s">
        <v>704</v>
      </c>
    </row>
    <row r="7" spans="1:6">
      <c r="A7" s="84">
        <v>920</v>
      </c>
      <c r="B7" s="84" t="s">
        <v>705</v>
      </c>
      <c r="C7" s="86">
        <v>198418.37</v>
      </c>
      <c r="D7" s="86">
        <f>C7</f>
        <v>198418.37</v>
      </c>
      <c r="E7" s="85" t="s">
        <v>706</v>
      </c>
      <c r="F7" s="100">
        <f>ROUND(+D7*$D$12,0)</f>
        <v>28175</v>
      </c>
    </row>
    <row r="8" spans="1:6">
      <c r="A8" s="84">
        <v>921</v>
      </c>
      <c r="B8" s="84" t="s">
        <v>705</v>
      </c>
      <c r="C8" s="86">
        <v>0</v>
      </c>
      <c r="D8" s="86">
        <f>C8</f>
        <v>0</v>
      </c>
      <c r="E8" s="85" t="s">
        <v>706</v>
      </c>
      <c r="F8" s="100">
        <f t="shared" ref="F8:F10" si="0">ROUND(+D8*$D$12,0)</f>
        <v>0</v>
      </c>
    </row>
    <row r="9" spans="1:6">
      <c r="A9" s="84">
        <v>926</v>
      </c>
      <c r="B9" s="84" t="s">
        <v>707</v>
      </c>
      <c r="C9" s="86"/>
      <c r="D9" s="86">
        <f>ROUND(D7*0.37,2)</f>
        <v>73414.8</v>
      </c>
      <c r="E9" s="85" t="s">
        <v>706</v>
      </c>
      <c r="F9" s="100">
        <f t="shared" si="0"/>
        <v>10425</v>
      </c>
    </row>
    <row r="10" spans="1:6">
      <c r="A10" s="84">
        <v>408</v>
      </c>
      <c r="B10" s="84" t="s">
        <v>708</v>
      </c>
      <c r="C10" s="86"/>
      <c r="D10" s="86">
        <f>ROUND(D7*0.0765,2)</f>
        <v>15179.01</v>
      </c>
      <c r="E10" s="85" t="s">
        <v>706</v>
      </c>
      <c r="F10" s="100">
        <f t="shared" si="0"/>
        <v>2155</v>
      </c>
    </row>
    <row r="11" spans="1:6">
      <c r="A11" s="88"/>
      <c r="B11" s="88"/>
      <c r="C11" s="87"/>
      <c r="D11" s="87">
        <f>SUBTOTAL(9,D7:D10)</f>
        <v>287012.18</v>
      </c>
      <c r="E11" s="89"/>
      <c r="F11" s="101"/>
    </row>
    <row r="12" spans="1:6">
      <c r="A12" s="84" t="s">
        <v>709</v>
      </c>
      <c r="B12" s="84"/>
      <c r="C12" s="86"/>
      <c r="D12" s="96">
        <v>0.14199999999999999</v>
      </c>
      <c r="E12" s="85"/>
      <c r="F12" s="100"/>
    </row>
    <row r="13" spans="1:6" ht="15" thickBot="1">
      <c r="A13" s="92" t="s">
        <v>710</v>
      </c>
      <c r="B13" s="92"/>
      <c r="C13" s="93"/>
      <c r="D13" s="93">
        <f>ROUND(D11*D12,2)</f>
        <v>40755.730000000003</v>
      </c>
      <c r="E13" s="94"/>
      <c r="F13" s="102">
        <f>SUBTOTAL(9,F7:F10)</f>
        <v>40755</v>
      </c>
    </row>
    <row r="14" spans="1:6" ht="15" thickTop="1">
      <c r="A14" s="84"/>
      <c r="B14" s="84"/>
      <c r="C14" s="84"/>
      <c r="D14" s="84"/>
      <c r="E14" s="85"/>
      <c r="F14" s="84"/>
    </row>
    <row r="15" spans="1:6">
      <c r="A15" s="84"/>
      <c r="B15" s="84"/>
      <c r="C15" s="84"/>
      <c r="D15" s="84"/>
      <c r="E15" s="85"/>
      <c r="F15" s="84"/>
    </row>
    <row r="16" spans="1:6">
      <c r="A16" s="84"/>
      <c r="B16" s="84"/>
      <c r="C16" s="84"/>
      <c r="D16" s="84"/>
      <c r="E16" s="85"/>
      <c r="F16" s="84"/>
    </row>
    <row r="17" spans="1:6">
      <c r="A17" s="90" t="s">
        <v>702</v>
      </c>
      <c r="B17" s="90"/>
      <c r="C17" s="91" t="s">
        <v>711</v>
      </c>
      <c r="D17" s="91"/>
      <c r="E17" s="91" t="s">
        <v>714</v>
      </c>
      <c r="F17" s="91" t="s">
        <v>704</v>
      </c>
    </row>
    <row r="18" spans="1:6">
      <c r="A18" s="84">
        <v>920</v>
      </c>
      <c r="B18" s="84" t="s">
        <v>705</v>
      </c>
      <c r="C18" s="86">
        <v>16855.300000000003</v>
      </c>
      <c r="D18" s="86">
        <f>C18</f>
        <v>16855.300000000003</v>
      </c>
      <c r="E18" s="85" t="s">
        <v>712</v>
      </c>
      <c r="F18" s="100">
        <f>ROUND(+D18*$D$23,0)</f>
        <v>1905</v>
      </c>
    </row>
    <row r="19" spans="1:6">
      <c r="A19" s="84">
        <v>921</v>
      </c>
      <c r="B19" s="84" t="s">
        <v>705</v>
      </c>
      <c r="C19" s="86">
        <v>385.78</v>
      </c>
      <c r="D19" s="86">
        <f>C19</f>
        <v>385.78</v>
      </c>
      <c r="E19" s="85" t="s">
        <v>712</v>
      </c>
      <c r="F19" s="100">
        <f t="shared" ref="F19:F21" si="1">ROUND(+D19*$D$23,0)</f>
        <v>44</v>
      </c>
    </row>
    <row r="20" spans="1:6">
      <c r="A20" s="84">
        <v>926</v>
      </c>
      <c r="B20" s="84" t="s">
        <v>707</v>
      </c>
      <c r="C20" s="86"/>
      <c r="D20" s="86">
        <f>ROUND(D18*0.37,2)</f>
        <v>6236.46</v>
      </c>
      <c r="E20" s="85" t="s">
        <v>712</v>
      </c>
      <c r="F20" s="100">
        <f t="shared" si="1"/>
        <v>705</v>
      </c>
    </row>
    <row r="21" spans="1:6">
      <c r="A21" s="90">
        <v>408</v>
      </c>
      <c r="B21" s="90" t="s">
        <v>708</v>
      </c>
      <c r="C21" s="95"/>
      <c r="D21" s="86">
        <f>ROUND(D18*0.0765,2)</f>
        <v>1289.43</v>
      </c>
      <c r="E21" s="91" t="s">
        <v>712</v>
      </c>
      <c r="F21" s="103">
        <f t="shared" si="1"/>
        <v>146</v>
      </c>
    </row>
    <row r="22" spans="1:6">
      <c r="A22" s="84"/>
      <c r="B22" s="84"/>
      <c r="C22" s="86"/>
      <c r="D22" s="87">
        <f>SUBTOTAL(9,D18:D21)</f>
        <v>24766.97</v>
      </c>
      <c r="E22" s="85"/>
      <c r="F22" s="104"/>
    </row>
    <row r="23" spans="1:6">
      <c r="A23" s="84" t="s">
        <v>709</v>
      </c>
      <c r="B23" s="84"/>
      <c r="C23" s="86"/>
      <c r="D23" s="96">
        <v>0.113</v>
      </c>
      <c r="E23" s="85"/>
      <c r="F23" s="104"/>
    </row>
    <row r="24" spans="1:6" ht="15" thickBot="1">
      <c r="A24" s="92" t="s">
        <v>710</v>
      </c>
      <c r="B24" s="92"/>
      <c r="C24" s="93"/>
      <c r="D24" s="93">
        <f>ROUND(D22*D23,2)</f>
        <v>2798.67</v>
      </c>
      <c r="E24" s="94"/>
      <c r="F24" s="102">
        <f>SUBTOTAL(9,F18:F21)</f>
        <v>2800</v>
      </c>
    </row>
    <row r="25" spans="1:6" ht="15" thickTop="1">
      <c r="A25" s="84"/>
      <c r="B25" s="84"/>
      <c r="C25" s="84"/>
      <c r="D25" s="84"/>
      <c r="E25" s="84"/>
      <c r="F25" s="84"/>
    </row>
    <row r="26" spans="1:6">
      <c r="A26" s="97" t="s">
        <v>713</v>
      </c>
      <c r="B26" s="84"/>
      <c r="C26" s="97"/>
      <c r="D26" s="98"/>
      <c r="F26" s="105">
        <f>F13+F24</f>
        <v>43555</v>
      </c>
    </row>
    <row r="27" spans="1:6">
      <c r="A27" s="84" t="s">
        <v>715</v>
      </c>
      <c r="B27" s="84"/>
      <c r="D27" s="98"/>
      <c r="E27" s="99"/>
    </row>
    <row r="28" spans="1:6">
      <c r="B28" s="84"/>
      <c r="C28" s="84"/>
      <c r="D28" s="84"/>
      <c r="E28" s="8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3AAE-B2A0-4CC6-B604-CFD4C15D8959}">
  <sheetPr codeName="Sheet33">
    <tabColor theme="6" tint="-0.499984740745262"/>
  </sheetPr>
  <dimension ref="A1:J11"/>
  <sheetViews>
    <sheetView workbookViewId="0"/>
  </sheetViews>
  <sheetFormatPr defaultColWidth="8.6640625" defaultRowHeight="10.199999999999999"/>
  <cols>
    <col min="1" max="1" width="12.5546875" style="74" bestFit="1" customWidth="1"/>
    <col min="2" max="2" width="48.33203125" style="74" bestFit="1" customWidth="1"/>
    <col min="3" max="3" width="1.5546875" style="74" customWidth="1"/>
    <col min="4" max="4" width="20.5546875" style="74" bestFit="1" customWidth="1"/>
    <col min="5" max="5" width="27.44140625" style="74" bestFit="1" customWidth="1"/>
    <col min="6" max="6" width="12.88671875" style="74" bestFit="1" customWidth="1"/>
    <col min="7" max="7" width="1.5546875" style="74" customWidth="1"/>
    <col min="8" max="8" width="17" style="74" bestFit="1" customWidth="1"/>
    <col min="9" max="9" width="23.88671875" style="74" bestFit="1" customWidth="1"/>
    <col min="10" max="10" width="18.44140625" style="74" bestFit="1" customWidth="1"/>
    <col min="11" max="16384" width="8.6640625" style="74"/>
  </cols>
  <sheetData>
    <row r="1" spans="1:10" customFormat="1" ht="12.75" customHeight="1">
      <c r="A1" s="15" t="s">
        <v>492</v>
      </c>
      <c r="B1" s="74"/>
    </row>
    <row r="2" spans="1:10" customFormat="1" ht="12.75" customHeight="1">
      <c r="A2" s="17" t="s">
        <v>493</v>
      </c>
      <c r="B2" s="74"/>
    </row>
    <row r="3" spans="1:10" customFormat="1" ht="12.75" customHeight="1">
      <c r="A3" s="17" t="s">
        <v>494</v>
      </c>
      <c r="B3" s="74"/>
    </row>
    <row r="4" spans="1:10" customFormat="1" ht="12.75" customHeight="1">
      <c r="A4" s="18" t="s">
        <v>585</v>
      </c>
      <c r="B4" s="74"/>
    </row>
    <row r="5" spans="1:10" customFormat="1" ht="14.4"/>
    <row r="6" spans="1:10">
      <c r="A6" s="75" t="s">
        <v>637</v>
      </c>
      <c r="B6" s="75" t="s">
        <v>505</v>
      </c>
      <c r="C6" s="185"/>
      <c r="D6" s="185" t="s">
        <v>636</v>
      </c>
      <c r="E6" s="185" t="s">
        <v>635</v>
      </c>
      <c r="F6" s="185" t="s">
        <v>634</v>
      </c>
      <c r="G6" s="185"/>
      <c r="H6" s="185" t="s">
        <v>633</v>
      </c>
      <c r="I6" s="185" t="s">
        <v>632</v>
      </c>
      <c r="J6" s="185" t="s">
        <v>631</v>
      </c>
    </row>
    <row r="7" spans="1:10">
      <c r="A7" s="77"/>
      <c r="B7" s="77"/>
      <c r="C7" s="187"/>
      <c r="D7" s="186">
        <v>0.80691000000000002</v>
      </c>
      <c r="E7" s="186">
        <f>1-D7</f>
        <v>0.19308999999999998</v>
      </c>
      <c r="F7" s="187"/>
      <c r="G7" s="187"/>
      <c r="H7" s="186">
        <v>0.80691000000000002</v>
      </c>
      <c r="I7" s="186">
        <f>1-H7</f>
        <v>0.19308999999999998</v>
      </c>
      <c r="J7" s="187"/>
    </row>
    <row r="8" spans="1:10">
      <c r="A8" s="76" t="s">
        <v>630</v>
      </c>
      <c r="B8" s="76" t="s">
        <v>629</v>
      </c>
      <c r="C8" s="187"/>
      <c r="D8" s="187">
        <f>$D$7*F8</f>
        <v>3327244.1231445004</v>
      </c>
      <c r="E8" s="187">
        <f>$E$7*F8</f>
        <v>796194.8268555</v>
      </c>
      <c r="F8" s="187">
        <v>4123438.95</v>
      </c>
      <c r="G8" s="187"/>
      <c r="H8" s="187">
        <f>$H$7*J8</f>
        <v>1292780.7136412999</v>
      </c>
      <c r="I8" s="187">
        <f>$I$7*J8</f>
        <v>309356.71635869995</v>
      </c>
      <c r="J8" s="187">
        <v>1602137.43</v>
      </c>
    </row>
    <row r="9" spans="1:10">
      <c r="A9" s="76" t="s">
        <v>628</v>
      </c>
      <c r="B9" s="76" t="s">
        <v>627</v>
      </c>
      <c r="C9" s="187"/>
      <c r="D9" s="188">
        <f>$D$7*F9</f>
        <v>1078864.9914042002</v>
      </c>
      <c r="E9" s="187">
        <f>$E$7*F9</f>
        <v>258167.62859579999</v>
      </c>
      <c r="F9" s="187">
        <v>1337032.6200000001</v>
      </c>
      <c r="G9" s="187"/>
      <c r="H9" s="188">
        <f>$H$7*J9</f>
        <v>336064.6445013</v>
      </c>
      <c r="I9" s="187">
        <f>$I$7*J9</f>
        <v>80418.785498699988</v>
      </c>
      <c r="J9" s="187">
        <v>416483.43</v>
      </c>
    </row>
    <row r="10" spans="1:10">
      <c r="A10" s="78"/>
      <c r="B10" s="258"/>
      <c r="C10" s="190"/>
      <c r="D10" s="190">
        <f>SUM(D8:D9)</f>
        <v>4406109.1145487009</v>
      </c>
      <c r="E10" s="190">
        <f>SUM(E8:E9)</f>
        <v>1054362.4554512999</v>
      </c>
      <c r="F10" s="190">
        <f>SUM(F8:F9)</f>
        <v>5460471.5700000003</v>
      </c>
      <c r="G10" s="190"/>
      <c r="H10" s="190">
        <f>SUM(H8:H9)</f>
        <v>1628845.3581425999</v>
      </c>
      <c r="I10" s="190">
        <f>SUM(I8:I9)</f>
        <v>389775.50185739994</v>
      </c>
      <c r="J10" s="190">
        <f>SUM(J8:J9)</f>
        <v>2018620.8599999999</v>
      </c>
    </row>
    <row r="11" spans="1:10">
      <c r="D11" s="191"/>
      <c r="E11" s="192"/>
      <c r="F11" s="192"/>
      <c r="G11" s="192"/>
      <c r="H11" s="191"/>
      <c r="I11" s="192"/>
      <c r="J11" s="192"/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0089-8133-404B-93F1-ED1A159282DA}">
  <sheetPr codeName="Sheet34">
    <tabColor theme="6" tint="-0.499984740745262"/>
  </sheetPr>
  <dimension ref="A1:F13"/>
  <sheetViews>
    <sheetView workbookViewId="0"/>
  </sheetViews>
  <sheetFormatPr defaultColWidth="8.6640625" defaultRowHeight="10.199999999999999"/>
  <cols>
    <col min="1" max="1" width="25.88671875" style="74" bestFit="1" customWidth="1"/>
    <col min="2" max="2" width="11" style="74" bestFit="1" customWidth="1"/>
    <col min="3" max="3" width="6.6640625" style="74" bestFit="1" customWidth="1"/>
    <col min="4" max="4" width="10.44140625" style="74" bestFit="1" customWidth="1"/>
    <col min="5" max="5" width="13.33203125" style="74" bestFit="1" customWidth="1"/>
    <col min="6" max="6" width="11.109375" style="74" bestFit="1" customWidth="1"/>
    <col min="7" max="16384" width="8.6640625" style="74"/>
  </cols>
  <sheetData>
    <row r="1" spans="1:6" customFormat="1" ht="12.75" customHeight="1">
      <c r="A1" s="15" t="s">
        <v>492</v>
      </c>
      <c r="B1" s="74"/>
    </row>
    <row r="2" spans="1:6" customFormat="1" ht="12.75" customHeight="1">
      <c r="A2" s="17" t="s">
        <v>493</v>
      </c>
      <c r="B2" s="74"/>
    </row>
    <row r="3" spans="1:6" customFormat="1" ht="12.75" customHeight="1">
      <c r="A3" s="17" t="s">
        <v>494</v>
      </c>
      <c r="B3" s="74"/>
    </row>
    <row r="4" spans="1:6" customFormat="1" ht="12.75" customHeight="1">
      <c r="A4" s="18" t="s">
        <v>587</v>
      </c>
      <c r="B4" s="74"/>
    </row>
    <row r="5" spans="1:6" customFormat="1" ht="14.4"/>
    <row r="6" spans="1:6">
      <c r="A6" s="185" t="s">
        <v>646</v>
      </c>
      <c r="B6" s="185" t="s">
        <v>644</v>
      </c>
      <c r="C6" s="185" t="s">
        <v>645</v>
      </c>
      <c r="D6" s="185" t="s">
        <v>643</v>
      </c>
      <c r="E6" s="185" t="s">
        <v>642</v>
      </c>
      <c r="F6" s="185" t="s">
        <v>641</v>
      </c>
    </row>
    <row r="7" spans="1:6">
      <c r="A7" s="193" t="s">
        <v>647</v>
      </c>
      <c r="B7" s="193" t="s">
        <v>648</v>
      </c>
      <c r="C7" s="259" t="s">
        <v>1002</v>
      </c>
      <c r="D7" s="194">
        <v>3421024.9</v>
      </c>
      <c r="E7" s="194">
        <v>1624046.54</v>
      </c>
      <c r="F7" s="187">
        <v>1796978.36</v>
      </c>
    </row>
    <row r="8" spans="1:6">
      <c r="A8" s="193" t="s">
        <v>649</v>
      </c>
      <c r="B8" s="193" t="s">
        <v>648</v>
      </c>
      <c r="C8" s="259" t="s">
        <v>1002</v>
      </c>
      <c r="D8" s="194">
        <v>2443601.15</v>
      </c>
      <c r="E8" s="194">
        <v>962275.79</v>
      </c>
      <c r="F8" s="187">
        <v>1481325.36</v>
      </c>
    </row>
    <row r="9" spans="1:6">
      <c r="A9" s="193" t="s">
        <v>650</v>
      </c>
      <c r="B9" s="193" t="s">
        <v>648</v>
      </c>
      <c r="C9" s="259" t="s">
        <v>1002</v>
      </c>
      <c r="D9" s="194">
        <v>12609.37</v>
      </c>
      <c r="E9" s="194">
        <v>8553.7099999999991</v>
      </c>
      <c r="F9" s="187">
        <v>4055.66</v>
      </c>
    </row>
    <row r="10" spans="1:6">
      <c r="A10" s="193" t="s">
        <v>649</v>
      </c>
      <c r="B10" s="193" t="s">
        <v>648</v>
      </c>
      <c r="C10" s="259" t="s">
        <v>1002</v>
      </c>
      <c r="D10" s="194">
        <v>0</v>
      </c>
      <c r="E10" s="194">
        <v>0</v>
      </c>
      <c r="F10" s="187">
        <v>0</v>
      </c>
    </row>
    <row r="11" spans="1:6">
      <c r="A11" s="193" t="s">
        <v>651</v>
      </c>
      <c r="B11" s="193" t="s">
        <v>648</v>
      </c>
      <c r="C11" s="259" t="s">
        <v>1002</v>
      </c>
      <c r="D11" s="194">
        <v>10075.42</v>
      </c>
      <c r="E11" s="194">
        <v>4614.67</v>
      </c>
      <c r="F11" s="187">
        <v>5460.75</v>
      </c>
    </row>
    <row r="12" spans="1:6">
      <c r="A12" s="193" t="s">
        <v>652</v>
      </c>
      <c r="B12" s="193" t="s">
        <v>648</v>
      </c>
      <c r="C12" s="259" t="s">
        <v>1002</v>
      </c>
      <c r="D12" s="195">
        <v>183581.23</v>
      </c>
      <c r="E12" s="195">
        <v>164024.5</v>
      </c>
      <c r="F12" s="188">
        <v>19556.73</v>
      </c>
    </row>
    <row r="13" spans="1:6">
      <c r="A13" s="196"/>
      <c r="B13" s="196"/>
      <c r="C13" s="196"/>
      <c r="D13" s="189">
        <f>SUBTOTAL(9,D7:D12)</f>
        <v>6070892.0700000003</v>
      </c>
      <c r="E13" s="189">
        <f t="shared" ref="E13:F13" si="0">SUBTOTAL(9,E7:E12)</f>
        <v>2763515.21</v>
      </c>
      <c r="F13" s="190">
        <f t="shared" si="0"/>
        <v>3307376.8600000003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C354-5C5A-4F21-A482-FFEFB98D8936}">
  <sheetPr codeName="Sheet35">
    <tabColor theme="6" tint="-0.499984740745262"/>
  </sheetPr>
  <dimension ref="A1:G23"/>
  <sheetViews>
    <sheetView workbookViewId="0"/>
  </sheetViews>
  <sheetFormatPr defaultColWidth="8.6640625" defaultRowHeight="10.199999999999999"/>
  <cols>
    <col min="1" max="1" width="8.5546875" style="74" bestFit="1" customWidth="1"/>
    <col min="2" max="2" width="9" style="74" bestFit="1" customWidth="1"/>
    <col min="3" max="3" width="26.109375" style="74" bestFit="1" customWidth="1"/>
    <col min="4" max="4" width="36.33203125" style="74" bestFit="1" customWidth="1"/>
    <col min="5" max="5" width="10.109375" style="74" bestFit="1" customWidth="1"/>
    <col min="6" max="6" width="11.33203125" style="74" bestFit="1" customWidth="1"/>
    <col min="7" max="7" width="10.44140625" style="74" bestFit="1" customWidth="1"/>
    <col min="8" max="16384" width="8.6640625" style="74"/>
  </cols>
  <sheetData>
    <row r="1" spans="1:7" customFormat="1" ht="12.75" customHeight="1">
      <c r="A1" s="15" t="s">
        <v>492</v>
      </c>
      <c r="B1" s="74"/>
    </row>
    <row r="2" spans="1:7" customFormat="1" ht="12.75" customHeight="1">
      <c r="A2" s="17" t="s">
        <v>493</v>
      </c>
      <c r="B2" s="74"/>
    </row>
    <row r="3" spans="1:7" customFormat="1" ht="12.75" customHeight="1">
      <c r="A3" s="17" t="s">
        <v>494</v>
      </c>
      <c r="B3" s="74"/>
    </row>
    <row r="4" spans="1:7" customFormat="1" ht="12.75" customHeight="1">
      <c r="A4" s="18" t="s">
        <v>589</v>
      </c>
      <c r="B4" s="74"/>
    </row>
    <row r="5" spans="1:7" customFormat="1" ht="14.4"/>
    <row r="6" spans="1:7">
      <c r="A6" s="185" t="s">
        <v>653</v>
      </c>
      <c r="B6" s="185" t="s">
        <v>654</v>
      </c>
      <c r="C6" s="185" t="s">
        <v>646</v>
      </c>
      <c r="D6" s="185" t="s">
        <v>655</v>
      </c>
      <c r="E6" s="185" t="s">
        <v>656</v>
      </c>
      <c r="F6" s="185" t="s">
        <v>657</v>
      </c>
      <c r="G6" s="185" t="s">
        <v>640</v>
      </c>
    </row>
    <row r="7" spans="1:7">
      <c r="A7" s="193" t="s">
        <v>958</v>
      </c>
      <c r="B7" s="193" t="s">
        <v>3</v>
      </c>
      <c r="C7" s="193" t="s">
        <v>662</v>
      </c>
      <c r="D7" s="260" t="s">
        <v>671</v>
      </c>
      <c r="E7" s="261">
        <v>2003</v>
      </c>
      <c r="F7" s="187">
        <v>434479.27</v>
      </c>
      <c r="G7" s="187">
        <v>396292.66</v>
      </c>
    </row>
    <row r="8" spans="1:7">
      <c r="A8" s="193" t="s">
        <v>958</v>
      </c>
      <c r="B8" s="193" t="s">
        <v>3</v>
      </c>
      <c r="C8" s="193" t="s">
        <v>659</v>
      </c>
      <c r="D8" s="260" t="s">
        <v>671</v>
      </c>
      <c r="E8" s="261">
        <v>2003</v>
      </c>
      <c r="F8" s="187">
        <v>20651.87</v>
      </c>
      <c r="G8" s="187">
        <v>18832.72</v>
      </c>
    </row>
    <row r="9" spans="1:7">
      <c r="A9" s="193" t="s">
        <v>958</v>
      </c>
      <c r="B9" s="193" t="s">
        <v>3</v>
      </c>
      <c r="C9" s="193" t="s">
        <v>639</v>
      </c>
      <c r="D9" s="260" t="s">
        <v>671</v>
      </c>
      <c r="E9" s="261">
        <v>2003</v>
      </c>
      <c r="F9" s="187">
        <v>11988346.449999999</v>
      </c>
      <c r="G9" s="187">
        <v>5057279.63</v>
      </c>
    </row>
    <row r="10" spans="1:7">
      <c r="A10" s="193" t="s">
        <v>958</v>
      </c>
      <c r="B10" s="193" t="s">
        <v>3</v>
      </c>
      <c r="C10" s="193" t="s">
        <v>669</v>
      </c>
      <c r="D10" s="260" t="s">
        <v>671</v>
      </c>
      <c r="E10" s="261">
        <v>2003</v>
      </c>
      <c r="F10" s="187">
        <v>6102.36</v>
      </c>
      <c r="G10" s="187">
        <v>3335.04</v>
      </c>
    </row>
    <row r="11" spans="1:7">
      <c r="A11" s="193" t="s">
        <v>958</v>
      </c>
      <c r="B11" s="193" t="s">
        <v>3</v>
      </c>
      <c r="C11" s="193" t="s">
        <v>665</v>
      </c>
      <c r="D11" s="260" t="s">
        <v>671</v>
      </c>
      <c r="E11" s="261">
        <v>2003</v>
      </c>
      <c r="F11" s="187">
        <v>3646695.14</v>
      </c>
      <c r="G11" s="187">
        <v>1824728.72</v>
      </c>
    </row>
    <row r="12" spans="1:7">
      <c r="A12" s="193" t="s">
        <v>958</v>
      </c>
      <c r="B12" s="193" t="s">
        <v>3</v>
      </c>
      <c r="C12" s="193" t="s">
        <v>661</v>
      </c>
      <c r="D12" s="260" t="s">
        <v>671</v>
      </c>
      <c r="E12" s="261">
        <v>2003</v>
      </c>
      <c r="F12" s="187">
        <v>9683.36</v>
      </c>
      <c r="G12" s="187">
        <v>215.28</v>
      </c>
    </row>
    <row r="13" spans="1:7">
      <c r="A13" s="193" t="s">
        <v>958</v>
      </c>
      <c r="B13" s="193" t="s">
        <v>3</v>
      </c>
      <c r="C13" s="193" t="s">
        <v>668</v>
      </c>
      <c r="D13" s="260" t="s">
        <v>671</v>
      </c>
      <c r="E13" s="261">
        <v>2003</v>
      </c>
      <c r="F13" s="187">
        <v>26148.25</v>
      </c>
      <c r="G13" s="187">
        <v>17335.82</v>
      </c>
    </row>
    <row r="14" spans="1:7">
      <c r="A14" s="193" t="s">
        <v>958</v>
      </c>
      <c r="B14" s="193" t="s">
        <v>3</v>
      </c>
      <c r="C14" s="193" t="s">
        <v>638</v>
      </c>
      <c r="D14" s="260" t="s">
        <v>671</v>
      </c>
      <c r="E14" s="261">
        <v>2003</v>
      </c>
      <c r="F14" s="187">
        <v>266835.49</v>
      </c>
      <c r="G14" s="187">
        <v>145595.39000000001</v>
      </c>
    </row>
    <row r="15" spans="1:7">
      <c r="A15" s="193" t="s">
        <v>958</v>
      </c>
      <c r="B15" s="193" t="s">
        <v>3</v>
      </c>
      <c r="C15" s="193" t="s">
        <v>661</v>
      </c>
      <c r="D15" s="260" t="s">
        <v>671</v>
      </c>
      <c r="E15" s="261">
        <v>2003</v>
      </c>
      <c r="F15" s="187">
        <v>123554.86</v>
      </c>
      <c r="G15" s="187">
        <v>111166.15</v>
      </c>
    </row>
    <row r="16" spans="1:7">
      <c r="A16" s="193" t="s">
        <v>958</v>
      </c>
      <c r="B16" s="193" t="s">
        <v>3</v>
      </c>
      <c r="C16" s="193" t="s">
        <v>663</v>
      </c>
      <c r="D16" s="260" t="s">
        <v>671</v>
      </c>
      <c r="E16" s="261">
        <v>2003</v>
      </c>
      <c r="F16" s="187">
        <v>-109825.33</v>
      </c>
      <c r="G16" s="187">
        <v>-64952.31</v>
      </c>
    </row>
    <row r="17" spans="1:7">
      <c r="A17" s="193" t="s">
        <v>958</v>
      </c>
      <c r="B17" s="193" t="s">
        <v>3</v>
      </c>
      <c r="C17" s="193" t="s">
        <v>650</v>
      </c>
      <c r="D17" s="260" t="s">
        <v>671</v>
      </c>
      <c r="E17" s="261">
        <v>2003</v>
      </c>
      <c r="F17" s="187">
        <v>272367</v>
      </c>
      <c r="G17" s="187">
        <v>139684.6</v>
      </c>
    </row>
    <row r="18" spans="1:7">
      <c r="A18" s="193" t="s">
        <v>958</v>
      </c>
      <c r="B18" s="193" t="s">
        <v>3</v>
      </c>
      <c r="C18" s="193" t="s">
        <v>664</v>
      </c>
      <c r="D18" s="260" t="s">
        <v>671</v>
      </c>
      <c r="E18" s="261">
        <v>2003</v>
      </c>
      <c r="F18" s="187">
        <v>-728.19</v>
      </c>
      <c r="G18" s="187">
        <v>-667.18</v>
      </c>
    </row>
    <row r="19" spans="1:7">
      <c r="A19" s="193" t="s">
        <v>958</v>
      </c>
      <c r="B19" s="193" t="s">
        <v>3</v>
      </c>
      <c r="C19" s="193" t="s">
        <v>660</v>
      </c>
      <c r="D19" s="260" t="s">
        <v>671</v>
      </c>
      <c r="E19" s="261">
        <v>2003</v>
      </c>
      <c r="F19" s="187">
        <v>203438.15</v>
      </c>
      <c r="G19" s="187">
        <v>119120.59</v>
      </c>
    </row>
    <row r="20" spans="1:7">
      <c r="A20" s="193" t="s">
        <v>958</v>
      </c>
      <c r="B20" s="193" t="s">
        <v>3</v>
      </c>
      <c r="C20" s="193" t="s">
        <v>667</v>
      </c>
      <c r="D20" s="260" t="s">
        <v>671</v>
      </c>
      <c r="E20" s="261">
        <v>2003</v>
      </c>
      <c r="F20" s="187">
        <v>846442.94</v>
      </c>
      <c r="G20" s="187">
        <v>435971.8</v>
      </c>
    </row>
    <row r="21" spans="1:7">
      <c r="A21" s="193" t="s">
        <v>958</v>
      </c>
      <c r="B21" s="193" t="s">
        <v>3</v>
      </c>
      <c r="C21" s="193" t="s">
        <v>670</v>
      </c>
      <c r="D21" s="260" t="s">
        <v>671</v>
      </c>
      <c r="E21" s="261">
        <v>2003</v>
      </c>
      <c r="F21" s="187">
        <v>203195.56</v>
      </c>
      <c r="G21" s="187">
        <v>141025.28</v>
      </c>
    </row>
    <row r="22" spans="1:7">
      <c r="A22" s="193" t="s">
        <v>958</v>
      </c>
      <c r="B22" s="193" t="s">
        <v>3</v>
      </c>
      <c r="C22" s="193" t="s">
        <v>666</v>
      </c>
      <c r="D22" s="260" t="s">
        <v>671</v>
      </c>
      <c r="E22" s="261">
        <v>2003</v>
      </c>
      <c r="F22" s="187">
        <v>173463.58</v>
      </c>
      <c r="G22" s="187">
        <v>154453.6</v>
      </c>
    </row>
    <row r="23" spans="1:7">
      <c r="A23" s="196"/>
      <c r="B23" s="196"/>
      <c r="C23" s="196"/>
      <c r="D23" s="189"/>
      <c r="E23" s="189"/>
      <c r="F23" s="189">
        <f>SUBTOTAL(9,F7:F22)</f>
        <v>18110850.759999998</v>
      </c>
      <c r="G23" s="190">
        <f>SUBTOTAL(9,G7:G22)</f>
        <v>8499417.790000001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F712-5592-49C3-9793-CF34FE8CF665}">
  <sheetPr codeName="Sheet36">
    <tabColor theme="6" tint="-0.499984740745262"/>
    <pageSetUpPr fitToPage="1"/>
  </sheetPr>
  <dimension ref="A1:ACL134"/>
  <sheetViews>
    <sheetView zoomScaleNormal="100" workbookViewId="0">
      <pane ySplit="6" topLeftCell="A7" activePane="bottomLeft" state="frozen"/>
      <selection pane="bottomLeft"/>
    </sheetView>
  </sheetViews>
  <sheetFormatPr defaultColWidth="9.109375" defaultRowHeight="12"/>
  <cols>
    <col min="1" max="1" width="44" style="265" bestFit="1" customWidth="1"/>
    <col min="2" max="2" width="4.44140625" style="265" bestFit="1" customWidth="1"/>
    <col min="3" max="3" width="6.88671875" style="262" bestFit="1" customWidth="1"/>
    <col min="4" max="4" width="28.88671875" style="262" bestFit="1" customWidth="1"/>
    <col min="5" max="5" width="19.109375" style="294" bestFit="1" customWidth="1"/>
    <col min="6" max="6" width="12.5546875" style="264" bestFit="1" customWidth="1"/>
    <col min="7" max="7" width="14" style="262" bestFit="1" customWidth="1"/>
    <col min="8" max="8" width="15.5546875" style="262" bestFit="1" customWidth="1"/>
    <col min="9" max="9" width="49.109375" style="263" hidden="1" customWidth="1"/>
    <col min="10" max="10" width="18.88671875" style="262" hidden="1" customWidth="1"/>
    <col min="11" max="16384" width="9.109375" style="262"/>
  </cols>
  <sheetData>
    <row r="1" spans="1:766" customFormat="1" ht="12.75" customHeight="1">
      <c r="A1" s="15" t="s">
        <v>492</v>
      </c>
    </row>
    <row r="2" spans="1:766" customFormat="1" ht="12.75" customHeight="1">
      <c r="A2" s="17" t="s">
        <v>493</v>
      </c>
    </row>
    <row r="3" spans="1:766" customFormat="1" ht="12.75" customHeight="1">
      <c r="A3" s="17" t="s">
        <v>494</v>
      </c>
    </row>
    <row r="4" spans="1:766" s="16" customFormat="1" ht="12.75" customHeight="1" thickBot="1">
      <c r="A4" s="18" t="s">
        <v>591</v>
      </c>
      <c r="F4" s="322" t="s">
        <v>1272</v>
      </c>
      <c r="H4" s="322" t="s">
        <v>1271</v>
      </c>
    </row>
    <row r="5" spans="1:766" s="324" customFormat="1" ht="14.4">
      <c r="A5" s="323"/>
      <c r="B5" s="323"/>
      <c r="C5" s="323"/>
      <c r="E5" s="287" t="s">
        <v>1270</v>
      </c>
      <c r="F5" s="288" t="s">
        <v>1269</v>
      </c>
      <c r="G5" s="289" t="s">
        <v>1268</v>
      </c>
      <c r="H5" s="290" t="s">
        <v>1267</v>
      </c>
      <c r="I5" s="325"/>
    </row>
    <row r="6" spans="1:766" s="283" customFormat="1">
      <c r="A6" s="285" t="s">
        <v>646</v>
      </c>
      <c r="B6" s="285" t="s">
        <v>742</v>
      </c>
      <c r="C6" s="285" t="s">
        <v>743</v>
      </c>
      <c r="D6" s="285" t="s">
        <v>1266</v>
      </c>
      <c r="E6" s="291" t="s">
        <v>1274</v>
      </c>
      <c r="F6" s="292" t="s">
        <v>1265</v>
      </c>
      <c r="G6" s="293" t="s">
        <v>1264</v>
      </c>
      <c r="H6" s="293" t="s">
        <v>1263</v>
      </c>
      <c r="I6" s="286" t="s">
        <v>1262</v>
      </c>
      <c r="J6" s="284" t="s">
        <v>1261</v>
      </c>
    </row>
    <row r="7" spans="1:766">
      <c r="A7" s="265" t="s">
        <v>1260</v>
      </c>
      <c r="C7" s="262" t="s">
        <v>1259</v>
      </c>
      <c r="D7" s="262" t="s">
        <v>1258</v>
      </c>
      <c r="E7" s="294">
        <v>129324</v>
      </c>
      <c r="F7" s="274" t="s">
        <v>1257</v>
      </c>
      <c r="G7" s="273">
        <v>1.7399999999999999E-2</v>
      </c>
      <c r="H7" s="272">
        <v>2250</v>
      </c>
      <c r="J7" s="262" t="s">
        <v>1004</v>
      </c>
    </row>
    <row r="8" spans="1:766" s="269" customFormat="1">
      <c r="A8" s="271" t="s">
        <v>1256</v>
      </c>
      <c r="B8" s="271" t="str">
        <f>LEFT(A8,3)</f>
        <v>374</v>
      </c>
      <c r="E8" s="295">
        <v>129324</v>
      </c>
      <c r="F8" s="295">
        <v>0</v>
      </c>
      <c r="G8" s="295"/>
      <c r="H8" s="295">
        <v>2250</v>
      </c>
      <c r="I8" s="270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262"/>
      <c r="DH8" s="262"/>
      <c r="DI8" s="262"/>
      <c r="DJ8" s="262"/>
      <c r="DK8" s="262"/>
      <c r="DL8" s="262"/>
      <c r="DM8" s="262"/>
      <c r="DN8" s="262"/>
      <c r="DO8" s="262"/>
      <c r="DP8" s="262"/>
      <c r="DQ8" s="262"/>
      <c r="DR8" s="262"/>
      <c r="DS8" s="262"/>
      <c r="DT8" s="262"/>
      <c r="DU8" s="262"/>
      <c r="DV8" s="262"/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2"/>
      <c r="EP8" s="262"/>
      <c r="EQ8" s="262"/>
      <c r="ER8" s="262"/>
      <c r="ES8" s="262"/>
      <c r="ET8" s="262"/>
      <c r="EU8" s="262"/>
      <c r="EV8" s="262"/>
      <c r="EW8" s="262"/>
      <c r="EX8" s="262"/>
      <c r="EY8" s="262"/>
      <c r="EZ8" s="262"/>
      <c r="FA8" s="262"/>
      <c r="FB8" s="262"/>
      <c r="FC8" s="262"/>
      <c r="FD8" s="262"/>
      <c r="FE8" s="262"/>
      <c r="FF8" s="262"/>
      <c r="FG8" s="262"/>
      <c r="FH8" s="262"/>
      <c r="FI8" s="262"/>
      <c r="FJ8" s="262"/>
      <c r="FK8" s="262"/>
      <c r="FL8" s="262"/>
      <c r="FM8" s="262"/>
      <c r="FN8" s="262"/>
      <c r="FO8" s="262"/>
      <c r="FP8" s="262"/>
      <c r="FQ8" s="262"/>
      <c r="FR8" s="262"/>
      <c r="FS8" s="262"/>
      <c r="FT8" s="262"/>
      <c r="FU8" s="262"/>
      <c r="FV8" s="262"/>
      <c r="FW8" s="262"/>
      <c r="FX8" s="262"/>
      <c r="FY8" s="262"/>
      <c r="FZ8" s="262"/>
      <c r="GA8" s="262"/>
      <c r="GB8" s="262"/>
      <c r="GC8" s="262"/>
      <c r="GD8" s="262"/>
      <c r="GE8" s="262"/>
      <c r="GF8" s="262"/>
      <c r="GG8" s="262"/>
      <c r="GH8" s="262"/>
      <c r="GI8" s="262"/>
      <c r="GJ8" s="262"/>
      <c r="GK8" s="262"/>
      <c r="GL8" s="262"/>
      <c r="GM8" s="262"/>
      <c r="GN8" s="262"/>
      <c r="GO8" s="262"/>
      <c r="GP8" s="262"/>
      <c r="GQ8" s="262"/>
      <c r="GR8" s="262"/>
      <c r="GS8" s="262"/>
      <c r="GT8" s="262"/>
      <c r="GU8" s="262"/>
      <c r="GV8" s="262"/>
      <c r="GW8" s="262"/>
      <c r="GX8" s="262"/>
      <c r="GY8" s="262"/>
      <c r="GZ8" s="262"/>
      <c r="HA8" s="262"/>
      <c r="HB8" s="262"/>
      <c r="HC8" s="262"/>
      <c r="HD8" s="262"/>
      <c r="HE8" s="262"/>
      <c r="HF8" s="262"/>
      <c r="HG8" s="262"/>
      <c r="HH8" s="262"/>
      <c r="HI8" s="262"/>
      <c r="HJ8" s="262"/>
      <c r="HK8" s="262"/>
      <c r="HL8" s="262"/>
      <c r="HM8" s="262"/>
      <c r="HN8" s="262"/>
      <c r="HO8" s="262"/>
      <c r="HP8" s="262"/>
      <c r="HQ8" s="262"/>
      <c r="HR8" s="262"/>
      <c r="HS8" s="262"/>
      <c r="HT8" s="262"/>
      <c r="HU8" s="262"/>
      <c r="HV8" s="262"/>
      <c r="HW8" s="262"/>
      <c r="HX8" s="262"/>
      <c r="HY8" s="262"/>
      <c r="HZ8" s="262"/>
      <c r="IA8" s="262"/>
      <c r="IB8" s="262"/>
      <c r="IC8" s="262"/>
      <c r="ID8" s="262"/>
      <c r="IE8" s="262"/>
      <c r="IF8" s="262"/>
      <c r="IG8" s="262"/>
      <c r="IH8" s="262"/>
      <c r="II8" s="262"/>
      <c r="IJ8" s="262"/>
      <c r="IK8" s="262"/>
      <c r="IL8" s="262"/>
      <c r="IM8" s="262"/>
      <c r="IN8" s="262"/>
      <c r="IO8" s="262"/>
      <c r="IP8" s="262"/>
      <c r="IQ8" s="262"/>
      <c r="IR8" s="262"/>
      <c r="IS8" s="262"/>
      <c r="IT8" s="262"/>
      <c r="IU8" s="262"/>
      <c r="IV8" s="262"/>
      <c r="IW8" s="262"/>
      <c r="IX8" s="262"/>
      <c r="IY8" s="262"/>
      <c r="IZ8" s="262"/>
      <c r="JA8" s="262"/>
      <c r="JB8" s="262"/>
      <c r="JC8" s="262"/>
      <c r="JD8" s="262"/>
      <c r="JE8" s="262"/>
      <c r="JF8" s="262"/>
      <c r="JG8" s="262"/>
      <c r="JH8" s="262"/>
      <c r="JI8" s="262"/>
      <c r="JJ8" s="262"/>
      <c r="JK8" s="262"/>
      <c r="JL8" s="262"/>
      <c r="JM8" s="262"/>
      <c r="JN8" s="262"/>
      <c r="JO8" s="262"/>
      <c r="JP8" s="262"/>
      <c r="JQ8" s="262"/>
      <c r="JR8" s="262"/>
      <c r="JS8" s="262"/>
      <c r="JT8" s="262"/>
      <c r="JU8" s="262"/>
      <c r="JV8" s="262"/>
      <c r="JW8" s="262"/>
      <c r="JX8" s="262"/>
      <c r="JY8" s="262"/>
      <c r="JZ8" s="262"/>
      <c r="KA8" s="262"/>
      <c r="KB8" s="262"/>
      <c r="KC8" s="262"/>
      <c r="KD8" s="262"/>
      <c r="KE8" s="262"/>
      <c r="KF8" s="262"/>
      <c r="KG8" s="262"/>
      <c r="KH8" s="262"/>
      <c r="KI8" s="262"/>
      <c r="KJ8" s="262"/>
      <c r="KK8" s="262"/>
      <c r="KL8" s="262"/>
      <c r="KM8" s="262"/>
      <c r="KN8" s="262"/>
      <c r="KO8" s="262"/>
      <c r="KP8" s="262"/>
      <c r="KQ8" s="262"/>
      <c r="KR8" s="262"/>
      <c r="KS8" s="262"/>
      <c r="KT8" s="262"/>
      <c r="KU8" s="262"/>
      <c r="KV8" s="262"/>
      <c r="KW8" s="262"/>
      <c r="KX8" s="262"/>
      <c r="KY8" s="262"/>
      <c r="KZ8" s="262"/>
      <c r="LA8" s="262"/>
      <c r="LB8" s="262"/>
      <c r="LC8" s="262"/>
      <c r="LD8" s="262"/>
      <c r="LE8" s="262"/>
      <c r="LF8" s="262"/>
      <c r="LG8" s="262"/>
      <c r="LH8" s="262"/>
      <c r="LI8" s="262"/>
      <c r="LJ8" s="262"/>
      <c r="LK8" s="262"/>
      <c r="LL8" s="262"/>
      <c r="LM8" s="262"/>
      <c r="LN8" s="262"/>
      <c r="LO8" s="262"/>
      <c r="LP8" s="262"/>
      <c r="LQ8" s="262"/>
      <c r="LR8" s="262"/>
      <c r="LS8" s="262"/>
      <c r="LT8" s="262"/>
      <c r="LU8" s="262"/>
      <c r="LV8" s="262"/>
      <c r="LW8" s="262"/>
      <c r="LX8" s="262"/>
      <c r="LY8" s="262"/>
      <c r="LZ8" s="262"/>
      <c r="MA8" s="262"/>
      <c r="MB8" s="262"/>
      <c r="MC8" s="262"/>
      <c r="MD8" s="262"/>
      <c r="ME8" s="262"/>
      <c r="MF8" s="262"/>
      <c r="MG8" s="262"/>
      <c r="MH8" s="262"/>
      <c r="MI8" s="262"/>
      <c r="MJ8" s="262"/>
      <c r="MK8" s="262"/>
      <c r="ML8" s="262"/>
      <c r="MM8" s="262"/>
      <c r="MN8" s="262"/>
      <c r="MO8" s="262"/>
      <c r="MP8" s="262"/>
      <c r="MQ8" s="262"/>
      <c r="MR8" s="262"/>
      <c r="MS8" s="262"/>
      <c r="MT8" s="262"/>
      <c r="MU8" s="262"/>
      <c r="MV8" s="262"/>
      <c r="MW8" s="262"/>
      <c r="MX8" s="262"/>
      <c r="MY8" s="262"/>
      <c r="MZ8" s="262"/>
      <c r="NA8" s="262"/>
      <c r="NB8" s="262"/>
      <c r="NC8" s="262"/>
      <c r="ND8" s="262"/>
      <c r="NE8" s="262"/>
      <c r="NF8" s="262"/>
      <c r="NG8" s="262"/>
      <c r="NH8" s="262"/>
      <c r="NI8" s="262"/>
      <c r="NJ8" s="262"/>
      <c r="NK8" s="262"/>
      <c r="NL8" s="262"/>
      <c r="NM8" s="262"/>
      <c r="NN8" s="262"/>
      <c r="NO8" s="262"/>
      <c r="NP8" s="262"/>
      <c r="NQ8" s="262"/>
      <c r="NR8" s="262"/>
      <c r="NS8" s="262"/>
      <c r="NT8" s="262"/>
      <c r="NU8" s="262"/>
      <c r="NV8" s="262"/>
      <c r="NW8" s="262"/>
      <c r="NX8" s="262"/>
      <c r="NY8" s="262"/>
      <c r="NZ8" s="262"/>
      <c r="OA8" s="262"/>
      <c r="OB8" s="262"/>
      <c r="OC8" s="262"/>
      <c r="OD8" s="262"/>
      <c r="OE8" s="262"/>
      <c r="OF8" s="262"/>
      <c r="OG8" s="262"/>
      <c r="OH8" s="262"/>
      <c r="OI8" s="262"/>
      <c r="OJ8" s="262"/>
      <c r="OK8" s="262"/>
      <c r="OL8" s="262"/>
      <c r="OM8" s="262"/>
      <c r="ON8" s="262"/>
      <c r="OO8" s="262"/>
      <c r="OP8" s="262"/>
      <c r="OQ8" s="262"/>
      <c r="OR8" s="262"/>
      <c r="OS8" s="262"/>
      <c r="OT8" s="262"/>
      <c r="OU8" s="262"/>
      <c r="OV8" s="262"/>
      <c r="OW8" s="262"/>
      <c r="OX8" s="262"/>
      <c r="OY8" s="262"/>
      <c r="OZ8" s="262"/>
      <c r="PA8" s="262"/>
      <c r="PB8" s="262"/>
      <c r="PC8" s="262"/>
      <c r="PD8" s="262"/>
      <c r="PE8" s="262"/>
      <c r="PF8" s="262"/>
      <c r="PG8" s="262"/>
      <c r="PH8" s="262"/>
      <c r="PI8" s="262"/>
      <c r="PJ8" s="262"/>
      <c r="PK8" s="262"/>
      <c r="PL8" s="262"/>
      <c r="PM8" s="262"/>
      <c r="PN8" s="262"/>
      <c r="PO8" s="262"/>
      <c r="PP8" s="262"/>
      <c r="PQ8" s="262"/>
      <c r="PR8" s="262"/>
      <c r="PS8" s="262"/>
      <c r="PT8" s="262"/>
      <c r="PU8" s="262"/>
      <c r="PV8" s="262"/>
      <c r="PW8" s="262"/>
      <c r="PX8" s="262"/>
      <c r="PY8" s="262"/>
      <c r="PZ8" s="262"/>
      <c r="QA8" s="262"/>
      <c r="QB8" s="262"/>
      <c r="QC8" s="262"/>
      <c r="QD8" s="262"/>
      <c r="QE8" s="262"/>
      <c r="QF8" s="262"/>
      <c r="QG8" s="262"/>
      <c r="QH8" s="262"/>
      <c r="QI8" s="262"/>
      <c r="QJ8" s="262"/>
      <c r="QK8" s="262"/>
      <c r="QL8" s="262"/>
      <c r="QM8" s="262"/>
      <c r="QN8" s="262"/>
      <c r="QO8" s="262"/>
      <c r="QP8" s="262"/>
      <c r="QQ8" s="262"/>
      <c r="QR8" s="262"/>
      <c r="QS8" s="262"/>
      <c r="QT8" s="262"/>
      <c r="QU8" s="262"/>
      <c r="QV8" s="262"/>
      <c r="QW8" s="262"/>
      <c r="QX8" s="262"/>
      <c r="QY8" s="262"/>
      <c r="QZ8" s="262"/>
      <c r="RA8" s="262"/>
      <c r="RB8" s="262"/>
      <c r="RC8" s="262"/>
      <c r="RD8" s="262"/>
      <c r="RE8" s="262"/>
      <c r="RF8" s="262"/>
      <c r="RG8" s="262"/>
      <c r="RH8" s="262"/>
      <c r="RI8" s="262"/>
      <c r="RJ8" s="262"/>
      <c r="RK8" s="262"/>
      <c r="RL8" s="262"/>
      <c r="RM8" s="262"/>
      <c r="RN8" s="262"/>
      <c r="RO8" s="262"/>
      <c r="RP8" s="262"/>
      <c r="RQ8" s="262"/>
      <c r="RR8" s="262"/>
      <c r="RS8" s="262"/>
      <c r="RT8" s="262"/>
      <c r="RU8" s="262"/>
      <c r="RV8" s="262"/>
      <c r="RW8" s="262"/>
      <c r="RX8" s="262"/>
      <c r="RY8" s="262"/>
      <c r="RZ8" s="262"/>
      <c r="SA8" s="262"/>
      <c r="SB8" s="262"/>
      <c r="SC8" s="262"/>
      <c r="SD8" s="262"/>
      <c r="SE8" s="262"/>
      <c r="SF8" s="262"/>
      <c r="SG8" s="262"/>
      <c r="SH8" s="262"/>
      <c r="SI8" s="262"/>
      <c r="SJ8" s="262"/>
      <c r="SK8" s="262"/>
      <c r="SL8" s="262"/>
      <c r="SM8" s="262"/>
      <c r="SN8" s="262"/>
      <c r="SO8" s="262"/>
      <c r="SP8" s="262"/>
      <c r="SQ8" s="262"/>
      <c r="SR8" s="262"/>
      <c r="SS8" s="262"/>
      <c r="ST8" s="262"/>
      <c r="SU8" s="262"/>
      <c r="SV8" s="262"/>
      <c r="SW8" s="262"/>
      <c r="SX8" s="262"/>
      <c r="SY8" s="262"/>
      <c r="SZ8" s="262"/>
      <c r="TA8" s="262"/>
      <c r="TB8" s="262"/>
      <c r="TC8" s="262"/>
      <c r="TD8" s="262"/>
      <c r="TE8" s="262"/>
      <c r="TF8" s="262"/>
      <c r="TG8" s="262"/>
      <c r="TH8" s="262"/>
      <c r="TI8" s="262"/>
      <c r="TJ8" s="262"/>
      <c r="TK8" s="262"/>
      <c r="TL8" s="262"/>
      <c r="TM8" s="262"/>
      <c r="TN8" s="262"/>
      <c r="TO8" s="262"/>
      <c r="TP8" s="262"/>
      <c r="TQ8" s="262"/>
      <c r="TR8" s="262"/>
      <c r="TS8" s="262"/>
      <c r="TT8" s="262"/>
      <c r="TU8" s="262"/>
      <c r="TV8" s="262"/>
      <c r="TW8" s="262"/>
      <c r="TX8" s="262"/>
      <c r="TY8" s="262"/>
      <c r="TZ8" s="262"/>
      <c r="UA8" s="262"/>
      <c r="UB8" s="262"/>
      <c r="UC8" s="262"/>
      <c r="UD8" s="262"/>
      <c r="UE8" s="262"/>
      <c r="UF8" s="262"/>
      <c r="UG8" s="262"/>
      <c r="UH8" s="262"/>
      <c r="UI8" s="262"/>
      <c r="UJ8" s="262"/>
      <c r="UK8" s="262"/>
      <c r="UL8" s="262"/>
      <c r="UM8" s="262"/>
      <c r="UN8" s="262"/>
      <c r="UO8" s="262"/>
      <c r="UP8" s="262"/>
      <c r="UQ8" s="262"/>
      <c r="UR8" s="262"/>
      <c r="US8" s="262"/>
      <c r="UT8" s="262"/>
      <c r="UU8" s="262"/>
      <c r="UV8" s="262"/>
      <c r="UW8" s="262"/>
      <c r="UX8" s="262"/>
      <c r="UY8" s="262"/>
      <c r="UZ8" s="262"/>
      <c r="VA8" s="262"/>
      <c r="VB8" s="262"/>
      <c r="VC8" s="262"/>
      <c r="VD8" s="262"/>
      <c r="VE8" s="262"/>
      <c r="VF8" s="262"/>
      <c r="VG8" s="262"/>
      <c r="VH8" s="262"/>
      <c r="VI8" s="262"/>
      <c r="VJ8" s="262"/>
      <c r="VK8" s="262"/>
      <c r="VL8" s="262"/>
      <c r="VM8" s="262"/>
      <c r="VN8" s="262"/>
      <c r="VO8" s="262"/>
      <c r="VP8" s="262"/>
      <c r="VQ8" s="262"/>
      <c r="VR8" s="262"/>
      <c r="VS8" s="262"/>
      <c r="VT8" s="262"/>
      <c r="VU8" s="262"/>
      <c r="VV8" s="262"/>
      <c r="VW8" s="262"/>
      <c r="VX8" s="262"/>
      <c r="VY8" s="262"/>
      <c r="VZ8" s="262"/>
      <c r="WA8" s="262"/>
      <c r="WB8" s="262"/>
      <c r="WC8" s="262"/>
      <c r="WD8" s="262"/>
      <c r="WE8" s="262"/>
      <c r="WF8" s="262"/>
      <c r="WG8" s="262"/>
      <c r="WH8" s="262"/>
      <c r="WI8" s="262"/>
      <c r="WJ8" s="262"/>
      <c r="WK8" s="262"/>
      <c r="WL8" s="262"/>
      <c r="WM8" s="262"/>
      <c r="WN8" s="262"/>
      <c r="WO8" s="262"/>
      <c r="WP8" s="262"/>
      <c r="WQ8" s="262"/>
      <c r="WR8" s="262"/>
      <c r="WS8" s="262"/>
      <c r="WT8" s="262"/>
      <c r="WU8" s="262"/>
      <c r="WV8" s="262"/>
      <c r="WW8" s="262"/>
      <c r="WX8" s="262"/>
      <c r="WY8" s="262"/>
      <c r="WZ8" s="262"/>
      <c r="XA8" s="262"/>
      <c r="XB8" s="262"/>
      <c r="XC8" s="262"/>
      <c r="XD8" s="262"/>
      <c r="XE8" s="262"/>
      <c r="XF8" s="262"/>
      <c r="XG8" s="262"/>
      <c r="XH8" s="262"/>
      <c r="XI8" s="262"/>
      <c r="XJ8" s="262"/>
      <c r="XK8" s="262"/>
      <c r="XL8" s="262"/>
      <c r="XM8" s="262"/>
      <c r="XN8" s="262"/>
      <c r="XO8" s="262"/>
      <c r="XP8" s="262"/>
      <c r="XQ8" s="262"/>
      <c r="XR8" s="262"/>
      <c r="XS8" s="262"/>
      <c r="XT8" s="262"/>
      <c r="XU8" s="262"/>
      <c r="XV8" s="262"/>
      <c r="XW8" s="262"/>
      <c r="XX8" s="262"/>
      <c r="XY8" s="262"/>
      <c r="XZ8" s="262"/>
      <c r="YA8" s="262"/>
      <c r="YB8" s="262"/>
      <c r="YC8" s="262"/>
      <c r="YD8" s="262"/>
      <c r="YE8" s="262"/>
      <c r="YF8" s="262"/>
      <c r="YG8" s="262"/>
      <c r="YH8" s="262"/>
      <c r="YI8" s="262"/>
      <c r="YJ8" s="262"/>
      <c r="YK8" s="262"/>
      <c r="YL8" s="262"/>
      <c r="YM8" s="262"/>
      <c r="YN8" s="262"/>
      <c r="YO8" s="262"/>
      <c r="YP8" s="262"/>
      <c r="YQ8" s="262"/>
      <c r="YR8" s="262"/>
      <c r="YS8" s="262"/>
      <c r="YT8" s="262"/>
      <c r="YU8" s="262"/>
      <c r="YV8" s="262"/>
      <c r="YW8" s="262"/>
      <c r="YX8" s="262"/>
      <c r="YY8" s="262"/>
      <c r="YZ8" s="262"/>
      <c r="ZA8" s="262"/>
      <c r="ZB8" s="262"/>
      <c r="ZC8" s="262"/>
      <c r="ZD8" s="262"/>
      <c r="ZE8" s="262"/>
      <c r="ZF8" s="262"/>
      <c r="ZG8" s="262"/>
      <c r="ZH8" s="262"/>
      <c r="ZI8" s="262"/>
      <c r="ZJ8" s="262"/>
      <c r="ZK8" s="262"/>
      <c r="ZL8" s="262"/>
      <c r="ZM8" s="262"/>
      <c r="ZN8" s="262"/>
      <c r="ZO8" s="262"/>
      <c r="ZP8" s="262"/>
      <c r="ZQ8" s="262"/>
      <c r="ZR8" s="262"/>
      <c r="ZS8" s="262"/>
      <c r="ZT8" s="262"/>
      <c r="ZU8" s="262"/>
      <c r="ZV8" s="262"/>
      <c r="ZW8" s="262"/>
      <c r="ZX8" s="262"/>
      <c r="ZY8" s="262"/>
      <c r="ZZ8" s="262"/>
      <c r="AAA8" s="262"/>
      <c r="AAB8" s="262"/>
      <c r="AAC8" s="262"/>
      <c r="AAD8" s="262"/>
      <c r="AAE8" s="262"/>
      <c r="AAF8" s="262"/>
      <c r="AAG8" s="262"/>
      <c r="AAH8" s="262"/>
      <c r="AAI8" s="262"/>
      <c r="AAJ8" s="262"/>
      <c r="AAK8" s="262"/>
      <c r="AAL8" s="262"/>
      <c r="AAM8" s="262"/>
      <c r="AAN8" s="262"/>
      <c r="AAO8" s="262"/>
      <c r="AAP8" s="262"/>
      <c r="AAQ8" s="262"/>
      <c r="AAR8" s="262"/>
      <c r="AAS8" s="262"/>
      <c r="AAT8" s="262"/>
      <c r="AAU8" s="262"/>
      <c r="AAV8" s="262"/>
      <c r="AAW8" s="262"/>
      <c r="AAX8" s="262"/>
      <c r="AAY8" s="262"/>
      <c r="AAZ8" s="262"/>
      <c r="ABA8" s="262"/>
      <c r="ABB8" s="262"/>
      <c r="ABC8" s="262"/>
      <c r="ABD8" s="262"/>
      <c r="ABE8" s="262"/>
      <c r="ABF8" s="262"/>
      <c r="ABG8" s="262"/>
      <c r="ABH8" s="262"/>
      <c r="ABI8" s="262"/>
      <c r="ABJ8" s="262"/>
      <c r="ABK8" s="262"/>
      <c r="ABL8" s="262"/>
      <c r="ABM8" s="262"/>
      <c r="ABN8" s="262"/>
      <c r="ABO8" s="262"/>
      <c r="ABP8" s="262"/>
      <c r="ABQ8" s="262"/>
      <c r="ABR8" s="262"/>
      <c r="ABS8" s="262"/>
      <c r="ABT8" s="262"/>
      <c r="ABU8" s="262"/>
      <c r="ABV8" s="262"/>
      <c r="ABW8" s="262"/>
      <c r="ABX8" s="262"/>
      <c r="ABY8" s="262"/>
      <c r="ABZ8" s="262"/>
      <c r="ACA8" s="262"/>
      <c r="ACB8" s="262"/>
      <c r="ACC8" s="262"/>
      <c r="ACD8" s="262"/>
      <c r="ACE8" s="262"/>
      <c r="ACF8" s="262"/>
      <c r="ACG8" s="262"/>
      <c r="ACH8" s="262"/>
      <c r="ACI8" s="262"/>
      <c r="ACJ8" s="262"/>
      <c r="ACK8" s="262"/>
      <c r="ACL8" s="262"/>
    </row>
    <row r="9" spans="1:766">
      <c r="A9" s="265" t="s">
        <v>1255</v>
      </c>
      <c r="C9" s="262" t="s">
        <v>1254</v>
      </c>
      <c r="D9" s="262" t="s">
        <v>1253</v>
      </c>
      <c r="E9" s="294">
        <v>248768</v>
      </c>
      <c r="F9" s="282" t="s">
        <v>1204</v>
      </c>
      <c r="G9" s="273">
        <v>2.12E-2</v>
      </c>
      <c r="H9" s="272">
        <v>5274</v>
      </c>
      <c r="J9" s="262" t="s">
        <v>1004</v>
      </c>
    </row>
    <row r="10" spans="1:766">
      <c r="C10" s="262" t="s">
        <v>1252</v>
      </c>
      <c r="D10" s="262" t="s">
        <v>1251</v>
      </c>
      <c r="E10" s="294">
        <v>-24797</v>
      </c>
      <c r="F10" s="282" t="s">
        <v>1204</v>
      </c>
      <c r="G10" s="273">
        <v>2.12E-2</v>
      </c>
      <c r="H10" s="272">
        <v>-526</v>
      </c>
      <c r="J10" s="262" t="s">
        <v>1158</v>
      </c>
    </row>
    <row r="11" spans="1:766">
      <c r="C11" s="262" t="s">
        <v>1250</v>
      </c>
      <c r="D11" s="262" t="s">
        <v>1249</v>
      </c>
      <c r="E11" s="294">
        <v>204223</v>
      </c>
      <c r="F11" s="282" t="s">
        <v>1204</v>
      </c>
      <c r="G11" s="273">
        <v>2.12E-2</v>
      </c>
      <c r="H11" s="272">
        <v>4330</v>
      </c>
      <c r="J11" s="262" t="s">
        <v>1004</v>
      </c>
    </row>
    <row r="12" spans="1:766">
      <c r="C12" s="262" t="s">
        <v>1248</v>
      </c>
      <c r="D12" s="262" t="s">
        <v>1247</v>
      </c>
      <c r="E12" s="294">
        <v>252473</v>
      </c>
      <c r="F12" s="282" t="s">
        <v>1204</v>
      </c>
      <c r="G12" s="273">
        <v>2.12E-2</v>
      </c>
      <c r="H12" s="272">
        <v>5352</v>
      </c>
      <c r="J12" s="262" t="s">
        <v>1004</v>
      </c>
    </row>
    <row r="13" spans="1:766">
      <c r="C13" s="262" t="s">
        <v>1246</v>
      </c>
      <c r="D13" s="262" t="s">
        <v>1245</v>
      </c>
      <c r="E13" s="294">
        <v>-16850</v>
      </c>
      <c r="F13" s="282" t="s">
        <v>1204</v>
      </c>
      <c r="G13" s="273">
        <v>2.12E-2</v>
      </c>
      <c r="H13" s="272">
        <v>-357</v>
      </c>
      <c r="J13" s="262" t="s">
        <v>1158</v>
      </c>
    </row>
    <row r="14" spans="1:766">
      <c r="C14" s="262" t="s">
        <v>1244</v>
      </c>
      <c r="D14" s="262" t="s">
        <v>1243</v>
      </c>
      <c r="E14" s="294">
        <v>100000</v>
      </c>
      <c r="F14" s="282" t="s">
        <v>1204</v>
      </c>
      <c r="G14" s="273">
        <v>2.12E-2</v>
      </c>
      <c r="H14" s="272">
        <v>2120</v>
      </c>
      <c r="J14" s="262" t="s">
        <v>1004</v>
      </c>
    </row>
    <row r="15" spans="1:766">
      <c r="C15" s="262" t="s">
        <v>1242</v>
      </c>
      <c r="D15" s="262" t="s">
        <v>1241</v>
      </c>
      <c r="E15" s="294">
        <v>396000</v>
      </c>
      <c r="F15" s="282" t="s">
        <v>1204</v>
      </c>
      <c r="G15" s="273">
        <v>2.12E-2</v>
      </c>
      <c r="H15" s="272">
        <v>8395</v>
      </c>
      <c r="J15" s="262" t="s">
        <v>1004</v>
      </c>
    </row>
    <row r="16" spans="1:766">
      <c r="C16" s="262" t="s">
        <v>1240</v>
      </c>
      <c r="D16" s="262" t="s">
        <v>1239</v>
      </c>
      <c r="E16" s="294">
        <v>24627</v>
      </c>
      <c r="F16" s="282" t="s">
        <v>1204</v>
      </c>
      <c r="G16" s="273">
        <v>2.12E-2</v>
      </c>
      <c r="H16" s="272">
        <v>522</v>
      </c>
      <c r="J16" s="262" t="s">
        <v>1004</v>
      </c>
    </row>
    <row r="17" spans="3:10">
      <c r="C17" s="262" t="s">
        <v>1238</v>
      </c>
      <c r="D17" s="262" t="s">
        <v>1237</v>
      </c>
      <c r="E17" s="294">
        <v>414544</v>
      </c>
      <c r="F17" s="282" t="s">
        <v>1204</v>
      </c>
      <c r="G17" s="273">
        <v>2.12E-2</v>
      </c>
      <c r="H17" s="272">
        <v>8788</v>
      </c>
      <c r="J17" s="262" t="s">
        <v>1004</v>
      </c>
    </row>
    <row r="18" spans="3:10">
      <c r="C18" s="262" t="s">
        <v>1236</v>
      </c>
      <c r="D18" s="262" t="s">
        <v>1235</v>
      </c>
      <c r="E18" s="294">
        <v>-58392</v>
      </c>
      <c r="F18" s="282" t="s">
        <v>1204</v>
      </c>
      <c r="G18" s="273">
        <v>2.12E-2</v>
      </c>
      <c r="H18" s="272">
        <v>-1238</v>
      </c>
      <c r="J18" s="262" t="s">
        <v>1158</v>
      </c>
    </row>
    <row r="19" spans="3:10">
      <c r="C19" s="262" t="s">
        <v>1234</v>
      </c>
      <c r="D19" s="262" t="s">
        <v>1233</v>
      </c>
      <c r="E19" s="294">
        <v>623465</v>
      </c>
      <c r="F19" s="282" t="s">
        <v>1204</v>
      </c>
      <c r="G19" s="273">
        <v>2.12E-2</v>
      </c>
      <c r="H19" s="272">
        <v>13217</v>
      </c>
      <c r="J19" s="262" t="s">
        <v>1004</v>
      </c>
    </row>
    <row r="20" spans="3:10">
      <c r="C20" s="262" t="s">
        <v>1232</v>
      </c>
      <c r="D20" s="262" t="s">
        <v>1231</v>
      </c>
      <c r="E20" s="294">
        <v>76039</v>
      </c>
      <c r="F20" s="282" t="s">
        <v>1204</v>
      </c>
      <c r="G20" s="273">
        <v>2.12E-2</v>
      </c>
      <c r="H20" s="272">
        <v>1612</v>
      </c>
      <c r="J20" s="262" t="s">
        <v>1004</v>
      </c>
    </row>
    <row r="21" spans="3:10">
      <c r="C21" s="262" t="s">
        <v>1230</v>
      </c>
      <c r="D21" s="262" t="s">
        <v>1229</v>
      </c>
      <c r="E21" s="294">
        <v>-571</v>
      </c>
      <c r="F21" s="282" t="s">
        <v>1204</v>
      </c>
      <c r="G21" s="273">
        <v>2.12E-2</v>
      </c>
      <c r="H21" s="272">
        <v>-12</v>
      </c>
      <c r="J21" s="262" t="s">
        <v>1158</v>
      </c>
    </row>
    <row r="22" spans="3:10">
      <c r="C22" s="262" t="s">
        <v>1228</v>
      </c>
      <c r="D22" s="262" t="s">
        <v>1227</v>
      </c>
      <c r="E22" s="294">
        <v>185512</v>
      </c>
      <c r="F22" s="282" t="s">
        <v>1204</v>
      </c>
      <c r="G22" s="273">
        <v>2.12E-2</v>
      </c>
      <c r="H22" s="272">
        <v>3933</v>
      </c>
      <c r="J22" s="262" t="s">
        <v>1004</v>
      </c>
    </row>
    <row r="23" spans="3:10">
      <c r="C23" s="262" t="s">
        <v>1226</v>
      </c>
      <c r="D23" s="262" t="s">
        <v>1225</v>
      </c>
      <c r="E23" s="294">
        <v>30793</v>
      </c>
      <c r="F23" s="282" t="s">
        <v>1204</v>
      </c>
      <c r="G23" s="273">
        <v>2.12E-2</v>
      </c>
      <c r="H23" s="272">
        <v>653</v>
      </c>
      <c r="J23" s="262" t="s">
        <v>1004</v>
      </c>
    </row>
    <row r="24" spans="3:10">
      <c r="C24" s="262" t="s">
        <v>1224</v>
      </c>
      <c r="D24" s="262" t="s">
        <v>1223</v>
      </c>
      <c r="E24" s="294">
        <v>107070</v>
      </c>
      <c r="F24" s="282" t="s">
        <v>1204</v>
      </c>
      <c r="G24" s="273">
        <v>2.12E-2</v>
      </c>
      <c r="H24" s="272">
        <v>2270</v>
      </c>
      <c r="I24" s="263" t="s">
        <v>1275</v>
      </c>
      <c r="J24" s="262" t="s">
        <v>1004</v>
      </c>
    </row>
    <row r="25" spans="3:10">
      <c r="C25" s="262" t="s">
        <v>1222</v>
      </c>
      <c r="D25" s="262" t="s">
        <v>1221</v>
      </c>
      <c r="E25" s="294">
        <v>-10069</v>
      </c>
      <c r="F25" s="282" t="s">
        <v>1204</v>
      </c>
      <c r="G25" s="273">
        <v>2.12E-2</v>
      </c>
      <c r="H25" s="272">
        <v>-213</v>
      </c>
      <c r="J25" s="262" t="s">
        <v>1158</v>
      </c>
    </row>
    <row r="26" spans="3:10">
      <c r="C26" s="262" t="s">
        <v>1220</v>
      </c>
      <c r="D26" s="262" t="s">
        <v>1219</v>
      </c>
      <c r="E26" s="294">
        <v>27941</v>
      </c>
      <c r="F26" s="282" t="s">
        <v>1204</v>
      </c>
      <c r="G26" s="273">
        <v>2.12E-2</v>
      </c>
      <c r="H26" s="272">
        <v>592</v>
      </c>
      <c r="J26" s="262" t="s">
        <v>1004</v>
      </c>
    </row>
    <row r="27" spans="3:10">
      <c r="C27" s="262" t="s">
        <v>1218</v>
      </c>
      <c r="D27" s="262" t="s">
        <v>1217</v>
      </c>
      <c r="E27" s="294">
        <v>25236</v>
      </c>
      <c r="F27" s="282" t="s">
        <v>1204</v>
      </c>
      <c r="G27" s="273">
        <v>2.12E-2</v>
      </c>
      <c r="H27" s="272">
        <v>535</v>
      </c>
      <c r="J27" s="262" t="s">
        <v>1004</v>
      </c>
    </row>
    <row r="28" spans="3:10">
      <c r="C28" s="262" t="s">
        <v>1216</v>
      </c>
      <c r="D28" s="262" t="s">
        <v>1215</v>
      </c>
      <c r="E28" s="294">
        <v>49115</v>
      </c>
      <c r="F28" s="282" t="s">
        <v>1204</v>
      </c>
      <c r="G28" s="273">
        <v>2.12E-2</v>
      </c>
      <c r="H28" s="272">
        <v>1041</v>
      </c>
      <c r="J28" s="262" t="s">
        <v>1004</v>
      </c>
    </row>
    <row r="29" spans="3:10">
      <c r="C29" s="262" t="s">
        <v>1214</v>
      </c>
      <c r="D29" s="262" t="s">
        <v>1213</v>
      </c>
      <c r="E29" s="294">
        <v>120000</v>
      </c>
      <c r="F29" s="282" t="s">
        <v>1204</v>
      </c>
      <c r="G29" s="273">
        <v>2.12E-2</v>
      </c>
      <c r="H29" s="272">
        <v>2544</v>
      </c>
      <c r="J29" s="262" t="s">
        <v>1004</v>
      </c>
    </row>
    <row r="30" spans="3:10">
      <c r="C30" s="262" t="s">
        <v>1212</v>
      </c>
      <c r="D30" s="262" t="s">
        <v>1211</v>
      </c>
      <c r="E30" s="294">
        <v>24753</v>
      </c>
      <c r="F30" s="282" t="s">
        <v>1204</v>
      </c>
      <c r="G30" s="273">
        <v>2.12E-2</v>
      </c>
      <c r="H30" s="272">
        <v>525</v>
      </c>
      <c r="J30" s="262" t="s">
        <v>1004</v>
      </c>
    </row>
    <row r="31" spans="3:10">
      <c r="C31" s="262" t="s">
        <v>1210</v>
      </c>
      <c r="D31" s="262" t="s">
        <v>1209</v>
      </c>
      <c r="E31" s="294">
        <v>38107</v>
      </c>
      <c r="F31" s="282" t="s">
        <v>1204</v>
      </c>
      <c r="G31" s="273">
        <v>2.12E-2</v>
      </c>
      <c r="H31" s="272">
        <v>808</v>
      </c>
      <c r="J31" s="262" t="s">
        <v>1004</v>
      </c>
    </row>
    <row r="32" spans="3:10">
      <c r="C32" s="262" t="s">
        <v>1208</v>
      </c>
      <c r="D32" s="262" t="s">
        <v>1207</v>
      </c>
      <c r="E32" s="294">
        <v>43306</v>
      </c>
      <c r="F32" s="282" t="s">
        <v>1204</v>
      </c>
      <c r="G32" s="273">
        <v>2.12E-2</v>
      </c>
      <c r="H32" s="272">
        <v>918</v>
      </c>
      <c r="J32" s="262" t="s">
        <v>1004</v>
      </c>
    </row>
    <row r="33" spans="1:766">
      <c r="C33" s="262" t="s">
        <v>1206</v>
      </c>
      <c r="D33" s="262" t="s">
        <v>1205</v>
      </c>
      <c r="E33" s="294">
        <v>34777</v>
      </c>
      <c r="F33" s="282" t="s">
        <v>1204</v>
      </c>
      <c r="G33" s="273">
        <v>2.12E-2</v>
      </c>
      <c r="H33" s="272">
        <v>737</v>
      </c>
      <c r="J33" s="262" t="s">
        <v>1004</v>
      </c>
    </row>
    <row r="34" spans="1:766">
      <c r="A34" s="271" t="s">
        <v>1203</v>
      </c>
      <c r="B34" s="271" t="str">
        <f>LEFT(A34,3)</f>
        <v>376</v>
      </c>
      <c r="C34" s="269"/>
      <c r="D34" s="269"/>
      <c r="E34" s="295">
        <v>2916070</v>
      </c>
      <c r="F34" s="295">
        <v>0</v>
      </c>
      <c r="G34" s="295"/>
      <c r="H34" s="295">
        <v>61820</v>
      </c>
      <c r="I34" s="270"/>
    </row>
    <row r="35" spans="1:766" s="275" customFormat="1">
      <c r="A35" s="265" t="s">
        <v>1202</v>
      </c>
      <c r="B35" s="265"/>
      <c r="C35" s="262" t="s">
        <v>1201</v>
      </c>
      <c r="D35" s="262" t="s">
        <v>1200</v>
      </c>
      <c r="E35" s="294">
        <v>55728</v>
      </c>
      <c r="F35" s="282" t="s">
        <v>1187</v>
      </c>
      <c r="G35" s="273">
        <v>2.5000000000000001E-2</v>
      </c>
      <c r="H35" s="272">
        <v>1393</v>
      </c>
      <c r="I35" s="263"/>
      <c r="J35" s="262" t="s">
        <v>1004</v>
      </c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262"/>
      <c r="DH35" s="262"/>
      <c r="DI35" s="262"/>
      <c r="DJ35" s="262"/>
      <c r="DK35" s="262"/>
      <c r="DL35" s="262"/>
      <c r="DM35" s="262"/>
      <c r="DN35" s="262"/>
      <c r="DO35" s="262"/>
      <c r="DP35" s="262"/>
      <c r="DQ35" s="262"/>
      <c r="DR35" s="262"/>
      <c r="DS35" s="262"/>
      <c r="DT35" s="262"/>
      <c r="DU35" s="262"/>
      <c r="DV35" s="262"/>
      <c r="DW35" s="262"/>
      <c r="DX35" s="262"/>
      <c r="DY35" s="262"/>
      <c r="DZ35" s="262"/>
      <c r="EA35" s="262"/>
      <c r="EB35" s="262"/>
      <c r="EC35" s="262"/>
      <c r="ED35" s="262"/>
      <c r="EE35" s="262"/>
      <c r="EF35" s="262"/>
      <c r="EG35" s="262"/>
      <c r="EH35" s="262"/>
      <c r="EI35" s="262"/>
      <c r="EJ35" s="262"/>
      <c r="EK35" s="262"/>
      <c r="EL35" s="262"/>
      <c r="EM35" s="262"/>
      <c r="EN35" s="262"/>
      <c r="EO35" s="262"/>
      <c r="EP35" s="262"/>
      <c r="EQ35" s="262"/>
      <c r="ER35" s="262"/>
      <c r="ES35" s="262"/>
      <c r="ET35" s="262"/>
      <c r="EU35" s="262"/>
      <c r="EV35" s="262"/>
      <c r="EW35" s="262"/>
      <c r="EX35" s="262"/>
      <c r="EY35" s="262"/>
      <c r="EZ35" s="262"/>
      <c r="FA35" s="262"/>
      <c r="FB35" s="262"/>
      <c r="FC35" s="262"/>
      <c r="FD35" s="262"/>
      <c r="FE35" s="262"/>
      <c r="FF35" s="262"/>
      <c r="FG35" s="262"/>
      <c r="FH35" s="262"/>
      <c r="FI35" s="262"/>
      <c r="FJ35" s="262"/>
      <c r="FK35" s="262"/>
      <c r="FL35" s="262"/>
      <c r="FM35" s="262"/>
      <c r="FN35" s="262"/>
      <c r="FO35" s="262"/>
      <c r="FP35" s="262"/>
      <c r="FQ35" s="262"/>
      <c r="FR35" s="262"/>
      <c r="FS35" s="262"/>
      <c r="FT35" s="262"/>
      <c r="FU35" s="262"/>
      <c r="FV35" s="262"/>
      <c r="FW35" s="262"/>
      <c r="FX35" s="262"/>
      <c r="FY35" s="262"/>
      <c r="FZ35" s="262"/>
      <c r="GA35" s="262"/>
      <c r="GB35" s="262"/>
      <c r="GC35" s="262"/>
      <c r="GD35" s="262"/>
      <c r="GE35" s="262"/>
      <c r="GF35" s="262"/>
      <c r="GG35" s="262"/>
      <c r="GH35" s="262"/>
      <c r="GI35" s="262"/>
      <c r="GJ35" s="262"/>
      <c r="GK35" s="262"/>
      <c r="GL35" s="262"/>
      <c r="GM35" s="262"/>
      <c r="GN35" s="262"/>
      <c r="GO35" s="262"/>
      <c r="GP35" s="262"/>
      <c r="GQ35" s="262"/>
      <c r="GR35" s="262"/>
      <c r="GS35" s="262"/>
      <c r="GT35" s="262"/>
      <c r="GU35" s="262"/>
      <c r="GV35" s="262"/>
      <c r="GW35" s="262"/>
      <c r="GX35" s="262"/>
      <c r="GY35" s="262"/>
      <c r="GZ35" s="262"/>
      <c r="HA35" s="262"/>
      <c r="HB35" s="262"/>
      <c r="HC35" s="262"/>
      <c r="HD35" s="262"/>
      <c r="HE35" s="262"/>
      <c r="HF35" s="262"/>
      <c r="HG35" s="262"/>
      <c r="HH35" s="262"/>
      <c r="HI35" s="262"/>
      <c r="HJ35" s="262"/>
      <c r="HK35" s="262"/>
      <c r="HL35" s="262"/>
      <c r="HM35" s="262"/>
      <c r="HN35" s="262"/>
      <c r="HO35" s="262"/>
      <c r="HP35" s="262"/>
      <c r="HQ35" s="262"/>
      <c r="HR35" s="262"/>
      <c r="HS35" s="262"/>
      <c r="HT35" s="262"/>
      <c r="HU35" s="262"/>
      <c r="HV35" s="262"/>
      <c r="HW35" s="262"/>
      <c r="HX35" s="262"/>
      <c r="HY35" s="262"/>
      <c r="HZ35" s="262"/>
      <c r="IA35" s="262"/>
      <c r="IB35" s="262"/>
      <c r="IC35" s="262"/>
      <c r="ID35" s="262"/>
      <c r="IE35" s="262"/>
      <c r="IF35" s="262"/>
      <c r="IG35" s="262"/>
      <c r="IH35" s="262"/>
      <c r="II35" s="262"/>
      <c r="IJ35" s="262"/>
      <c r="IK35" s="262"/>
      <c r="IL35" s="262"/>
      <c r="IM35" s="262"/>
      <c r="IN35" s="262"/>
      <c r="IO35" s="262"/>
      <c r="IP35" s="262"/>
      <c r="IQ35" s="262"/>
      <c r="IR35" s="262"/>
      <c r="IS35" s="262"/>
      <c r="IT35" s="262"/>
      <c r="IU35" s="262"/>
      <c r="IV35" s="262"/>
      <c r="IW35" s="262"/>
      <c r="IX35" s="262"/>
      <c r="IY35" s="262"/>
      <c r="IZ35" s="262"/>
      <c r="JA35" s="262"/>
      <c r="JB35" s="262"/>
      <c r="JC35" s="262"/>
      <c r="JD35" s="262"/>
      <c r="JE35" s="262"/>
      <c r="JF35" s="262"/>
      <c r="JG35" s="262"/>
      <c r="JH35" s="262"/>
      <c r="JI35" s="262"/>
      <c r="JJ35" s="262"/>
      <c r="JK35" s="262"/>
      <c r="JL35" s="262"/>
      <c r="JM35" s="262"/>
      <c r="JN35" s="262"/>
      <c r="JO35" s="262"/>
      <c r="JP35" s="262"/>
      <c r="JQ35" s="262"/>
      <c r="JR35" s="262"/>
      <c r="JS35" s="262"/>
      <c r="JT35" s="262"/>
      <c r="JU35" s="262"/>
      <c r="JV35" s="262"/>
      <c r="JW35" s="262"/>
      <c r="JX35" s="262"/>
      <c r="JY35" s="262"/>
      <c r="JZ35" s="262"/>
      <c r="KA35" s="262"/>
      <c r="KB35" s="262"/>
      <c r="KC35" s="262"/>
      <c r="KD35" s="262"/>
      <c r="KE35" s="262"/>
      <c r="KF35" s="262"/>
      <c r="KG35" s="262"/>
      <c r="KH35" s="262"/>
      <c r="KI35" s="262"/>
      <c r="KJ35" s="262"/>
      <c r="KK35" s="262"/>
      <c r="KL35" s="262"/>
      <c r="KM35" s="262"/>
      <c r="KN35" s="262"/>
      <c r="KO35" s="262"/>
      <c r="KP35" s="262"/>
      <c r="KQ35" s="262"/>
      <c r="KR35" s="262"/>
      <c r="KS35" s="262"/>
      <c r="KT35" s="262"/>
      <c r="KU35" s="262"/>
      <c r="KV35" s="262"/>
      <c r="KW35" s="262"/>
      <c r="KX35" s="262"/>
      <c r="KY35" s="262"/>
      <c r="KZ35" s="262"/>
      <c r="LA35" s="262"/>
      <c r="LB35" s="262"/>
      <c r="LC35" s="262"/>
      <c r="LD35" s="262"/>
      <c r="LE35" s="262"/>
      <c r="LF35" s="262"/>
      <c r="LG35" s="262"/>
      <c r="LH35" s="262"/>
      <c r="LI35" s="262"/>
      <c r="LJ35" s="262"/>
      <c r="LK35" s="262"/>
      <c r="LL35" s="262"/>
      <c r="LM35" s="262"/>
      <c r="LN35" s="262"/>
      <c r="LO35" s="262"/>
      <c r="LP35" s="262"/>
      <c r="LQ35" s="262"/>
      <c r="LR35" s="262"/>
      <c r="LS35" s="262"/>
      <c r="LT35" s="262"/>
      <c r="LU35" s="262"/>
      <c r="LV35" s="262"/>
      <c r="LW35" s="262"/>
      <c r="LX35" s="262"/>
      <c r="LY35" s="262"/>
      <c r="LZ35" s="262"/>
      <c r="MA35" s="262"/>
      <c r="MB35" s="262"/>
      <c r="MC35" s="262"/>
      <c r="MD35" s="262"/>
      <c r="ME35" s="262"/>
      <c r="MF35" s="262"/>
      <c r="MG35" s="262"/>
      <c r="MH35" s="262"/>
      <c r="MI35" s="262"/>
      <c r="MJ35" s="262"/>
      <c r="MK35" s="262"/>
      <c r="ML35" s="262"/>
      <c r="MM35" s="262"/>
      <c r="MN35" s="262"/>
      <c r="MO35" s="262"/>
      <c r="MP35" s="262"/>
      <c r="MQ35" s="262"/>
      <c r="MR35" s="262"/>
      <c r="MS35" s="262"/>
      <c r="MT35" s="262"/>
      <c r="MU35" s="262"/>
      <c r="MV35" s="262"/>
      <c r="MW35" s="262"/>
      <c r="MX35" s="262"/>
      <c r="MY35" s="262"/>
      <c r="MZ35" s="262"/>
      <c r="NA35" s="262"/>
      <c r="NB35" s="262"/>
      <c r="NC35" s="262"/>
      <c r="ND35" s="262"/>
      <c r="NE35" s="262"/>
      <c r="NF35" s="262"/>
      <c r="NG35" s="262"/>
      <c r="NH35" s="262"/>
      <c r="NI35" s="262"/>
      <c r="NJ35" s="262"/>
      <c r="NK35" s="262"/>
      <c r="NL35" s="262"/>
      <c r="NM35" s="262"/>
      <c r="NN35" s="262"/>
      <c r="NO35" s="262"/>
      <c r="NP35" s="262"/>
      <c r="NQ35" s="262"/>
      <c r="NR35" s="262"/>
      <c r="NS35" s="262"/>
      <c r="NT35" s="262"/>
      <c r="NU35" s="262"/>
      <c r="NV35" s="262"/>
      <c r="NW35" s="262"/>
      <c r="NX35" s="262"/>
      <c r="NY35" s="262"/>
      <c r="NZ35" s="262"/>
      <c r="OA35" s="262"/>
      <c r="OB35" s="262"/>
      <c r="OC35" s="262"/>
      <c r="OD35" s="262"/>
      <c r="OE35" s="262"/>
      <c r="OF35" s="262"/>
      <c r="OG35" s="262"/>
      <c r="OH35" s="262"/>
      <c r="OI35" s="262"/>
      <c r="OJ35" s="262"/>
      <c r="OK35" s="262"/>
      <c r="OL35" s="262"/>
      <c r="OM35" s="262"/>
      <c r="ON35" s="262"/>
      <c r="OO35" s="262"/>
      <c r="OP35" s="262"/>
      <c r="OQ35" s="262"/>
      <c r="OR35" s="262"/>
      <c r="OS35" s="262"/>
      <c r="OT35" s="262"/>
      <c r="OU35" s="262"/>
      <c r="OV35" s="262"/>
      <c r="OW35" s="262"/>
      <c r="OX35" s="262"/>
      <c r="OY35" s="262"/>
      <c r="OZ35" s="262"/>
      <c r="PA35" s="262"/>
      <c r="PB35" s="262"/>
      <c r="PC35" s="262"/>
      <c r="PD35" s="262"/>
      <c r="PE35" s="262"/>
      <c r="PF35" s="262"/>
      <c r="PG35" s="262"/>
      <c r="PH35" s="262"/>
      <c r="PI35" s="262"/>
      <c r="PJ35" s="262"/>
      <c r="PK35" s="262"/>
      <c r="PL35" s="262"/>
      <c r="PM35" s="262"/>
      <c r="PN35" s="262"/>
      <c r="PO35" s="262"/>
      <c r="PP35" s="262"/>
      <c r="PQ35" s="262"/>
      <c r="PR35" s="262"/>
      <c r="PS35" s="262"/>
      <c r="PT35" s="262"/>
      <c r="PU35" s="262"/>
      <c r="PV35" s="262"/>
      <c r="PW35" s="262"/>
      <c r="PX35" s="262"/>
      <c r="PY35" s="262"/>
      <c r="PZ35" s="262"/>
      <c r="QA35" s="262"/>
      <c r="QB35" s="262"/>
      <c r="QC35" s="262"/>
      <c r="QD35" s="262"/>
      <c r="QE35" s="262"/>
      <c r="QF35" s="262"/>
      <c r="QG35" s="262"/>
      <c r="QH35" s="262"/>
      <c r="QI35" s="262"/>
      <c r="QJ35" s="262"/>
      <c r="QK35" s="262"/>
      <c r="QL35" s="262"/>
      <c r="QM35" s="262"/>
      <c r="QN35" s="262"/>
      <c r="QO35" s="262"/>
      <c r="QP35" s="262"/>
      <c r="QQ35" s="262"/>
      <c r="QR35" s="262"/>
      <c r="QS35" s="262"/>
      <c r="QT35" s="262"/>
      <c r="QU35" s="262"/>
      <c r="QV35" s="262"/>
      <c r="QW35" s="262"/>
      <c r="QX35" s="262"/>
      <c r="QY35" s="262"/>
      <c r="QZ35" s="262"/>
      <c r="RA35" s="262"/>
      <c r="RB35" s="262"/>
      <c r="RC35" s="262"/>
      <c r="RD35" s="262"/>
      <c r="RE35" s="262"/>
      <c r="RF35" s="262"/>
      <c r="RG35" s="262"/>
      <c r="RH35" s="262"/>
      <c r="RI35" s="262"/>
      <c r="RJ35" s="262"/>
      <c r="RK35" s="262"/>
      <c r="RL35" s="262"/>
      <c r="RM35" s="262"/>
      <c r="RN35" s="262"/>
      <c r="RO35" s="262"/>
      <c r="RP35" s="262"/>
      <c r="RQ35" s="262"/>
      <c r="RR35" s="262"/>
      <c r="RS35" s="262"/>
      <c r="RT35" s="262"/>
      <c r="RU35" s="262"/>
      <c r="RV35" s="262"/>
      <c r="RW35" s="262"/>
      <c r="RX35" s="262"/>
      <c r="RY35" s="262"/>
      <c r="RZ35" s="262"/>
      <c r="SA35" s="262"/>
      <c r="SB35" s="262"/>
      <c r="SC35" s="262"/>
      <c r="SD35" s="262"/>
      <c r="SE35" s="262"/>
      <c r="SF35" s="262"/>
      <c r="SG35" s="262"/>
      <c r="SH35" s="262"/>
      <c r="SI35" s="262"/>
      <c r="SJ35" s="262"/>
      <c r="SK35" s="262"/>
      <c r="SL35" s="262"/>
      <c r="SM35" s="262"/>
      <c r="SN35" s="262"/>
      <c r="SO35" s="262"/>
      <c r="SP35" s="262"/>
      <c r="SQ35" s="262"/>
      <c r="SR35" s="262"/>
      <c r="SS35" s="262"/>
      <c r="ST35" s="262"/>
      <c r="SU35" s="262"/>
      <c r="SV35" s="262"/>
      <c r="SW35" s="262"/>
      <c r="SX35" s="262"/>
      <c r="SY35" s="262"/>
      <c r="SZ35" s="262"/>
      <c r="TA35" s="262"/>
      <c r="TB35" s="262"/>
      <c r="TC35" s="262"/>
      <c r="TD35" s="262"/>
      <c r="TE35" s="262"/>
      <c r="TF35" s="262"/>
      <c r="TG35" s="262"/>
      <c r="TH35" s="262"/>
      <c r="TI35" s="262"/>
      <c r="TJ35" s="262"/>
      <c r="TK35" s="262"/>
      <c r="TL35" s="262"/>
      <c r="TM35" s="262"/>
      <c r="TN35" s="262"/>
      <c r="TO35" s="262"/>
      <c r="TP35" s="262"/>
      <c r="TQ35" s="262"/>
      <c r="TR35" s="262"/>
      <c r="TS35" s="262"/>
      <c r="TT35" s="262"/>
      <c r="TU35" s="262"/>
      <c r="TV35" s="262"/>
      <c r="TW35" s="262"/>
      <c r="TX35" s="262"/>
      <c r="TY35" s="262"/>
      <c r="TZ35" s="262"/>
      <c r="UA35" s="262"/>
      <c r="UB35" s="262"/>
      <c r="UC35" s="262"/>
      <c r="UD35" s="262"/>
      <c r="UE35" s="262"/>
      <c r="UF35" s="262"/>
      <c r="UG35" s="262"/>
      <c r="UH35" s="262"/>
      <c r="UI35" s="262"/>
      <c r="UJ35" s="262"/>
      <c r="UK35" s="262"/>
      <c r="UL35" s="262"/>
      <c r="UM35" s="262"/>
      <c r="UN35" s="262"/>
      <c r="UO35" s="262"/>
      <c r="UP35" s="262"/>
      <c r="UQ35" s="262"/>
      <c r="UR35" s="262"/>
      <c r="US35" s="262"/>
      <c r="UT35" s="262"/>
      <c r="UU35" s="262"/>
      <c r="UV35" s="262"/>
      <c r="UW35" s="262"/>
      <c r="UX35" s="262"/>
      <c r="UY35" s="262"/>
      <c r="UZ35" s="262"/>
      <c r="VA35" s="262"/>
      <c r="VB35" s="262"/>
      <c r="VC35" s="262"/>
      <c r="VD35" s="262"/>
      <c r="VE35" s="262"/>
      <c r="VF35" s="262"/>
      <c r="VG35" s="262"/>
      <c r="VH35" s="262"/>
      <c r="VI35" s="262"/>
      <c r="VJ35" s="262"/>
      <c r="VK35" s="262"/>
      <c r="VL35" s="262"/>
      <c r="VM35" s="262"/>
      <c r="VN35" s="262"/>
      <c r="VO35" s="262"/>
      <c r="VP35" s="262"/>
      <c r="VQ35" s="262"/>
      <c r="VR35" s="262"/>
      <c r="VS35" s="262"/>
      <c r="VT35" s="262"/>
      <c r="VU35" s="262"/>
      <c r="VV35" s="262"/>
      <c r="VW35" s="262"/>
      <c r="VX35" s="262"/>
      <c r="VY35" s="262"/>
      <c r="VZ35" s="262"/>
      <c r="WA35" s="262"/>
      <c r="WB35" s="262"/>
      <c r="WC35" s="262"/>
      <c r="WD35" s="262"/>
      <c r="WE35" s="262"/>
      <c r="WF35" s="262"/>
      <c r="WG35" s="262"/>
      <c r="WH35" s="262"/>
      <c r="WI35" s="262"/>
      <c r="WJ35" s="262"/>
      <c r="WK35" s="262"/>
      <c r="WL35" s="262"/>
      <c r="WM35" s="262"/>
      <c r="WN35" s="262"/>
      <c r="WO35" s="262"/>
      <c r="WP35" s="262"/>
      <c r="WQ35" s="262"/>
      <c r="WR35" s="262"/>
      <c r="WS35" s="262"/>
      <c r="WT35" s="262"/>
      <c r="WU35" s="262"/>
      <c r="WV35" s="262"/>
      <c r="WW35" s="262"/>
      <c r="WX35" s="262"/>
      <c r="WY35" s="262"/>
      <c r="WZ35" s="262"/>
      <c r="XA35" s="262"/>
      <c r="XB35" s="262"/>
      <c r="XC35" s="262"/>
      <c r="XD35" s="262"/>
      <c r="XE35" s="262"/>
      <c r="XF35" s="262"/>
      <c r="XG35" s="262"/>
      <c r="XH35" s="262"/>
      <c r="XI35" s="262"/>
      <c r="XJ35" s="262"/>
      <c r="XK35" s="262"/>
      <c r="XL35" s="262"/>
      <c r="XM35" s="262"/>
      <c r="XN35" s="262"/>
      <c r="XO35" s="262"/>
      <c r="XP35" s="262"/>
      <c r="XQ35" s="262"/>
      <c r="XR35" s="262"/>
      <c r="XS35" s="262"/>
      <c r="XT35" s="262"/>
      <c r="XU35" s="262"/>
      <c r="XV35" s="262"/>
      <c r="XW35" s="262"/>
      <c r="XX35" s="262"/>
      <c r="XY35" s="262"/>
      <c r="XZ35" s="262"/>
      <c r="YA35" s="262"/>
      <c r="YB35" s="262"/>
      <c r="YC35" s="262"/>
      <c r="YD35" s="262"/>
      <c r="YE35" s="262"/>
      <c r="YF35" s="262"/>
      <c r="YG35" s="262"/>
      <c r="YH35" s="262"/>
      <c r="YI35" s="262"/>
      <c r="YJ35" s="262"/>
      <c r="YK35" s="262"/>
      <c r="YL35" s="262"/>
      <c r="YM35" s="262"/>
      <c r="YN35" s="262"/>
      <c r="YO35" s="262"/>
      <c r="YP35" s="262"/>
      <c r="YQ35" s="262"/>
      <c r="YR35" s="262"/>
      <c r="YS35" s="262"/>
      <c r="YT35" s="262"/>
      <c r="YU35" s="262"/>
      <c r="YV35" s="262"/>
      <c r="YW35" s="262"/>
      <c r="YX35" s="262"/>
      <c r="YY35" s="262"/>
      <c r="YZ35" s="262"/>
      <c r="ZA35" s="262"/>
      <c r="ZB35" s="262"/>
      <c r="ZC35" s="262"/>
      <c r="ZD35" s="262"/>
      <c r="ZE35" s="262"/>
      <c r="ZF35" s="262"/>
      <c r="ZG35" s="262"/>
      <c r="ZH35" s="262"/>
      <c r="ZI35" s="262"/>
      <c r="ZJ35" s="262"/>
      <c r="ZK35" s="262"/>
      <c r="ZL35" s="262"/>
      <c r="ZM35" s="262"/>
      <c r="ZN35" s="262"/>
      <c r="ZO35" s="262"/>
      <c r="ZP35" s="262"/>
      <c r="ZQ35" s="262"/>
      <c r="ZR35" s="262"/>
      <c r="ZS35" s="262"/>
      <c r="ZT35" s="262"/>
      <c r="ZU35" s="262"/>
      <c r="ZV35" s="262"/>
      <c r="ZW35" s="262"/>
      <c r="ZX35" s="262"/>
      <c r="ZY35" s="262"/>
      <c r="ZZ35" s="262"/>
      <c r="AAA35" s="262"/>
      <c r="AAB35" s="262"/>
      <c r="AAC35" s="262"/>
      <c r="AAD35" s="262"/>
      <c r="AAE35" s="262"/>
      <c r="AAF35" s="262"/>
      <c r="AAG35" s="262"/>
      <c r="AAH35" s="262"/>
      <c r="AAI35" s="262"/>
      <c r="AAJ35" s="262"/>
      <c r="AAK35" s="262"/>
      <c r="AAL35" s="262"/>
      <c r="AAM35" s="262"/>
      <c r="AAN35" s="262"/>
      <c r="AAO35" s="262"/>
      <c r="AAP35" s="262"/>
      <c r="AAQ35" s="262"/>
      <c r="AAR35" s="262"/>
      <c r="AAS35" s="262"/>
      <c r="AAT35" s="262"/>
      <c r="AAU35" s="262"/>
      <c r="AAV35" s="262"/>
      <c r="AAW35" s="262"/>
      <c r="AAX35" s="262"/>
      <c r="AAY35" s="262"/>
      <c r="AAZ35" s="262"/>
      <c r="ABA35" s="262"/>
      <c r="ABB35" s="262"/>
      <c r="ABC35" s="262"/>
      <c r="ABD35" s="262"/>
      <c r="ABE35" s="262"/>
      <c r="ABF35" s="262"/>
      <c r="ABG35" s="262"/>
      <c r="ABH35" s="262"/>
      <c r="ABI35" s="262"/>
      <c r="ABJ35" s="262"/>
      <c r="ABK35" s="262"/>
      <c r="ABL35" s="262"/>
      <c r="ABM35" s="262"/>
      <c r="ABN35" s="262"/>
      <c r="ABO35" s="262"/>
      <c r="ABP35" s="262"/>
      <c r="ABQ35" s="262"/>
      <c r="ABR35" s="262"/>
      <c r="ABS35" s="262"/>
      <c r="ABT35" s="262"/>
      <c r="ABU35" s="262"/>
      <c r="ABV35" s="262"/>
      <c r="ABW35" s="262"/>
      <c r="ABX35" s="262"/>
      <c r="ABY35" s="262"/>
      <c r="ABZ35" s="262"/>
      <c r="ACA35" s="262"/>
      <c r="ACB35" s="262"/>
      <c r="ACC35" s="262"/>
      <c r="ACD35" s="262"/>
      <c r="ACE35" s="262"/>
      <c r="ACF35" s="262"/>
      <c r="ACG35" s="262"/>
      <c r="ACH35" s="262"/>
      <c r="ACI35" s="262"/>
      <c r="ACJ35" s="262"/>
      <c r="ACK35" s="262"/>
      <c r="ACL35" s="262"/>
    </row>
    <row r="36" spans="1:766">
      <c r="C36" s="262" t="s">
        <v>1199</v>
      </c>
      <c r="D36" s="262" t="s">
        <v>1198</v>
      </c>
      <c r="E36" s="294">
        <v>97181</v>
      </c>
      <c r="F36" s="282" t="s">
        <v>1187</v>
      </c>
      <c r="G36" s="273">
        <v>2.5000000000000001E-2</v>
      </c>
      <c r="H36" s="272">
        <v>2430</v>
      </c>
      <c r="J36" s="262" t="s">
        <v>1004</v>
      </c>
    </row>
    <row r="37" spans="1:766">
      <c r="C37" s="262" t="s">
        <v>1197</v>
      </c>
      <c r="D37" s="262" t="s">
        <v>1196</v>
      </c>
      <c r="E37" s="294">
        <v>35276</v>
      </c>
      <c r="F37" s="282" t="s">
        <v>1187</v>
      </c>
      <c r="G37" s="273">
        <v>2.5000000000000001E-2</v>
      </c>
      <c r="H37" s="272">
        <v>882</v>
      </c>
      <c r="J37" s="262" t="s">
        <v>1004</v>
      </c>
    </row>
    <row r="38" spans="1:766">
      <c r="C38" s="262" t="s">
        <v>1195</v>
      </c>
      <c r="D38" s="262" t="s">
        <v>1194</v>
      </c>
      <c r="E38" s="294">
        <v>8314</v>
      </c>
      <c r="F38" s="282" t="s">
        <v>1187</v>
      </c>
      <c r="G38" s="273">
        <v>2.5000000000000001E-2</v>
      </c>
      <c r="H38" s="272">
        <v>208</v>
      </c>
      <c r="J38" s="262" t="s">
        <v>1004</v>
      </c>
    </row>
    <row r="39" spans="1:766">
      <c r="C39" s="262" t="s">
        <v>1193</v>
      </c>
      <c r="D39" s="262" t="s">
        <v>1192</v>
      </c>
      <c r="E39" s="294">
        <v>114972</v>
      </c>
      <c r="F39" s="282" t="s">
        <v>1187</v>
      </c>
      <c r="G39" s="273">
        <v>2.5000000000000001E-2</v>
      </c>
      <c r="H39" s="272">
        <v>2874</v>
      </c>
      <c r="J39" s="262" t="s">
        <v>1004</v>
      </c>
    </row>
    <row r="40" spans="1:766">
      <c r="C40" s="262" t="s">
        <v>1191</v>
      </c>
      <c r="D40" s="262" t="s">
        <v>1190</v>
      </c>
      <c r="E40" s="294">
        <v>11508</v>
      </c>
      <c r="F40" s="282" t="s">
        <v>1187</v>
      </c>
      <c r="G40" s="273">
        <v>2.5000000000000001E-2</v>
      </c>
      <c r="H40" s="272">
        <v>288</v>
      </c>
      <c r="J40" s="262" t="s">
        <v>1004</v>
      </c>
    </row>
    <row r="41" spans="1:766">
      <c r="C41" s="262" t="s">
        <v>1189</v>
      </c>
      <c r="D41" s="262" t="s">
        <v>1188</v>
      </c>
      <c r="E41" s="294">
        <v>114190</v>
      </c>
      <c r="F41" s="282" t="s">
        <v>1187</v>
      </c>
      <c r="G41" s="273">
        <v>2.5000000000000001E-2</v>
      </c>
      <c r="H41" s="272">
        <v>2855</v>
      </c>
      <c r="J41" s="262" t="s">
        <v>1004</v>
      </c>
    </row>
    <row r="42" spans="1:766" s="277" customFormat="1">
      <c r="A42" s="281" t="s">
        <v>1186</v>
      </c>
      <c r="B42" s="271" t="str">
        <f>LEFT(A42,3)</f>
        <v>378</v>
      </c>
      <c r="C42" s="280"/>
      <c r="D42" s="280"/>
      <c r="E42" s="279">
        <v>437169</v>
      </c>
      <c r="F42" s="279">
        <v>0</v>
      </c>
      <c r="G42" s="279"/>
      <c r="H42" s="279">
        <v>10930</v>
      </c>
      <c r="I42" s="278"/>
      <c r="J42" s="262"/>
    </row>
    <row r="43" spans="1:766" s="275" customFormat="1">
      <c r="A43" s="265" t="s">
        <v>1185</v>
      </c>
      <c r="B43" s="265"/>
      <c r="C43" s="262" t="s">
        <v>1184</v>
      </c>
      <c r="D43" s="262" t="s">
        <v>1183</v>
      </c>
      <c r="E43" s="294">
        <v>2904</v>
      </c>
      <c r="F43" s="274" t="s">
        <v>1180</v>
      </c>
      <c r="G43" s="273">
        <v>2.1000000000000001E-2</v>
      </c>
      <c r="H43" s="272">
        <v>61</v>
      </c>
      <c r="I43" s="263"/>
      <c r="J43" s="262" t="s">
        <v>1004</v>
      </c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262"/>
      <c r="DH43" s="262"/>
      <c r="DI43" s="262"/>
      <c r="DJ43" s="262"/>
      <c r="DK43" s="262"/>
      <c r="DL43" s="262"/>
      <c r="DM43" s="262"/>
      <c r="DN43" s="262"/>
      <c r="DO43" s="262"/>
      <c r="DP43" s="262"/>
      <c r="DQ43" s="262"/>
      <c r="DR43" s="262"/>
      <c r="DS43" s="262"/>
      <c r="DT43" s="262"/>
      <c r="DU43" s="262"/>
      <c r="DV43" s="262"/>
      <c r="DW43" s="262"/>
      <c r="DX43" s="262"/>
      <c r="DY43" s="262"/>
      <c r="DZ43" s="262"/>
      <c r="EA43" s="262"/>
      <c r="EB43" s="262"/>
      <c r="EC43" s="262"/>
      <c r="ED43" s="262"/>
      <c r="EE43" s="262"/>
      <c r="EF43" s="262"/>
      <c r="EG43" s="262"/>
      <c r="EH43" s="262"/>
      <c r="EI43" s="262"/>
      <c r="EJ43" s="262"/>
      <c r="EK43" s="262"/>
      <c r="EL43" s="262"/>
      <c r="EM43" s="262"/>
      <c r="EN43" s="262"/>
      <c r="EO43" s="262"/>
      <c r="EP43" s="262"/>
      <c r="EQ43" s="262"/>
      <c r="ER43" s="262"/>
      <c r="ES43" s="262"/>
      <c r="ET43" s="262"/>
      <c r="EU43" s="262"/>
      <c r="EV43" s="262"/>
      <c r="EW43" s="262"/>
      <c r="EX43" s="262"/>
      <c r="EY43" s="262"/>
      <c r="EZ43" s="262"/>
      <c r="FA43" s="262"/>
      <c r="FB43" s="262"/>
      <c r="FC43" s="262"/>
      <c r="FD43" s="262"/>
      <c r="FE43" s="262"/>
      <c r="FF43" s="262"/>
      <c r="FG43" s="262"/>
      <c r="FH43" s="262"/>
      <c r="FI43" s="262"/>
      <c r="FJ43" s="262"/>
      <c r="FK43" s="262"/>
      <c r="FL43" s="262"/>
      <c r="FM43" s="262"/>
      <c r="FN43" s="262"/>
      <c r="FO43" s="262"/>
      <c r="FP43" s="262"/>
      <c r="FQ43" s="262"/>
      <c r="FR43" s="262"/>
      <c r="FS43" s="262"/>
      <c r="FT43" s="262"/>
      <c r="FU43" s="262"/>
      <c r="FV43" s="262"/>
      <c r="FW43" s="262"/>
      <c r="FX43" s="262"/>
      <c r="FY43" s="262"/>
      <c r="FZ43" s="262"/>
      <c r="GA43" s="262"/>
      <c r="GB43" s="262"/>
      <c r="GC43" s="262"/>
      <c r="GD43" s="262"/>
      <c r="GE43" s="262"/>
      <c r="GF43" s="262"/>
      <c r="GG43" s="262"/>
      <c r="GH43" s="262"/>
      <c r="GI43" s="262"/>
      <c r="GJ43" s="262"/>
      <c r="GK43" s="262"/>
      <c r="GL43" s="262"/>
      <c r="GM43" s="262"/>
      <c r="GN43" s="262"/>
      <c r="GO43" s="262"/>
      <c r="GP43" s="262"/>
      <c r="GQ43" s="262"/>
      <c r="GR43" s="262"/>
      <c r="GS43" s="262"/>
      <c r="GT43" s="262"/>
      <c r="GU43" s="262"/>
      <c r="GV43" s="262"/>
      <c r="GW43" s="262"/>
      <c r="GX43" s="262"/>
      <c r="GY43" s="262"/>
      <c r="GZ43" s="262"/>
      <c r="HA43" s="262"/>
      <c r="HB43" s="262"/>
      <c r="HC43" s="262"/>
      <c r="HD43" s="262"/>
      <c r="HE43" s="262"/>
      <c r="HF43" s="262"/>
      <c r="HG43" s="262"/>
      <c r="HH43" s="262"/>
      <c r="HI43" s="262"/>
      <c r="HJ43" s="262"/>
      <c r="HK43" s="262"/>
      <c r="HL43" s="262"/>
      <c r="HM43" s="262"/>
      <c r="HN43" s="262"/>
      <c r="HO43" s="262"/>
      <c r="HP43" s="262"/>
      <c r="HQ43" s="262"/>
      <c r="HR43" s="262"/>
      <c r="HS43" s="262"/>
      <c r="HT43" s="262"/>
      <c r="HU43" s="262"/>
      <c r="HV43" s="262"/>
      <c r="HW43" s="262"/>
      <c r="HX43" s="262"/>
      <c r="HY43" s="262"/>
      <c r="HZ43" s="262"/>
      <c r="IA43" s="262"/>
      <c r="IB43" s="262"/>
      <c r="IC43" s="262"/>
      <c r="ID43" s="262"/>
      <c r="IE43" s="262"/>
      <c r="IF43" s="262"/>
      <c r="IG43" s="262"/>
      <c r="IH43" s="262"/>
      <c r="II43" s="262"/>
      <c r="IJ43" s="262"/>
      <c r="IK43" s="262"/>
      <c r="IL43" s="262"/>
      <c r="IM43" s="262"/>
      <c r="IN43" s="262"/>
      <c r="IO43" s="262"/>
      <c r="IP43" s="262"/>
      <c r="IQ43" s="262"/>
      <c r="IR43" s="262"/>
      <c r="IS43" s="262"/>
      <c r="IT43" s="262"/>
      <c r="IU43" s="262"/>
      <c r="IV43" s="262"/>
      <c r="IW43" s="262"/>
      <c r="IX43" s="262"/>
      <c r="IY43" s="262"/>
      <c r="IZ43" s="262"/>
      <c r="JA43" s="262"/>
      <c r="JB43" s="262"/>
      <c r="JC43" s="262"/>
      <c r="JD43" s="262"/>
      <c r="JE43" s="262"/>
      <c r="JF43" s="262"/>
      <c r="JG43" s="262"/>
      <c r="JH43" s="262"/>
      <c r="JI43" s="262"/>
      <c r="JJ43" s="262"/>
      <c r="JK43" s="262"/>
      <c r="JL43" s="262"/>
      <c r="JM43" s="262"/>
      <c r="JN43" s="262"/>
      <c r="JO43" s="262"/>
      <c r="JP43" s="262"/>
      <c r="JQ43" s="262"/>
      <c r="JR43" s="262"/>
      <c r="JS43" s="262"/>
      <c r="JT43" s="262"/>
      <c r="JU43" s="262"/>
      <c r="JV43" s="262"/>
      <c r="JW43" s="262"/>
      <c r="JX43" s="262"/>
      <c r="JY43" s="262"/>
      <c r="JZ43" s="262"/>
      <c r="KA43" s="262"/>
      <c r="KB43" s="262"/>
      <c r="KC43" s="262"/>
      <c r="KD43" s="262"/>
      <c r="KE43" s="262"/>
      <c r="KF43" s="262"/>
      <c r="KG43" s="262"/>
      <c r="KH43" s="262"/>
      <c r="KI43" s="262"/>
      <c r="KJ43" s="262"/>
      <c r="KK43" s="262"/>
      <c r="KL43" s="262"/>
      <c r="KM43" s="262"/>
      <c r="KN43" s="262"/>
      <c r="KO43" s="262"/>
      <c r="KP43" s="262"/>
      <c r="KQ43" s="262"/>
      <c r="KR43" s="262"/>
      <c r="KS43" s="262"/>
      <c r="KT43" s="262"/>
      <c r="KU43" s="262"/>
      <c r="KV43" s="262"/>
      <c r="KW43" s="262"/>
      <c r="KX43" s="262"/>
      <c r="KY43" s="262"/>
      <c r="KZ43" s="262"/>
      <c r="LA43" s="262"/>
      <c r="LB43" s="262"/>
      <c r="LC43" s="262"/>
      <c r="LD43" s="262"/>
      <c r="LE43" s="262"/>
      <c r="LF43" s="262"/>
      <c r="LG43" s="262"/>
      <c r="LH43" s="262"/>
      <c r="LI43" s="262"/>
      <c r="LJ43" s="262"/>
      <c r="LK43" s="262"/>
      <c r="LL43" s="262"/>
      <c r="LM43" s="262"/>
      <c r="LN43" s="262"/>
      <c r="LO43" s="262"/>
      <c r="LP43" s="262"/>
      <c r="LQ43" s="262"/>
      <c r="LR43" s="262"/>
      <c r="LS43" s="262"/>
      <c r="LT43" s="262"/>
      <c r="LU43" s="262"/>
      <c r="LV43" s="262"/>
      <c r="LW43" s="262"/>
      <c r="LX43" s="262"/>
      <c r="LY43" s="262"/>
      <c r="LZ43" s="262"/>
      <c r="MA43" s="262"/>
      <c r="MB43" s="262"/>
      <c r="MC43" s="262"/>
      <c r="MD43" s="262"/>
      <c r="ME43" s="262"/>
      <c r="MF43" s="262"/>
      <c r="MG43" s="262"/>
      <c r="MH43" s="262"/>
      <c r="MI43" s="262"/>
      <c r="MJ43" s="262"/>
      <c r="MK43" s="262"/>
      <c r="ML43" s="262"/>
      <c r="MM43" s="262"/>
      <c r="MN43" s="262"/>
      <c r="MO43" s="262"/>
      <c r="MP43" s="262"/>
      <c r="MQ43" s="262"/>
      <c r="MR43" s="262"/>
      <c r="MS43" s="262"/>
      <c r="MT43" s="262"/>
      <c r="MU43" s="262"/>
      <c r="MV43" s="262"/>
      <c r="MW43" s="262"/>
      <c r="MX43" s="262"/>
      <c r="MY43" s="262"/>
      <c r="MZ43" s="262"/>
      <c r="NA43" s="262"/>
      <c r="NB43" s="262"/>
      <c r="NC43" s="262"/>
      <c r="ND43" s="262"/>
      <c r="NE43" s="262"/>
      <c r="NF43" s="262"/>
      <c r="NG43" s="262"/>
      <c r="NH43" s="262"/>
      <c r="NI43" s="262"/>
      <c r="NJ43" s="262"/>
      <c r="NK43" s="262"/>
      <c r="NL43" s="262"/>
      <c r="NM43" s="262"/>
      <c r="NN43" s="262"/>
      <c r="NO43" s="262"/>
      <c r="NP43" s="262"/>
      <c r="NQ43" s="262"/>
      <c r="NR43" s="262"/>
      <c r="NS43" s="262"/>
      <c r="NT43" s="262"/>
      <c r="NU43" s="262"/>
      <c r="NV43" s="262"/>
      <c r="NW43" s="262"/>
      <c r="NX43" s="262"/>
      <c r="NY43" s="262"/>
      <c r="NZ43" s="262"/>
      <c r="OA43" s="262"/>
      <c r="OB43" s="262"/>
      <c r="OC43" s="262"/>
      <c r="OD43" s="262"/>
      <c r="OE43" s="262"/>
      <c r="OF43" s="262"/>
      <c r="OG43" s="262"/>
      <c r="OH43" s="262"/>
      <c r="OI43" s="262"/>
      <c r="OJ43" s="262"/>
      <c r="OK43" s="262"/>
      <c r="OL43" s="262"/>
      <c r="OM43" s="262"/>
      <c r="ON43" s="262"/>
      <c r="OO43" s="262"/>
      <c r="OP43" s="262"/>
      <c r="OQ43" s="262"/>
      <c r="OR43" s="262"/>
      <c r="OS43" s="262"/>
      <c r="OT43" s="262"/>
      <c r="OU43" s="262"/>
      <c r="OV43" s="262"/>
      <c r="OW43" s="262"/>
      <c r="OX43" s="262"/>
      <c r="OY43" s="262"/>
      <c r="OZ43" s="262"/>
      <c r="PA43" s="262"/>
      <c r="PB43" s="262"/>
      <c r="PC43" s="262"/>
      <c r="PD43" s="262"/>
      <c r="PE43" s="262"/>
      <c r="PF43" s="262"/>
      <c r="PG43" s="262"/>
      <c r="PH43" s="262"/>
      <c r="PI43" s="262"/>
      <c r="PJ43" s="262"/>
      <c r="PK43" s="262"/>
      <c r="PL43" s="262"/>
      <c r="PM43" s="262"/>
      <c r="PN43" s="262"/>
      <c r="PO43" s="262"/>
      <c r="PP43" s="262"/>
      <c r="PQ43" s="262"/>
      <c r="PR43" s="262"/>
      <c r="PS43" s="262"/>
      <c r="PT43" s="262"/>
      <c r="PU43" s="262"/>
      <c r="PV43" s="262"/>
      <c r="PW43" s="262"/>
      <c r="PX43" s="262"/>
      <c r="PY43" s="262"/>
      <c r="PZ43" s="262"/>
      <c r="QA43" s="262"/>
      <c r="QB43" s="262"/>
      <c r="QC43" s="262"/>
      <c r="QD43" s="262"/>
      <c r="QE43" s="262"/>
      <c r="QF43" s="262"/>
      <c r="QG43" s="262"/>
      <c r="QH43" s="262"/>
      <c r="QI43" s="262"/>
      <c r="QJ43" s="262"/>
      <c r="QK43" s="262"/>
      <c r="QL43" s="262"/>
      <c r="QM43" s="262"/>
      <c r="QN43" s="262"/>
      <c r="QO43" s="262"/>
      <c r="QP43" s="262"/>
      <c r="QQ43" s="262"/>
      <c r="QR43" s="262"/>
      <c r="QS43" s="262"/>
      <c r="QT43" s="262"/>
      <c r="QU43" s="262"/>
      <c r="QV43" s="262"/>
      <c r="QW43" s="262"/>
      <c r="QX43" s="262"/>
      <c r="QY43" s="262"/>
      <c r="QZ43" s="262"/>
      <c r="RA43" s="262"/>
      <c r="RB43" s="262"/>
      <c r="RC43" s="262"/>
      <c r="RD43" s="262"/>
      <c r="RE43" s="262"/>
      <c r="RF43" s="262"/>
      <c r="RG43" s="262"/>
      <c r="RH43" s="262"/>
      <c r="RI43" s="262"/>
      <c r="RJ43" s="262"/>
      <c r="RK43" s="262"/>
      <c r="RL43" s="262"/>
      <c r="RM43" s="262"/>
      <c r="RN43" s="262"/>
      <c r="RO43" s="262"/>
      <c r="RP43" s="262"/>
      <c r="RQ43" s="262"/>
      <c r="RR43" s="262"/>
      <c r="RS43" s="262"/>
      <c r="RT43" s="262"/>
      <c r="RU43" s="262"/>
      <c r="RV43" s="262"/>
      <c r="RW43" s="262"/>
      <c r="RX43" s="262"/>
      <c r="RY43" s="262"/>
      <c r="RZ43" s="262"/>
      <c r="SA43" s="262"/>
      <c r="SB43" s="262"/>
      <c r="SC43" s="262"/>
      <c r="SD43" s="262"/>
      <c r="SE43" s="262"/>
      <c r="SF43" s="262"/>
      <c r="SG43" s="262"/>
      <c r="SH43" s="262"/>
      <c r="SI43" s="262"/>
      <c r="SJ43" s="262"/>
      <c r="SK43" s="262"/>
      <c r="SL43" s="262"/>
      <c r="SM43" s="262"/>
      <c r="SN43" s="262"/>
      <c r="SO43" s="262"/>
      <c r="SP43" s="262"/>
      <c r="SQ43" s="262"/>
      <c r="SR43" s="262"/>
      <c r="SS43" s="262"/>
      <c r="ST43" s="262"/>
      <c r="SU43" s="262"/>
      <c r="SV43" s="262"/>
      <c r="SW43" s="262"/>
      <c r="SX43" s="262"/>
      <c r="SY43" s="262"/>
      <c r="SZ43" s="262"/>
      <c r="TA43" s="262"/>
      <c r="TB43" s="262"/>
      <c r="TC43" s="262"/>
      <c r="TD43" s="262"/>
      <c r="TE43" s="262"/>
      <c r="TF43" s="262"/>
      <c r="TG43" s="262"/>
      <c r="TH43" s="262"/>
      <c r="TI43" s="262"/>
      <c r="TJ43" s="262"/>
      <c r="TK43" s="262"/>
      <c r="TL43" s="262"/>
      <c r="TM43" s="262"/>
      <c r="TN43" s="262"/>
      <c r="TO43" s="262"/>
      <c r="TP43" s="262"/>
      <c r="TQ43" s="262"/>
      <c r="TR43" s="262"/>
      <c r="TS43" s="262"/>
      <c r="TT43" s="262"/>
      <c r="TU43" s="262"/>
      <c r="TV43" s="262"/>
      <c r="TW43" s="262"/>
      <c r="TX43" s="262"/>
      <c r="TY43" s="262"/>
      <c r="TZ43" s="262"/>
      <c r="UA43" s="262"/>
      <c r="UB43" s="262"/>
      <c r="UC43" s="262"/>
      <c r="UD43" s="262"/>
      <c r="UE43" s="262"/>
      <c r="UF43" s="262"/>
      <c r="UG43" s="262"/>
      <c r="UH43" s="262"/>
      <c r="UI43" s="262"/>
      <c r="UJ43" s="262"/>
      <c r="UK43" s="262"/>
      <c r="UL43" s="262"/>
      <c r="UM43" s="262"/>
      <c r="UN43" s="262"/>
      <c r="UO43" s="262"/>
      <c r="UP43" s="262"/>
      <c r="UQ43" s="262"/>
      <c r="UR43" s="262"/>
      <c r="US43" s="262"/>
      <c r="UT43" s="262"/>
      <c r="UU43" s="262"/>
      <c r="UV43" s="262"/>
      <c r="UW43" s="262"/>
      <c r="UX43" s="262"/>
      <c r="UY43" s="262"/>
      <c r="UZ43" s="262"/>
      <c r="VA43" s="262"/>
      <c r="VB43" s="262"/>
      <c r="VC43" s="262"/>
      <c r="VD43" s="262"/>
      <c r="VE43" s="262"/>
      <c r="VF43" s="262"/>
      <c r="VG43" s="262"/>
      <c r="VH43" s="262"/>
      <c r="VI43" s="262"/>
      <c r="VJ43" s="262"/>
      <c r="VK43" s="262"/>
      <c r="VL43" s="262"/>
      <c r="VM43" s="262"/>
      <c r="VN43" s="262"/>
      <c r="VO43" s="262"/>
      <c r="VP43" s="262"/>
      <c r="VQ43" s="262"/>
      <c r="VR43" s="262"/>
      <c r="VS43" s="262"/>
      <c r="VT43" s="262"/>
      <c r="VU43" s="262"/>
      <c r="VV43" s="262"/>
      <c r="VW43" s="262"/>
      <c r="VX43" s="262"/>
      <c r="VY43" s="262"/>
      <c r="VZ43" s="262"/>
      <c r="WA43" s="262"/>
      <c r="WB43" s="262"/>
      <c r="WC43" s="262"/>
      <c r="WD43" s="262"/>
      <c r="WE43" s="262"/>
      <c r="WF43" s="262"/>
      <c r="WG43" s="262"/>
      <c r="WH43" s="262"/>
      <c r="WI43" s="262"/>
      <c r="WJ43" s="262"/>
      <c r="WK43" s="262"/>
      <c r="WL43" s="262"/>
      <c r="WM43" s="262"/>
      <c r="WN43" s="262"/>
      <c r="WO43" s="262"/>
      <c r="WP43" s="262"/>
      <c r="WQ43" s="262"/>
      <c r="WR43" s="262"/>
      <c r="WS43" s="262"/>
      <c r="WT43" s="262"/>
      <c r="WU43" s="262"/>
      <c r="WV43" s="262"/>
      <c r="WW43" s="262"/>
      <c r="WX43" s="262"/>
      <c r="WY43" s="262"/>
      <c r="WZ43" s="262"/>
      <c r="XA43" s="262"/>
      <c r="XB43" s="262"/>
      <c r="XC43" s="262"/>
      <c r="XD43" s="262"/>
      <c r="XE43" s="262"/>
      <c r="XF43" s="262"/>
      <c r="XG43" s="262"/>
      <c r="XH43" s="262"/>
      <c r="XI43" s="262"/>
      <c r="XJ43" s="262"/>
      <c r="XK43" s="262"/>
      <c r="XL43" s="262"/>
      <c r="XM43" s="262"/>
      <c r="XN43" s="262"/>
      <c r="XO43" s="262"/>
      <c r="XP43" s="262"/>
      <c r="XQ43" s="262"/>
      <c r="XR43" s="262"/>
      <c r="XS43" s="262"/>
      <c r="XT43" s="262"/>
      <c r="XU43" s="262"/>
      <c r="XV43" s="262"/>
      <c r="XW43" s="262"/>
      <c r="XX43" s="262"/>
      <c r="XY43" s="262"/>
      <c r="XZ43" s="262"/>
      <c r="YA43" s="262"/>
      <c r="YB43" s="262"/>
      <c r="YC43" s="262"/>
      <c r="YD43" s="262"/>
      <c r="YE43" s="262"/>
      <c r="YF43" s="262"/>
      <c r="YG43" s="262"/>
      <c r="YH43" s="262"/>
      <c r="YI43" s="262"/>
      <c r="YJ43" s="262"/>
      <c r="YK43" s="262"/>
      <c r="YL43" s="262"/>
      <c r="YM43" s="262"/>
      <c r="YN43" s="262"/>
      <c r="YO43" s="262"/>
      <c r="YP43" s="262"/>
      <c r="YQ43" s="262"/>
      <c r="YR43" s="262"/>
      <c r="YS43" s="262"/>
      <c r="YT43" s="262"/>
      <c r="YU43" s="262"/>
      <c r="YV43" s="262"/>
      <c r="YW43" s="262"/>
      <c r="YX43" s="262"/>
      <c r="YY43" s="262"/>
      <c r="YZ43" s="262"/>
      <c r="ZA43" s="262"/>
      <c r="ZB43" s="262"/>
      <c r="ZC43" s="262"/>
      <c r="ZD43" s="262"/>
      <c r="ZE43" s="262"/>
      <c r="ZF43" s="262"/>
      <c r="ZG43" s="262"/>
      <c r="ZH43" s="262"/>
      <c r="ZI43" s="262"/>
      <c r="ZJ43" s="262"/>
      <c r="ZK43" s="262"/>
      <c r="ZL43" s="262"/>
      <c r="ZM43" s="262"/>
      <c r="ZN43" s="262"/>
      <c r="ZO43" s="262"/>
      <c r="ZP43" s="262"/>
      <c r="ZQ43" s="262"/>
      <c r="ZR43" s="262"/>
      <c r="ZS43" s="262"/>
      <c r="ZT43" s="262"/>
      <c r="ZU43" s="262"/>
      <c r="ZV43" s="262"/>
      <c r="ZW43" s="262"/>
      <c r="ZX43" s="262"/>
      <c r="ZY43" s="262"/>
      <c r="ZZ43" s="262"/>
      <c r="AAA43" s="262"/>
      <c r="AAB43" s="262"/>
      <c r="AAC43" s="262"/>
      <c r="AAD43" s="262"/>
      <c r="AAE43" s="262"/>
      <c r="AAF43" s="262"/>
      <c r="AAG43" s="262"/>
      <c r="AAH43" s="262"/>
      <c r="AAI43" s="262"/>
      <c r="AAJ43" s="262"/>
      <c r="AAK43" s="262"/>
      <c r="AAL43" s="262"/>
      <c r="AAM43" s="262"/>
      <c r="AAN43" s="262"/>
      <c r="AAO43" s="262"/>
      <c r="AAP43" s="262"/>
      <c r="AAQ43" s="262"/>
      <c r="AAR43" s="262"/>
      <c r="AAS43" s="262"/>
      <c r="AAT43" s="262"/>
      <c r="AAU43" s="262"/>
      <c r="AAV43" s="262"/>
      <c r="AAW43" s="262"/>
      <c r="AAX43" s="262"/>
      <c r="AAY43" s="262"/>
      <c r="AAZ43" s="262"/>
      <c r="ABA43" s="262"/>
      <c r="ABB43" s="262"/>
      <c r="ABC43" s="262"/>
      <c r="ABD43" s="262"/>
      <c r="ABE43" s="262"/>
      <c r="ABF43" s="262"/>
      <c r="ABG43" s="262"/>
      <c r="ABH43" s="262"/>
      <c r="ABI43" s="262"/>
      <c r="ABJ43" s="262"/>
      <c r="ABK43" s="262"/>
      <c r="ABL43" s="262"/>
      <c r="ABM43" s="262"/>
      <c r="ABN43" s="262"/>
      <c r="ABO43" s="262"/>
      <c r="ABP43" s="262"/>
      <c r="ABQ43" s="262"/>
      <c r="ABR43" s="262"/>
      <c r="ABS43" s="262"/>
      <c r="ABT43" s="262"/>
      <c r="ABU43" s="262"/>
      <c r="ABV43" s="262"/>
      <c r="ABW43" s="262"/>
      <c r="ABX43" s="262"/>
      <c r="ABY43" s="262"/>
      <c r="ABZ43" s="262"/>
      <c r="ACA43" s="262"/>
      <c r="ACB43" s="262"/>
      <c r="ACC43" s="262"/>
      <c r="ACD43" s="262"/>
      <c r="ACE43" s="262"/>
      <c r="ACF43" s="262"/>
      <c r="ACG43" s="262"/>
      <c r="ACH43" s="262"/>
      <c r="ACI43" s="262"/>
      <c r="ACJ43" s="262"/>
      <c r="ACK43" s="262"/>
      <c r="ACL43" s="262"/>
    </row>
    <row r="44" spans="1:766" s="275" customFormat="1">
      <c r="A44" s="265"/>
      <c r="B44" s="265"/>
      <c r="C44" s="262" t="s">
        <v>1182</v>
      </c>
      <c r="D44" s="262" t="s">
        <v>1181</v>
      </c>
      <c r="E44" s="294">
        <v>44813</v>
      </c>
      <c r="F44" s="274" t="s">
        <v>1180</v>
      </c>
      <c r="G44" s="273">
        <v>2.1000000000000001E-2</v>
      </c>
      <c r="H44" s="272">
        <v>941</v>
      </c>
      <c r="I44" s="263"/>
      <c r="J44" s="262" t="s">
        <v>1004</v>
      </c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D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O44" s="262"/>
      <c r="HP44" s="262"/>
      <c r="HQ44" s="262"/>
      <c r="HR44" s="262"/>
      <c r="HS44" s="262"/>
      <c r="HT44" s="262"/>
      <c r="HU44" s="262"/>
      <c r="HV44" s="262"/>
      <c r="HW44" s="262"/>
      <c r="HX44" s="262"/>
      <c r="HY44" s="262"/>
      <c r="HZ44" s="262"/>
      <c r="IA44" s="262"/>
      <c r="IB44" s="262"/>
      <c r="IC44" s="262"/>
      <c r="ID44" s="262"/>
      <c r="IE44" s="262"/>
      <c r="IF44" s="262"/>
      <c r="IG44" s="262"/>
      <c r="IH44" s="262"/>
      <c r="II44" s="262"/>
      <c r="IJ44" s="262"/>
      <c r="IK44" s="262"/>
      <c r="IL44" s="262"/>
      <c r="IM44" s="262"/>
      <c r="IN44" s="262"/>
      <c r="IO44" s="262"/>
      <c r="IP44" s="262"/>
      <c r="IQ44" s="262"/>
      <c r="IR44" s="262"/>
      <c r="IS44" s="262"/>
      <c r="IT44" s="262"/>
      <c r="IU44" s="262"/>
      <c r="IV44" s="262"/>
      <c r="IW44" s="262"/>
      <c r="IX44" s="262"/>
      <c r="IY44" s="262"/>
      <c r="IZ44" s="262"/>
      <c r="JA44" s="262"/>
      <c r="JB44" s="262"/>
      <c r="JC44" s="262"/>
      <c r="JD44" s="262"/>
      <c r="JE44" s="262"/>
      <c r="JF44" s="262"/>
      <c r="JG44" s="262"/>
      <c r="JH44" s="262"/>
      <c r="JI44" s="262"/>
      <c r="JJ44" s="262"/>
      <c r="JK44" s="262"/>
      <c r="JL44" s="262"/>
      <c r="JM44" s="262"/>
      <c r="JN44" s="262"/>
      <c r="JO44" s="262"/>
      <c r="JP44" s="262"/>
      <c r="JQ44" s="262"/>
      <c r="JR44" s="262"/>
      <c r="JS44" s="262"/>
      <c r="JT44" s="262"/>
      <c r="JU44" s="262"/>
      <c r="JV44" s="262"/>
      <c r="JW44" s="262"/>
      <c r="JX44" s="262"/>
      <c r="JY44" s="262"/>
      <c r="JZ44" s="262"/>
      <c r="KA44" s="262"/>
      <c r="KB44" s="262"/>
      <c r="KC44" s="262"/>
      <c r="KD44" s="262"/>
      <c r="KE44" s="262"/>
      <c r="KF44" s="262"/>
      <c r="KG44" s="262"/>
      <c r="KH44" s="262"/>
      <c r="KI44" s="262"/>
      <c r="KJ44" s="262"/>
      <c r="KK44" s="262"/>
      <c r="KL44" s="262"/>
      <c r="KM44" s="262"/>
      <c r="KN44" s="262"/>
      <c r="KO44" s="262"/>
      <c r="KP44" s="262"/>
      <c r="KQ44" s="262"/>
      <c r="KR44" s="262"/>
      <c r="KS44" s="262"/>
      <c r="KT44" s="262"/>
      <c r="KU44" s="262"/>
      <c r="KV44" s="262"/>
      <c r="KW44" s="262"/>
      <c r="KX44" s="262"/>
      <c r="KY44" s="262"/>
      <c r="KZ44" s="262"/>
      <c r="LA44" s="262"/>
      <c r="LB44" s="262"/>
      <c r="LC44" s="262"/>
      <c r="LD44" s="262"/>
      <c r="LE44" s="262"/>
      <c r="LF44" s="262"/>
      <c r="LG44" s="262"/>
      <c r="LH44" s="262"/>
      <c r="LI44" s="262"/>
      <c r="LJ44" s="262"/>
      <c r="LK44" s="262"/>
      <c r="LL44" s="262"/>
      <c r="LM44" s="262"/>
      <c r="LN44" s="262"/>
      <c r="LO44" s="262"/>
      <c r="LP44" s="262"/>
      <c r="LQ44" s="262"/>
      <c r="LR44" s="262"/>
      <c r="LS44" s="262"/>
      <c r="LT44" s="262"/>
      <c r="LU44" s="262"/>
      <c r="LV44" s="262"/>
      <c r="LW44" s="262"/>
      <c r="LX44" s="262"/>
      <c r="LY44" s="262"/>
      <c r="LZ44" s="262"/>
      <c r="MA44" s="262"/>
      <c r="MB44" s="262"/>
      <c r="MC44" s="262"/>
      <c r="MD44" s="262"/>
      <c r="ME44" s="262"/>
      <c r="MF44" s="262"/>
      <c r="MG44" s="262"/>
      <c r="MH44" s="262"/>
      <c r="MI44" s="262"/>
      <c r="MJ44" s="262"/>
      <c r="MK44" s="262"/>
      <c r="ML44" s="262"/>
      <c r="MM44" s="262"/>
      <c r="MN44" s="262"/>
      <c r="MO44" s="262"/>
      <c r="MP44" s="262"/>
      <c r="MQ44" s="262"/>
      <c r="MR44" s="262"/>
      <c r="MS44" s="262"/>
      <c r="MT44" s="262"/>
      <c r="MU44" s="262"/>
      <c r="MV44" s="262"/>
      <c r="MW44" s="262"/>
      <c r="MX44" s="262"/>
      <c r="MY44" s="262"/>
      <c r="MZ44" s="262"/>
      <c r="NA44" s="262"/>
      <c r="NB44" s="262"/>
      <c r="NC44" s="262"/>
      <c r="ND44" s="262"/>
      <c r="NE44" s="262"/>
      <c r="NF44" s="262"/>
      <c r="NG44" s="262"/>
      <c r="NH44" s="262"/>
      <c r="NI44" s="262"/>
      <c r="NJ44" s="262"/>
      <c r="NK44" s="262"/>
      <c r="NL44" s="262"/>
      <c r="NM44" s="262"/>
      <c r="NN44" s="262"/>
      <c r="NO44" s="262"/>
      <c r="NP44" s="262"/>
      <c r="NQ44" s="262"/>
      <c r="NR44" s="262"/>
      <c r="NS44" s="262"/>
      <c r="NT44" s="262"/>
      <c r="NU44" s="262"/>
      <c r="NV44" s="262"/>
      <c r="NW44" s="262"/>
      <c r="NX44" s="262"/>
      <c r="NY44" s="262"/>
      <c r="NZ44" s="262"/>
      <c r="OA44" s="262"/>
      <c r="OB44" s="262"/>
      <c r="OC44" s="262"/>
      <c r="OD44" s="262"/>
      <c r="OE44" s="262"/>
      <c r="OF44" s="262"/>
      <c r="OG44" s="262"/>
      <c r="OH44" s="262"/>
      <c r="OI44" s="262"/>
      <c r="OJ44" s="262"/>
      <c r="OK44" s="262"/>
      <c r="OL44" s="262"/>
      <c r="OM44" s="262"/>
      <c r="ON44" s="262"/>
      <c r="OO44" s="262"/>
      <c r="OP44" s="262"/>
      <c r="OQ44" s="262"/>
      <c r="OR44" s="262"/>
      <c r="OS44" s="262"/>
      <c r="OT44" s="262"/>
      <c r="OU44" s="262"/>
      <c r="OV44" s="262"/>
      <c r="OW44" s="262"/>
      <c r="OX44" s="262"/>
      <c r="OY44" s="262"/>
      <c r="OZ44" s="262"/>
      <c r="PA44" s="262"/>
      <c r="PB44" s="262"/>
      <c r="PC44" s="262"/>
      <c r="PD44" s="262"/>
      <c r="PE44" s="262"/>
      <c r="PF44" s="262"/>
      <c r="PG44" s="262"/>
      <c r="PH44" s="262"/>
      <c r="PI44" s="262"/>
      <c r="PJ44" s="262"/>
      <c r="PK44" s="262"/>
      <c r="PL44" s="262"/>
      <c r="PM44" s="262"/>
      <c r="PN44" s="262"/>
      <c r="PO44" s="262"/>
      <c r="PP44" s="262"/>
      <c r="PQ44" s="262"/>
      <c r="PR44" s="262"/>
      <c r="PS44" s="262"/>
      <c r="PT44" s="262"/>
      <c r="PU44" s="262"/>
      <c r="PV44" s="262"/>
      <c r="PW44" s="262"/>
      <c r="PX44" s="262"/>
      <c r="PY44" s="262"/>
      <c r="PZ44" s="262"/>
      <c r="QA44" s="262"/>
      <c r="QB44" s="262"/>
      <c r="QC44" s="262"/>
      <c r="QD44" s="262"/>
      <c r="QE44" s="262"/>
      <c r="QF44" s="262"/>
      <c r="QG44" s="262"/>
      <c r="QH44" s="262"/>
      <c r="QI44" s="262"/>
      <c r="QJ44" s="262"/>
      <c r="QK44" s="262"/>
      <c r="QL44" s="262"/>
      <c r="QM44" s="262"/>
      <c r="QN44" s="262"/>
      <c r="QO44" s="262"/>
      <c r="QP44" s="262"/>
      <c r="QQ44" s="262"/>
      <c r="QR44" s="262"/>
      <c r="QS44" s="262"/>
      <c r="QT44" s="262"/>
      <c r="QU44" s="262"/>
      <c r="QV44" s="262"/>
      <c r="QW44" s="262"/>
      <c r="QX44" s="262"/>
      <c r="QY44" s="262"/>
      <c r="QZ44" s="262"/>
      <c r="RA44" s="262"/>
      <c r="RB44" s="262"/>
      <c r="RC44" s="262"/>
      <c r="RD44" s="262"/>
      <c r="RE44" s="262"/>
      <c r="RF44" s="262"/>
      <c r="RG44" s="262"/>
      <c r="RH44" s="262"/>
      <c r="RI44" s="262"/>
      <c r="RJ44" s="262"/>
      <c r="RK44" s="262"/>
      <c r="RL44" s="262"/>
      <c r="RM44" s="262"/>
      <c r="RN44" s="262"/>
      <c r="RO44" s="262"/>
      <c r="RP44" s="262"/>
      <c r="RQ44" s="262"/>
      <c r="RR44" s="262"/>
      <c r="RS44" s="262"/>
      <c r="RT44" s="262"/>
      <c r="RU44" s="262"/>
      <c r="RV44" s="262"/>
      <c r="RW44" s="262"/>
      <c r="RX44" s="262"/>
      <c r="RY44" s="262"/>
      <c r="RZ44" s="262"/>
      <c r="SA44" s="262"/>
      <c r="SB44" s="262"/>
      <c r="SC44" s="262"/>
      <c r="SD44" s="262"/>
      <c r="SE44" s="262"/>
      <c r="SF44" s="262"/>
      <c r="SG44" s="262"/>
      <c r="SH44" s="262"/>
      <c r="SI44" s="262"/>
      <c r="SJ44" s="262"/>
      <c r="SK44" s="262"/>
      <c r="SL44" s="262"/>
      <c r="SM44" s="262"/>
      <c r="SN44" s="262"/>
      <c r="SO44" s="262"/>
      <c r="SP44" s="262"/>
      <c r="SQ44" s="262"/>
      <c r="SR44" s="262"/>
      <c r="SS44" s="262"/>
      <c r="ST44" s="262"/>
      <c r="SU44" s="262"/>
      <c r="SV44" s="262"/>
      <c r="SW44" s="262"/>
      <c r="SX44" s="262"/>
      <c r="SY44" s="262"/>
      <c r="SZ44" s="262"/>
      <c r="TA44" s="262"/>
      <c r="TB44" s="262"/>
      <c r="TC44" s="262"/>
      <c r="TD44" s="262"/>
      <c r="TE44" s="262"/>
      <c r="TF44" s="262"/>
      <c r="TG44" s="262"/>
      <c r="TH44" s="262"/>
      <c r="TI44" s="262"/>
      <c r="TJ44" s="262"/>
      <c r="TK44" s="262"/>
      <c r="TL44" s="262"/>
      <c r="TM44" s="262"/>
      <c r="TN44" s="262"/>
      <c r="TO44" s="262"/>
      <c r="TP44" s="262"/>
      <c r="TQ44" s="262"/>
      <c r="TR44" s="262"/>
      <c r="TS44" s="262"/>
      <c r="TT44" s="262"/>
      <c r="TU44" s="262"/>
      <c r="TV44" s="262"/>
      <c r="TW44" s="262"/>
      <c r="TX44" s="262"/>
      <c r="TY44" s="262"/>
      <c r="TZ44" s="262"/>
      <c r="UA44" s="262"/>
      <c r="UB44" s="262"/>
      <c r="UC44" s="262"/>
      <c r="UD44" s="262"/>
      <c r="UE44" s="262"/>
      <c r="UF44" s="262"/>
      <c r="UG44" s="262"/>
      <c r="UH44" s="262"/>
      <c r="UI44" s="262"/>
      <c r="UJ44" s="262"/>
      <c r="UK44" s="262"/>
      <c r="UL44" s="262"/>
      <c r="UM44" s="262"/>
      <c r="UN44" s="262"/>
      <c r="UO44" s="262"/>
      <c r="UP44" s="262"/>
      <c r="UQ44" s="262"/>
      <c r="UR44" s="262"/>
      <c r="US44" s="262"/>
      <c r="UT44" s="262"/>
      <c r="UU44" s="262"/>
      <c r="UV44" s="262"/>
      <c r="UW44" s="262"/>
      <c r="UX44" s="262"/>
      <c r="UY44" s="262"/>
      <c r="UZ44" s="262"/>
      <c r="VA44" s="262"/>
      <c r="VB44" s="262"/>
      <c r="VC44" s="262"/>
      <c r="VD44" s="262"/>
      <c r="VE44" s="262"/>
      <c r="VF44" s="262"/>
      <c r="VG44" s="262"/>
      <c r="VH44" s="262"/>
      <c r="VI44" s="262"/>
      <c r="VJ44" s="262"/>
      <c r="VK44" s="262"/>
      <c r="VL44" s="262"/>
      <c r="VM44" s="262"/>
      <c r="VN44" s="262"/>
      <c r="VO44" s="262"/>
      <c r="VP44" s="262"/>
      <c r="VQ44" s="262"/>
      <c r="VR44" s="262"/>
      <c r="VS44" s="262"/>
      <c r="VT44" s="262"/>
      <c r="VU44" s="262"/>
      <c r="VV44" s="262"/>
      <c r="VW44" s="262"/>
      <c r="VX44" s="262"/>
      <c r="VY44" s="262"/>
      <c r="VZ44" s="262"/>
      <c r="WA44" s="262"/>
      <c r="WB44" s="262"/>
      <c r="WC44" s="262"/>
      <c r="WD44" s="262"/>
      <c r="WE44" s="262"/>
      <c r="WF44" s="262"/>
      <c r="WG44" s="262"/>
      <c r="WH44" s="262"/>
      <c r="WI44" s="262"/>
      <c r="WJ44" s="262"/>
      <c r="WK44" s="262"/>
      <c r="WL44" s="262"/>
      <c r="WM44" s="262"/>
      <c r="WN44" s="262"/>
      <c r="WO44" s="262"/>
      <c r="WP44" s="262"/>
      <c r="WQ44" s="262"/>
      <c r="WR44" s="262"/>
      <c r="WS44" s="262"/>
      <c r="WT44" s="262"/>
      <c r="WU44" s="262"/>
      <c r="WV44" s="262"/>
      <c r="WW44" s="262"/>
      <c r="WX44" s="262"/>
      <c r="WY44" s="262"/>
      <c r="WZ44" s="262"/>
      <c r="XA44" s="262"/>
      <c r="XB44" s="262"/>
      <c r="XC44" s="262"/>
      <c r="XD44" s="262"/>
      <c r="XE44" s="262"/>
      <c r="XF44" s="262"/>
      <c r="XG44" s="262"/>
      <c r="XH44" s="262"/>
      <c r="XI44" s="262"/>
      <c r="XJ44" s="262"/>
      <c r="XK44" s="262"/>
      <c r="XL44" s="262"/>
      <c r="XM44" s="262"/>
      <c r="XN44" s="262"/>
      <c r="XO44" s="262"/>
      <c r="XP44" s="262"/>
      <c r="XQ44" s="262"/>
      <c r="XR44" s="262"/>
      <c r="XS44" s="262"/>
      <c r="XT44" s="262"/>
      <c r="XU44" s="262"/>
      <c r="XV44" s="262"/>
      <c r="XW44" s="262"/>
      <c r="XX44" s="262"/>
      <c r="XY44" s="262"/>
      <c r="XZ44" s="262"/>
      <c r="YA44" s="262"/>
      <c r="YB44" s="262"/>
      <c r="YC44" s="262"/>
      <c r="YD44" s="262"/>
      <c r="YE44" s="262"/>
      <c r="YF44" s="262"/>
      <c r="YG44" s="262"/>
      <c r="YH44" s="262"/>
      <c r="YI44" s="262"/>
      <c r="YJ44" s="262"/>
      <c r="YK44" s="262"/>
      <c r="YL44" s="262"/>
      <c r="YM44" s="262"/>
      <c r="YN44" s="262"/>
      <c r="YO44" s="262"/>
      <c r="YP44" s="262"/>
      <c r="YQ44" s="262"/>
      <c r="YR44" s="262"/>
      <c r="YS44" s="262"/>
      <c r="YT44" s="262"/>
      <c r="YU44" s="262"/>
      <c r="YV44" s="262"/>
      <c r="YW44" s="262"/>
      <c r="YX44" s="262"/>
      <c r="YY44" s="262"/>
      <c r="YZ44" s="262"/>
      <c r="ZA44" s="262"/>
      <c r="ZB44" s="262"/>
      <c r="ZC44" s="262"/>
      <c r="ZD44" s="262"/>
      <c r="ZE44" s="262"/>
      <c r="ZF44" s="262"/>
      <c r="ZG44" s="262"/>
      <c r="ZH44" s="262"/>
      <c r="ZI44" s="262"/>
      <c r="ZJ44" s="262"/>
      <c r="ZK44" s="262"/>
      <c r="ZL44" s="262"/>
      <c r="ZM44" s="262"/>
      <c r="ZN44" s="262"/>
      <c r="ZO44" s="262"/>
      <c r="ZP44" s="262"/>
      <c r="ZQ44" s="262"/>
      <c r="ZR44" s="262"/>
      <c r="ZS44" s="262"/>
      <c r="ZT44" s="262"/>
      <c r="ZU44" s="262"/>
      <c r="ZV44" s="262"/>
      <c r="ZW44" s="262"/>
      <c r="ZX44" s="262"/>
      <c r="ZY44" s="262"/>
      <c r="ZZ44" s="262"/>
      <c r="AAA44" s="262"/>
      <c r="AAB44" s="262"/>
      <c r="AAC44" s="262"/>
      <c r="AAD44" s="262"/>
      <c r="AAE44" s="262"/>
      <c r="AAF44" s="262"/>
      <c r="AAG44" s="262"/>
      <c r="AAH44" s="262"/>
      <c r="AAI44" s="262"/>
      <c r="AAJ44" s="262"/>
      <c r="AAK44" s="262"/>
      <c r="AAL44" s="262"/>
      <c r="AAM44" s="262"/>
      <c r="AAN44" s="262"/>
      <c r="AAO44" s="262"/>
      <c r="AAP44" s="262"/>
      <c r="AAQ44" s="262"/>
      <c r="AAR44" s="262"/>
      <c r="AAS44" s="262"/>
      <c r="AAT44" s="262"/>
      <c r="AAU44" s="262"/>
      <c r="AAV44" s="262"/>
      <c r="AAW44" s="262"/>
      <c r="AAX44" s="262"/>
      <c r="AAY44" s="262"/>
      <c r="AAZ44" s="262"/>
      <c r="ABA44" s="262"/>
      <c r="ABB44" s="262"/>
      <c r="ABC44" s="262"/>
      <c r="ABD44" s="262"/>
      <c r="ABE44" s="262"/>
      <c r="ABF44" s="262"/>
      <c r="ABG44" s="262"/>
      <c r="ABH44" s="262"/>
      <c r="ABI44" s="262"/>
      <c r="ABJ44" s="262"/>
      <c r="ABK44" s="262"/>
      <c r="ABL44" s="262"/>
      <c r="ABM44" s="262"/>
      <c r="ABN44" s="262"/>
      <c r="ABO44" s="262"/>
      <c r="ABP44" s="262"/>
      <c r="ABQ44" s="262"/>
      <c r="ABR44" s="262"/>
      <c r="ABS44" s="262"/>
      <c r="ABT44" s="262"/>
      <c r="ABU44" s="262"/>
      <c r="ABV44" s="262"/>
      <c r="ABW44" s="262"/>
      <c r="ABX44" s="262"/>
      <c r="ABY44" s="262"/>
      <c r="ABZ44" s="262"/>
      <c r="ACA44" s="262"/>
      <c r="ACB44" s="262"/>
      <c r="ACC44" s="262"/>
      <c r="ACD44" s="262"/>
      <c r="ACE44" s="262"/>
      <c r="ACF44" s="262"/>
      <c r="ACG44" s="262"/>
      <c r="ACH44" s="262"/>
      <c r="ACI44" s="262"/>
      <c r="ACJ44" s="262"/>
      <c r="ACK44" s="262"/>
      <c r="ACL44" s="262"/>
    </row>
    <row r="45" spans="1:766">
      <c r="A45" s="271" t="s">
        <v>1179</v>
      </c>
      <c r="B45" s="271" t="str">
        <f>LEFT(A45,3)</f>
        <v>379</v>
      </c>
      <c r="C45" s="269"/>
      <c r="D45" s="269"/>
      <c r="E45" s="295">
        <v>47717</v>
      </c>
      <c r="F45" s="295">
        <v>0</v>
      </c>
      <c r="G45" s="295"/>
      <c r="H45" s="295">
        <v>1002</v>
      </c>
      <c r="I45" s="270"/>
    </row>
    <row r="46" spans="1:766">
      <c r="A46" s="265" t="s">
        <v>1178</v>
      </c>
      <c r="C46" s="262" t="s">
        <v>1177</v>
      </c>
      <c r="D46" s="262" t="s">
        <v>1176</v>
      </c>
      <c r="E46" s="294">
        <v>28627</v>
      </c>
      <c r="F46" s="276" t="s">
        <v>1159</v>
      </c>
      <c r="G46" s="273">
        <v>2.3E-2</v>
      </c>
      <c r="H46" s="272">
        <v>658</v>
      </c>
      <c r="J46" s="262" t="s">
        <v>1158</v>
      </c>
    </row>
    <row r="47" spans="1:766">
      <c r="C47" s="262" t="s">
        <v>1175</v>
      </c>
      <c r="D47" s="262" t="s">
        <v>1174</v>
      </c>
      <c r="E47" s="294">
        <v>57114</v>
      </c>
      <c r="F47" s="276" t="s">
        <v>1159</v>
      </c>
      <c r="G47" s="273">
        <v>2.3E-2</v>
      </c>
      <c r="H47" s="272">
        <v>1314</v>
      </c>
      <c r="J47" s="262" t="s">
        <v>1158</v>
      </c>
    </row>
    <row r="48" spans="1:766">
      <c r="C48" s="262" t="s">
        <v>1173</v>
      </c>
      <c r="D48" s="262" t="s">
        <v>1172</v>
      </c>
      <c r="E48" s="294">
        <v>753232</v>
      </c>
      <c r="F48" s="276" t="s">
        <v>1159</v>
      </c>
      <c r="G48" s="273">
        <v>2.3E-2</v>
      </c>
      <c r="H48" s="272">
        <v>17324</v>
      </c>
      <c r="J48" s="262" t="s">
        <v>1158</v>
      </c>
    </row>
    <row r="49" spans="1:766">
      <c r="C49" s="262" t="s">
        <v>1171</v>
      </c>
      <c r="D49" s="262" t="s">
        <v>1170</v>
      </c>
      <c r="E49" s="294">
        <v>6306</v>
      </c>
      <c r="F49" s="276" t="s">
        <v>1159</v>
      </c>
      <c r="G49" s="273">
        <v>2.3E-2</v>
      </c>
      <c r="H49" s="272">
        <v>145</v>
      </c>
      <c r="J49" s="262" t="s">
        <v>1158</v>
      </c>
    </row>
    <row r="50" spans="1:766">
      <c r="C50" s="262" t="s">
        <v>1169</v>
      </c>
      <c r="D50" s="262" t="s">
        <v>1168</v>
      </c>
      <c r="E50" s="294">
        <v>1598</v>
      </c>
      <c r="F50" s="276" t="s">
        <v>1159</v>
      </c>
      <c r="G50" s="273">
        <v>2.3E-2</v>
      </c>
      <c r="H50" s="272">
        <v>37</v>
      </c>
      <c r="J50" s="262" t="s">
        <v>1158</v>
      </c>
    </row>
    <row r="51" spans="1:766">
      <c r="C51" s="262" t="s">
        <v>1167</v>
      </c>
      <c r="D51" s="262" t="s">
        <v>1166</v>
      </c>
      <c r="E51" s="294">
        <v>102081</v>
      </c>
      <c r="F51" s="276" t="s">
        <v>1159</v>
      </c>
      <c r="G51" s="273">
        <v>2.3E-2</v>
      </c>
      <c r="H51" s="272">
        <v>2348</v>
      </c>
      <c r="J51" s="262" t="s">
        <v>1158</v>
      </c>
    </row>
    <row r="52" spans="1:766">
      <c r="C52" s="262" t="s">
        <v>1165</v>
      </c>
      <c r="D52" s="262" t="s">
        <v>1164</v>
      </c>
      <c r="E52" s="294">
        <v>16173</v>
      </c>
      <c r="F52" s="276" t="s">
        <v>1159</v>
      </c>
      <c r="G52" s="273">
        <v>2.3E-2</v>
      </c>
      <c r="H52" s="272">
        <v>372</v>
      </c>
      <c r="J52" s="262" t="s">
        <v>1158</v>
      </c>
    </row>
    <row r="53" spans="1:766">
      <c r="C53" s="262" t="s">
        <v>1163</v>
      </c>
      <c r="D53" s="262" t="s">
        <v>1162</v>
      </c>
      <c r="E53" s="294">
        <v>26414</v>
      </c>
      <c r="F53" s="276" t="s">
        <v>1159</v>
      </c>
      <c r="G53" s="273">
        <v>2.3E-2</v>
      </c>
      <c r="H53" s="272">
        <v>608</v>
      </c>
      <c r="J53" s="262" t="s">
        <v>1158</v>
      </c>
    </row>
    <row r="54" spans="1:766">
      <c r="C54" s="262" t="s">
        <v>1161</v>
      </c>
      <c r="D54" s="262" t="s">
        <v>1160</v>
      </c>
      <c r="E54" s="294">
        <v>33779</v>
      </c>
      <c r="F54" s="276" t="s">
        <v>1159</v>
      </c>
      <c r="G54" s="273">
        <v>2.3E-2</v>
      </c>
      <c r="H54" s="272">
        <v>777</v>
      </c>
      <c r="J54" s="262" t="s">
        <v>1158</v>
      </c>
    </row>
    <row r="55" spans="1:766">
      <c r="A55" s="271" t="s">
        <v>1157</v>
      </c>
      <c r="B55" s="271" t="str">
        <f>LEFT(A55,3)</f>
        <v>380</v>
      </c>
      <c r="C55" s="269"/>
      <c r="D55" s="269"/>
      <c r="E55" s="295">
        <v>1025324</v>
      </c>
      <c r="F55" s="295">
        <v>0</v>
      </c>
      <c r="G55" s="295"/>
      <c r="H55" s="295">
        <v>23583</v>
      </c>
      <c r="I55" s="270"/>
    </row>
    <row r="56" spans="1:766">
      <c r="A56" s="265" t="s">
        <v>1156</v>
      </c>
      <c r="C56" s="262" t="s">
        <v>1155</v>
      </c>
      <c r="D56" s="262" t="s">
        <v>1154</v>
      </c>
      <c r="E56" s="294">
        <v>21652</v>
      </c>
      <c r="F56" s="276" t="s">
        <v>1143</v>
      </c>
      <c r="G56" s="273">
        <v>3.5400000000000001E-2</v>
      </c>
      <c r="H56" s="272">
        <v>766</v>
      </c>
      <c r="J56" s="262" t="s">
        <v>1084</v>
      </c>
    </row>
    <row r="57" spans="1:766">
      <c r="C57" s="262" t="s">
        <v>1153</v>
      </c>
      <c r="D57" s="262" t="s">
        <v>1152</v>
      </c>
      <c r="E57" s="294">
        <v>32220</v>
      </c>
      <c r="F57" s="276" t="s">
        <v>1143</v>
      </c>
      <c r="G57" s="273">
        <v>3.5400000000000001E-2</v>
      </c>
      <c r="H57" s="272">
        <v>1141</v>
      </c>
      <c r="J57" s="262" t="s">
        <v>1084</v>
      </c>
    </row>
    <row r="58" spans="1:766">
      <c r="C58" s="262" t="s">
        <v>1151</v>
      </c>
      <c r="D58" s="262" t="s">
        <v>1150</v>
      </c>
      <c r="E58" s="294">
        <v>1477947</v>
      </c>
      <c r="F58" s="276" t="s">
        <v>1143</v>
      </c>
      <c r="G58" s="273">
        <v>3.5400000000000001E-2</v>
      </c>
      <c r="H58" s="272">
        <v>52319</v>
      </c>
      <c r="J58" s="262" t="s">
        <v>1084</v>
      </c>
    </row>
    <row r="59" spans="1:766">
      <c r="C59" s="262" t="s">
        <v>1149</v>
      </c>
      <c r="D59" s="262" t="s">
        <v>1148</v>
      </c>
      <c r="E59" s="294">
        <v>13601</v>
      </c>
      <c r="F59" s="276" t="s">
        <v>1143</v>
      </c>
      <c r="G59" s="273">
        <v>3.5400000000000001E-2</v>
      </c>
      <c r="H59" s="272">
        <v>481</v>
      </c>
      <c r="J59" s="262" t="s">
        <v>1084</v>
      </c>
    </row>
    <row r="60" spans="1:766">
      <c r="C60" s="262" t="s">
        <v>1147</v>
      </c>
      <c r="D60" s="262" t="s">
        <v>1146</v>
      </c>
      <c r="E60" s="294">
        <v>7326</v>
      </c>
      <c r="F60" s="276" t="s">
        <v>1143</v>
      </c>
      <c r="G60" s="273">
        <v>3.5400000000000001E-2</v>
      </c>
      <c r="H60" s="272">
        <v>259</v>
      </c>
      <c r="J60" s="262" t="s">
        <v>1084</v>
      </c>
    </row>
    <row r="61" spans="1:766">
      <c r="C61" s="262" t="s">
        <v>1145</v>
      </c>
      <c r="D61" s="262" t="s">
        <v>1144</v>
      </c>
      <c r="E61" s="294">
        <v>14778</v>
      </c>
      <c r="F61" s="276" t="s">
        <v>1143</v>
      </c>
      <c r="G61" s="273">
        <v>3.5400000000000001E-2</v>
      </c>
      <c r="H61" s="272">
        <v>523</v>
      </c>
      <c r="J61" s="262" t="s">
        <v>1084</v>
      </c>
    </row>
    <row r="62" spans="1:766">
      <c r="A62" s="271" t="s">
        <v>1142</v>
      </c>
      <c r="B62" s="271" t="str">
        <f>LEFT(A62,3)</f>
        <v>381</v>
      </c>
      <c r="C62" s="269"/>
      <c r="D62" s="269"/>
      <c r="E62" s="295">
        <v>1567524</v>
      </c>
      <c r="F62" s="295">
        <v>0</v>
      </c>
      <c r="G62" s="295"/>
      <c r="H62" s="295">
        <v>55489</v>
      </c>
      <c r="I62" s="270"/>
    </row>
    <row r="63" spans="1:766" s="269" customFormat="1">
      <c r="A63" s="265" t="s">
        <v>1141</v>
      </c>
      <c r="B63" s="265"/>
      <c r="C63" s="262" t="s">
        <v>1140</v>
      </c>
      <c r="D63" s="262" t="s">
        <v>1139</v>
      </c>
      <c r="E63" s="294">
        <v>101867</v>
      </c>
      <c r="F63" s="276" t="s">
        <v>1128</v>
      </c>
      <c r="G63" s="273">
        <v>3.5400000000000001E-2</v>
      </c>
      <c r="H63" s="272">
        <v>3606</v>
      </c>
      <c r="I63" s="263"/>
      <c r="J63" s="262" t="s">
        <v>1010</v>
      </c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62"/>
      <c r="BH63" s="262"/>
      <c r="BI63" s="262"/>
      <c r="BJ63" s="262"/>
      <c r="BK63" s="262"/>
      <c r="BL63" s="262"/>
      <c r="BM63" s="262"/>
      <c r="BN63" s="262"/>
      <c r="BO63" s="262"/>
      <c r="BP63" s="262"/>
      <c r="BQ63" s="262"/>
      <c r="BR63" s="262"/>
      <c r="BS63" s="262"/>
      <c r="BT63" s="262"/>
      <c r="BU63" s="262"/>
      <c r="BV63" s="262"/>
      <c r="BW63" s="262"/>
      <c r="BX63" s="262"/>
      <c r="BY63" s="262"/>
      <c r="BZ63" s="262"/>
      <c r="CA63" s="262"/>
      <c r="CB63" s="262"/>
      <c r="CC63" s="262"/>
      <c r="CD63" s="262"/>
      <c r="CE63" s="262"/>
      <c r="CF63" s="262"/>
      <c r="CG63" s="262"/>
      <c r="CH63" s="262"/>
      <c r="CI63" s="262"/>
      <c r="CJ63" s="262"/>
      <c r="CK63" s="262"/>
      <c r="CL63" s="262"/>
      <c r="CM63" s="262"/>
      <c r="CN63" s="262"/>
      <c r="CO63" s="262"/>
      <c r="CP63" s="262"/>
      <c r="CQ63" s="262"/>
      <c r="CR63" s="262"/>
      <c r="CS63" s="262"/>
      <c r="CT63" s="262"/>
      <c r="CU63" s="262"/>
      <c r="CV63" s="262"/>
      <c r="CW63" s="262"/>
      <c r="CX63" s="262"/>
      <c r="CY63" s="262"/>
      <c r="CZ63" s="262"/>
      <c r="DA63" s="262"/>
      <c r="DB63" s="262"/>
      <c r="DC63" s="262"/>
      <c r="DD63" s="262"/>
      <c r="DE63" s="262"/>
      <c r="DF63" s="262"/>
      <c r="DG63" s="262"/>
      <c r="DH63" s="262"/>
      <c r="DI63" s="262"/>
      <c r="DJ63" s="262"/>
      <c r="DK63" s="262"/>
      <c r="DL63" s="262"/>
      <c r="DM63" s="262"/>
      <c r="DN63" s="262"/>
      <c r="DO63" s="262"/>
      <c r="DP63" s="262"/>
      <c r="DQ63" s="262"/>
      <c r="DR63" s="262"/>
      <c r="DS63" s="262"/>
      <c r="DT63" s="262"/>
      <c r="DU63" s="262"/>
      <c r="DV63" s="262"/>
      <c r="DW63" s="262"/>
      <c r="DX63" s="262"/>
      <c r="DY63" s="262"/>
      <c r="DZ63" s="262"/>
      <c r="EA63" s="262"/>
      <c r="EB63" s="262"/>
      <c r="EC63" s="262"/>
      <c r="ED63" s="262"/>
      <c r="EE63" s="262"/>
      <c r="EF63" s="262"/>
      <c r="EG63" s="262"/>
      <c r="EH63" s="262"/>
      <c r="EI63" s="262"/>
      <c r="EJ63" s="262"/>
      <c r="EK63" s="262"/>
      <c r="EL63" s="262"/>
      <c r="EM63" s="262"/>
      <c r="EN63" s="262"/>
      <c r="EO63" s="262"/>
      <c r="EP63" s="262"/>
      <c r="EQ63" s="262"/>
      <c r="ER63" s="262"/>
      <c r="ES63" s="262"/>
      <c r="ET63" s="262"/>
      <c r="EU63" s="262"/>
      <c r="EV63" s="262"/>
      <c r="EW63" s="262"/>
      <c r="EX63" s="262"/>
      <c r="EY63" s="262"/>
      <c r="EZ63" s="262"/>
      <c r="FA63" s="262"/>
      <c r="FB63" s="262"/>
      <c r="FC63" s="262"/>
      <c r="FD63" s="262"/>
      <c r="FE63" s="262"/>
      <c r="FF63" s="262"/>
      <c r="FG63" s="262"/>
      <c r="FH63" s="262"/>
      <c r="FI63" s="262"/>
      <c r="FJ63" s="262"/>
      <c r="FK63" s="262"/>
      <c r="FL63" s="262"/>
      <c r="FM63" s="262"/>
      <c r="FN63" s="262"/>
      <c r="FO63" s="262"/>
      <c r="FP63" s="262"/>
      <c r="FQ63" s="262"/>
      <c r="FR63" s="262"/>
      <c r="FS63" s="262"/>
      <c r="FT63" s="262"/>
      <c r="FU63" s="262"/>
      <c r="FV63" s="262"/>
      <c r="FW63" s="262"/>
      <c r="FX63" s="262"/>
      <c r="FY63" s="262"/>
      <c r="FZ63" s="262"/>
      <c r="GA63" s="262"/>
      <c r="GB63" s="262"/>
      <c r="GC63" s="262"/>
      <c r="GD63" s="262"/>
      <c r="GE63" s="262"/>
      <c r="GF63" s="262"/>
      <c r="GG63" s="262"/>
      <c r="GH63" s="262"/>
      <c r="GI63" s="262"/>
      <c r="GJ63" s="262"/>
      <c r="GK63" s="262"/>
      <c r="GL63" s="262"/>
      <c r="GM63" s="262"/>
      <c r="GN63" s="262"/>
      <c r="GO63" s="262"/>
      <c r="GP63" s="262"/>
      <c r="GQ63" s="262"/>
      <c r="GR63" s="262"/>
      <c r="GS63" s="262"/>
      <c r="GT63" s="262"/>
      <c r="GU63" s="262"/>
      <c r="GV63" s="262"/>
      <c r="GW63" s="262"/>
      <c r="GX63" s="262"/>
      <c r="GY63" s="262"/>
      <c r="GZ63" s="262"/>
      <c r="HA63" s="262"/>
      <c r="HB63" s="262"/>
      <c r="HC63" s="262"/>
      <c r="HD63" s="262"/>
      <c r="HE63" s="262"/>
      <c r="HF63" s="262"/>
      <c r="HG63" s="262"/>
      <c r="HH63" s="262"/>
      <c r="HI63" s="262"/>
      <c r="HJ63" s="262"/>
      <c r="HK63" s="262"/>
      <c r="HL63" s="262"/>
      <c r="HM63" s="262"/>
      <c r="HN63" s="262"/>
      <c r="HO63" s="262"/>
      <c r="HP63" s="262"/>
      <c r="HQ63" s="262"/>
      <c r="HR63" s="262"/>
      <c r="HS63" s="262"/>
      <c r="HT63" s="262"/>
      <c r="HU63" s="262"/>
      <c r="HV63" s="262"/>
      <c r="HW63" s="262"/>
      <c r="HX63" s="262"/>
      <c r="HY63" s="262"/>
      <c r="HZ63" s="262"/>
      <c r="IA63" s="262"/>
      <c r="IB63" s="262"/>
      <c r="IC63" s="262"/>
      <c r="ID63" s="262"/>
      <c r="IE63" s="262"/>
      <c r="IF63" s="262"/>
      <c r="IG63" s="262"/>
      <c r="IH63" s="262"/>
      <c r="II63" s="262"/>
      <c r="IJ63" s="262"/>
      <c r="IK63" s="262"/>
      <c r="IL63" s="262"/>
      <c r="IM63" s="262"/>
      <c r="IN63" s="262"/>
      <c r="IO63" s="262"/>
      <c r="IP63" s="262"/>
      <c r="IQ63" s="262"/>
      <c r="IR63" s="262"/>
      <c r="IS63" s="262"/>
      <c r="IT63" s="262"/>
      <c r="IU63" s="262"/>
      <c r="IV63" s="262"/>
      <c r="IW63" s="262"/>
      <c r="IX63" s="262"/>
      <c r="IY63" s="262"/>
      <c r="IZ63" s="262"/>
      <c r="JA63" s="262"/>
      <c r="JB63" s="262"/>
      <c r="JC63" s="262"/>
      <c r="JD63" s="262"/>
      <c r="JE63" s="262"/>
      <c r="JF63" s="262"/>
      <c r="JG63" s="262"/>
      <c r="JH63" s="262"/>
      <c r="JI63" s="262"/>
      <c r="JJ63" s="262"/>
      <c r="JK63" s="262"/>
      <c r="JL63" s="262"/>
      <c r="JM63" s="262"/>
      <c r="JN63" s="262"/>
      <c r="JO63" s="262"/>
      <c r="JP63" s="262"/>
      <c r="JQ63" s="262"/>
      <c r="JR63" s="262"/>
      <c r="JS63" s="262"/>
      <c r="JT63" s="262"/>
      <c r="JU63" s="262"/>
      <c r="JV63" s="262"/>
      <c r="JW63" s="262"/>
      <c r="JX63" s="262"/>
      <c r="JY63" s="262"/>
      <c r="JZ63" s="262"/>
      <c r="KA63" s="262"/>
      <c r="KB63" s="262"/>
      <c r="KC63" s="262"/>
      <c r="KD63" s="262"/>
      <c r="KE63" s="262"/>
      <c r="KF63" s="262"/>
      <c r="KG63" s="262"/>
      <c r="KH63" s="262"/>
      <c r="KI63" s="262"/>
      <c r="KJ63" s="262"/>
      <c r="KK63" s="262"/>
      <c r="KL63" s="262"/>
      <c r="KM63" s="262"/>
      <c r="KN63" s="262"/>
      <c r="KO63" s="262"/>
      <c r="KP63" s="262"/>
      <c r="KQ63" s="262"/>
      <c r="KR63" s="262"/>
      <c r="KS63" s="262"/>
      <c r="KT63" s="262"/>
      <c r="KU63" s="262"/>
      <c r="KV63" s="262"/>
      <c r="KW63" s="262"/>
      <c r="KX63" s="262"/>
      <c r="KY63" s="262"/>
      <c r="KZ63" s="262"/>
      <c r="LA63" s="262"/>
      <c r="LB63" s="262"/>
      <c r="LC63" s="262"/>
      <c r="LD63" s="262"/>
      <c r="LE63" s="262"/>
      <c r="LF63" s="262"/>
      <c r="LG63" s="262"/>
      <c r="LH63" s="262"/>
      <c r="LI63" s="262"/>
      <c r="LJ63" s="262"/>
      <c r="LK63" s="262"/>
      <c r="LL63" s="262"/>
      <c r="LM63" s="262"/>
      <c r="LN63" s="262"/>
      <c r="LO63" s="262"/>
      <c r="LP63" s="262"/>
      <c r="LQ63" s="262"/>
      <c r="LR63" s="262"/>
      <c r="LS63" s="262"/>
      <c r="LT63" s="262"/>
      <c r="LU63" s="262"/>
      <c r="LV63" s="262"/>
      <c r="LW63" s="262"/>
      <c r="LX63" s="262"/>
      <c r="LY63" s="262"/>
      <c r="LZ63" s="262"/>
      <c r="MA63" s="262"/>
      <c r="MB63" s="262"/>
      <c r="MC63" s="262"/>
      <c r="MD63" s="262"/>
      <c r="ME63" s="262"/>
      <c r="MF63" s="262"/>
      <c r="MG63" s="262"/>
      <c r="MH63" s="262"/>
      <c r="MI63" s="262"/>
      <c r="MJ63" s="262"/>
      <c r="MK63" s="262"/>
      <c r="ML63" s="262"/>
      <c r="MM63" s="262"/>
      <c r="MN63" s="262"/>
      <c r="MO63" s="262"/>
      <c r="MP63" s="262"/>
      <c r="MQ63" s="262"/>
      <c r="MR63" s="262"/>
      <c r="MS63" s="262"/>
      <c r="MT63" s="262"/>
      <c r="MU63" s="262"/>
      <c r="MV63" s="262"/>
      <c r="MW63" s="262"/>
      <c r="MX63" s="262"/>
      <c r="MY63" s="262"/>
      <c r="MZ63" s="262"/>
      <c r="NA63" s="262"/>
      <c r="NB63" s="262"/>
      <c r="NC63" s="262"/>
      <c r="ND63" s="262"/>
      <c r="NE63" s="262"/>
      <c r="NF63" s="262"/>
      <c r="NG63" s="262"/>
      <c r="NH63" s="262"/>
      <c r="NI63" s="262"/>
      <c r="NJ63" s="262"/>
      <c r="NK63" s="262"/>
      <c r="NL63" s="262"/>
      <c r="NM63" s="262"/>
      <c r="NN63" s="262"/>
      <c r="NO63" s="262"/>
      <c r="NP63" s="262"/>
      <c r="NQ63" s="262"/>
      <c r="NR63" s="262"/>
      <c r="NS63" s="262"/>
      <c r="NT63" s="262"/>
      <c r="NU63" s="262"/>
      <c r="NV63" s="262"/>
      <c r="NW63" s="262"/>
      <c r="NX63" s="262"/>
      <c r="NY63" s="262"/>
      <c r="NZ63" s="262"/>
      <c r="OA63" s="262"/>
      <c r="OB63" s="262"/>
      <c r="OC63" s="262"/>
      <c r="OD63" s="262"/>
      <c r="OE63" s="262"/>
      <c r="OF63" s="262"/>
      <c r="OG63" s="262"/>
      <c r="OH63" s="262"/>
      <c r="OI63" s="262"/>
      <c r="OJ63" s="262"/>
      <c r="OK63" s="262"/>
      <c r="OL63" s="262"/>
      <c r="OM63" s="262"/>
      <c r="ON63" s="262"/>
      <c r="OO63" s="262"/>
      <c r="OP63" s="262"/>
      <c r="OQ63" s="262"/>
      <c r="OR63" s="262"/>
      <c r="OS63" s="262"/>
      <c r="OT63" s="262"/>
      <c r="OU63" s="262"/>
      <c r="OV63" s="262"/>
      <c r="OW63" s="262"/>
      <c r="OX63" s="262"/>
      <c r="OY63" s="262"/>
      <c r="OZ63" s="262"/>
      <c r="PA63" s="262"/>
      <c r="PB63" s="262"/>
      <c r="PC63" s="262"/>
      <c r="PD63" s="262"/>
      <c r="PE63" s="262"/>
      <c r="PF63" s="262"/>
      <c r="PG63" s="262"/>
      <c r="PH63" s="262"/>
      <c r="PI63" s="262"/>
      <c r="PJ63" s="262"/>
      <c r="PK63" s="262"/>
      <c r="PL63" s="262"/>
      <c r="PM63" s="262"/>
      <c r="PN63" s="262"/>
      <c r="PO63" s="262"/>
      <c r="PP63" s="262"/>
      <c r="PQ63" s="262"/>
      <c r="PR63" s="262"/>
      <c r="PS63" s="262"/>
      <c r="PT63" s="262"/>
      <c r="PU63" s="262"/>
      <c r="PV63" s="262"/>
      <c r="PW63" s="262"/>
      <c r="PX63" s="262"/>
      <c r="PY63" s="262"/>
      <c r="PZ63" s="262"/>
      <c r="QA63" s="262"/>
      <c r="QB63" s="262"/>
      <c r="QC63" s="262"/>
      <c r="QD63" s="262"/>
      <c r="QE63" s="262"/>
      <c r="QF63" s="262"/>
      <c r="QG63" s="262"/>
      <c r="QH63" s="262"/>
      <c r="QI63" s="262"/>
      <c r="QJ63" s="262"/>
      <c r="QK63" s="262"/>
      <c r="QL63" s="262"/>
      <c r="QM63" s="262"/>
      <c r="QN63" s="262"/>
      <c r="QO63" s="262"/>
      <c r="QP63" s="262"/>
      <c r="QQ63" s="262"/>
      <c r="QR63" s="262"/>
      <c r="QS63" s="262"/>
      <c r="QT63" s="262"/>
      <c r="QU63" s="262"/>
      <c r="QV63" s="262"/>
      <c r="QW63" s="262"/>
      <c r="QX63" s="262"/>
      <c r="QY63" s="262"/>
      <c r="QZ63" s="262"/>
      <c r="RA63" s="262"/>
      <c r="RB63" s="262"/>
      <c r="RC63" s="262"/>
      <c r="RD63" s="262"/>
      <c r="RE63" s="262"/>
      <c r="RF63" s="262"/>
      <c r="RG63" s="262"/>
      <c r="RH63" s="262"/>
      <c r="RI63" s="262"/>
      <c r="RJ63" s="262"/>
      <c r="RK63" s="262"/>
      <c r="RL63" s="262"/>
      <c r="RM63" s="262"/>
      <c r="RN63" s="262"/>
      <c r="RO63" s="262"/>
      <c r="RP63" s="262"/>
      <c r="RQ63" s="262"/>
      <c r="RR63" s="262"/>
      <c r="RS63" s="262"/>
      <c r="RT63" s="262"/>
      <c r="RU63" s="262"/>
      <c r="RV63" s="262"/>
      <c r="RW63" s="262"/>
      <c r="RX63" s="262"/>
      <c r="RY63" s="262"/>
      <c r="RZ63" s="262"/>
      <c r="SA63" s="262"/>
      <c r="SB63" s="262"/>
      <c r="SC63" s="262"/>
      <c r="SD63" s="262"/>
      <c r="SE63" s="262"/>
      <c r="SF63" s="262"/>
      <c r="SG63" s="262"/>
      <c r="SH63" s="262"/>
      <c r="SI63" s="262"/>
      <c r="SJ63" s="262"/>
      <c r="SK63" s="262"/>
      <c r="SL63" s="262"/>
      <c r="SM63" s="262"/>
      <c r="SN63" s="262"/>
      <c r="SO63" s="262"/>
      <c r="SP63" s="262"/>
      <c r="SQ63" s="262"/>
      <c r="SR63" s="262"/>
      <c r="SS63" s="262"/>
      <c r="ST63" s="262"/>
      <c r="SU63" s="262"/>
      <c r="SV63" s="262"/>
      <c r="SW63" s="262"/>
      <c r="SX63" s="262"/>
      <c r="SY63" s="262"/>
      <c r="SZ63" s="262"/>
      <c r="TA63" s="262"/>
      <c r="TB63" s="262"/>
      <c r="TC63" s="262"/>
      <c r="TD63" s="262"/>
      <c r="TE63" s="262"/>
      <c r="TF63" s="262"/>
      <c r="TG63" s="262"/>
      <c r="TH63" s="262"/>
      <c r="TI63" s="262"/>
      <c r="TJ63" s="262"/>
      <c r="TK63" s="262"/>
      <c r="TL63" s="262"/>
      <c r="TM63" s="262"/>
      <c r="TN63" s="262"/>
      <c r="TO63" s="262"/>
      <c r="TP63" s="262"/>
      <c r="TQ63" s="262"/>
      <c r="TR63" s="262"/>
      <c r="TS63" s="262"/>
      <c r="TT63" s="262"/>
      <c r="TU63" s="262"/>
      <c r="TV63" s="262"/>
      <c r="TW63" s="262"/>
      <c r="TX63" s="262"/>
      <c r="TY63" s="262"/>
      <c r="TZ63" s="262"/>
      <c r="UA63" s="262"/>
      <c r="UB63" s="262"/>
      <c r="UC63" s="262"/>
      <c r="UD63" s="262"/>
      <c r="UE63" s="262"/>
      <c r="UF63" s="262"/>
      <c r="UG63" s="262"/>
      <c r="UH63" s="262"/>
      <c r="UI63" s="262"/>
      <c r="UJ63" s="262"/>
      <c r="UK63" s="262"/>
      <c r="UL63" s="262"/>
      <c r="UM63" s="262"/>
      <c r="UN63" s="262"/>
      <c r="UO63" s="262"/>
      <c r="UP63" s="262"/>
      <c r="UQ63" s="262"/>
      <c r="UR63" s="262"/>
      <c r="US63" s="262"/>
      <c r="UT63" s="262"/>
      <c r="UU63" s="262"/>
      <c r="UV63" s="262"/>
      <c r="UW63" s="262"/>
      <c r="UX63" s="262"/>
      <c r="UY63" s="262"/>
      <c r="UZ63" s="262"/>
      <c r="VA63" s="262"/>
      <c r="VB63" s="262"/>
      <c r="VC63" s="262"/>
      <c r="VD63" s="262"/>
      <c r="VE63" s="262"/>
      <c r="VF63" s="262"/>
      <c r="VG63" s="262"/>
      <c r="VH63" s="262"/>
      <c r="VI63" s="262"/>
      <c r="VJ63" s="262"/>
      <c r="VK63" s="262"/>
      <c r="VL63" s="262"/>
      <c r="VM63" s="262"/>
      <c r="VN63" s="262"/>
      <c r="VO63" s="262"/>
      <c r="VP63" s="262"/>
      <c r="VQ63" s="262"/>
      <c r="VR63" s="262"/>
      <c r="VS63" s="262"/>
      <c r="VT63" s="262"/>
      <c r="VU63" s="262"/>
      <c r="VV63" s="262"/>
      <c r="VW63" s="262"/>
      <c r="VX63" s="262"/>
      <c r="VY63" s="262"/>
      <c r="VZ63" s="262"/>
      <c r="WA63" s="262"/>
      <c r="WB63" s="262"/>
      <c r="WC63" s="262"/>
      <c r="WD63" s="262"/>
      <c r="WE63" s="262"/>
      <c r="WF63" s="262"/>
      <c r="WG63" s="262"/>
      <c r="WH63" s="262"/>
      <c r="WI63" s="262"/>
      <c r="WJ63" s="262"/>
      <c r="WK63" s="262"/>
      <c r="WL63" s="262"/>
      <c r="WM63" s="262"/>
      <c r="WN63" s="262"/>
      <c r="WO63" s="262"/>
      <c r="WP63" s="262"/>
      <c r="WQ63" s="262"/>
      <c r="WR63" s="262"/>
      <c r="WS63" s="262"/>
      <c r="WT63" s="262"/>
      <c r="WU63" s="262"/>
      <c r="WV63" s="262"/>
      <c r="WW63" s="262"/>
      <c r="WX63" s="262"/>
      <c r="WY63" s="262"/>
      <c r="WZ63" s="262"/>
      <c r="XA63" s="262"/>
      <c r="XB63" s="262"/>
      <c r="XC63" s="262"/>
      <c r="XD63" s="262"/>
      <c r="XE63" s="262"/>
      <c r="XF63" s="262"/>
      <c r="XG63" s="262"/>
      <c r="XH63" s="262"/>
      <c r="XI63" s="262"/>
      <c r="XJ63" s="262"/>
      <c r="XK63" s="262"/>
      <c r="XL63" s="262"/>
      <c r="XM63" s="262"/>
      <c r="XN63" s="262"/>
      <c r="XO63" s="262"/>
      <c r="XP63" s="262"/>
      <c r="XQ63" s="262"/>
      <c r="XR63" s="262"/>
      <c r="XS63" s="262"/>
      <c r="XT63" s="262"/>
      <c r="XU63" s="262"/>
      <c r="XV63" s="262"/>
      <c r="XW63" s="262"/>
      <c r="XX63" s="262"/>
      <c r="XY63" s="262"/>
      <c r="XZ63" s="262"/>
      <c r="YA63" s="262"/>
      <c r="YB63" s="262"/>
      <c r="YC63" s="262"/>
      <c r="YD63" s="262"/>
      <c r="YE63" s="262"/>
      <c r="YF63" s="262"/>
      <c r="YG63" s="262"/>
      <c r="YH63" s="262"/>
      <c r="YI63" s="262"/>
      <c r="YJ63" s="262"/>
      <c r="YK63" s="262"/>
      <c r="YL63" s="262"/>
      <c r="YM63" s="262"/>
      <c r="YN63" s="262"/>
      <c r="YO63" s="262"/>
      <c r="YP63" s="262"/>
      <c r="YQ63" s="262"/>
      <c r="YR63" s="262"/>
      <c r="YS63" s="262"/>
      <c r="YT63" s="262"/>
      <c r="YU63" s="262"/>
      <c r="YV63" s="262"/>
      <c r="YW63" s="262"/>
      <c r="YX63" s="262"/>
      <c r="YY63" s="262"/>
      <c r="YZ63" s="262"/>
      <c r="ZA63" s="262"/>
      <c r="ZB63" s="262"/>
      <c r="ZC63" s="262"/>
      <c r="ZD63" s="262"/>
      <c r="ZE63" s="262"/>
      <c r="ZF63" s="262"/>
      <c r="ZG63" s="262"/>
      <c r="ZH63" s="262"/>
      <c r="ZI63" s="262"/>
      <c r="ZJ63" s="262"/>
      <c r="ZK63" s="262"/>
      <c r="ZL63" s="262"/>
      <c r="ZM63" s="262"/>
      <c r="ZN63" s="262"/>
      <c r="ZO63" s="262"/>
      <c r="ZP63" s="262"/>
      <c r="ZQ63" s="262"/>
      <c r="ZR63" s="262"/>
      <c r="ZS63" s="262"/>
      <c r="ZT63" s="262"/>
      <c r="ZU63" s="262"/>
      <c r="ZV63" s="262"/>
      <c r="ZW63" s="262"/>
      <c r="ZX63" s="262"/>
      <c r="ZY63" s="262"/>
      <c r="ZZ63" s="262"/>
      <c r="AAA63" s="262"/>
      <c r="AAB63" s="262"/>
      <c r="AAC63" s="262"/>
      <c r="AAD63" s="262"/>
      <c r="AAE63" s="262"/>
      <c r="AAF63" s="262"/>
      <c r="AAG63" s="262"/>
      <c r="AAH63" s="262"/>
      <c r="AAI63" s="262"/>
      <c r="AAJ63" s="262"/>
      <c r="AAK63" s="262"/>
      <c r="AAL63" s="262"/>
      <c r="AAM63" s="262"/>
      <c r="AAN63" s="262"/>
      <c r="AAO63" s="262"/>
      <c r="AAP63" s="262"/>
      <c r="AAQ63" s="262"/>
      <c r="AAR63" s="262"/>
      <c r="AAS63" s="262"/>
      <c r="AAT63" s="262"/>
      <c r="AAU63" s="262"/>
      <c r="AAV63" s="262"/>
      <c r="AAW63" s="262"/>
      <c r="AAX63" s="262"/>
      <c r="AAY63" s="262"/>
      <c r="AAZ63" s="262"/>
      <c r="ABA63" s="262"/>
      <c r="ABB63" s="262"/>
      <c r="ABC63" s="262"/>
      <c r="ABD63" s="262"/>
      <c r="ABE63" s="262"/>
      <c r="ABF63" s="262"/>
      <c r="ABG63" s="262"/>
      <c r="ABH63" s="262"/>
      <c r="ABI63" s="262"/>
      <c r="ABJ63" s="262"/>
      <c r="ABK63" s="262"/>
      <c r="ABL63" s="262"/>
      <c r="ABM63" s="262"/>
      <c r="ABN63" s="262"/>
      <c r="ABO63" s="262"/>
      <c r="ABP63" s="262"/>
      <c r="ABQ63" s="262"/>
      <c r="ABR63" s="262"/>
      <c r="ABS63" s="262"/>
      <c r="ABT63" s="262"/>
      <c r="ABU63" s="262"/>
      <c r="ABV63" s="262"/>
      <c r="ABW63" s="262"/>
      <c r="ABX63" s="262"/>
      <c r="ABY63" s="262"/>
      <c r="ABZ63" s="262"/>
      <c r="ACA63" s="262"/>
      <c r="ACB63" s="262"/>
      <c r="ACC63" s="262"/>
      <c r="ACD63" s="262"/>
      <c r="ACE63" s="262"/>
      <c r="ACF63" s="262"/>
      <c r="ACG63" s="262"/>
      <c r="ACH63" s="262"/>
      <c r="ACI63" s="262"/>
      <c r="ACJ63" s="262"/>
      <c r="ACK63" s="262"/>
      <c r="ACL63" s="262"/>
    </row>
    <row r="64" spans="1:766">
      <c r="C64" s="262" t="s">
        <v>1138</v>
      </c>
      <c r="D64" s="262" t="s">
        <v>1137</v>
      </c>
      <c r="E64" s="294">
        <v>92392</v>
      </c>
      <c r="F64" s="276" t="s">
        <v>1128</v>
      </c>
      <c r="G64" s="273">
        <v>3.5400000000000001E-2</v>
      </c>
      <c r="H64" s="272">
        <v>3271</v>
      </c>
      <c r="J64" s="262" t="s">
        <v>1010</v>
      </c>
    </row>
    <row r="65" spans="1:766">
      <c r="C65" s="262" t="s">
        <v>1136</v>
      </c>
      <c r="D65" s="262" t="s">
        <v>1135</v>
      </c>
      <c r="E65" s="294">
        <v>134184</v>
      </c>
      <c r="F65" s="276" t="s">
        <v>1128</v>
      </c>
      <c r="G65" s="273">
        <v>3.5400000000000001E-2</v>
      </c>
      <c r="H65" s="272">
        <v>4750</v>
      </c>
      <c r="J65" s="262" t="s">
        <v>1010</v>
      </c>
    </row>
    <row r="66" spans="1:766">
      <c r="C66" s="262" t="s">
        <v>1134</v>
      </c>
      <c r="D66" s="262" t="s">
        <v>1133</v>
      </c>
      <c r="E66" s="294">
        <v>52363</v>
      </c>
      <c r="F66" s="276" t="s">
        <v>1128</v>
      </c>
      <c r="G66" s="273">
        <v>3.5400000000000001E-2</v>
      </c>
      <c r="H66" s="272">
        <v>1854</v>
      </c>
      <c r="J66" s="262" t="s">
        <v>1010</v>
      </c>
    </row>
    <row r="67" spans="1:766">
      <c r="C67" s="262" t="s">
        <v>1132</v>
      </c>
      <c r="D67" s="262" t="s">
        <v>1131</v>
      </c>
      <c r="E67" s="294">
        <v>16540</v>
      </c>
      <c r="F67" s="276" t="s">
        <v>1128</v>
      </c>
      <c r="G67" s="273">
        <v>3.5400000000000001E-2</v>
      </c>
      <c r="H67" s="272">
        <v>586</v>
      </c>
      <c r="J67" s="262" t="s">
        <v>1010</v>
      </c>
    </row>
    <row r="68" spans="1:766">
      <c r="C68" s="262" t="s">
        <v>1130</v>
      </c>
      <c r="D68" s="262" t="s">
        <v>1129</v>
      </c>
      <c r="E68" s="294">
        <v>35066</v>
      </c>
      <c r="F68" s="276" t="s">
        <v>1128</v>
      </c>
      <c r="G68" s="273">
        <v>3.5400000000000001E-2</v>
      </c>
      <c r="H68" s="272">
        <v>1241</v>
      </c>
      <c r="J68" s="262" t="s">
        <v>1010</v>
      </c>
    </row>
    <row r="69" spans="1:766">
      <c r="A69" s="271" t="s">
        <v>1127</v>
      </c>
      <c r="B69" s="271" t="str">
        <f>LEFT(A69,3)</f>
        <v>382</v>
      </c>
      <c r="C69" s="269"/>
      <c r="D69" s="269"/>
      <c r="E69" s="295">
        <v>432412</v>
      </c>
      <c r="F69" s="295">
        <v>0</v>
      </c>
      <c r="G69" s="295"/>
      <c r="H69" s="295">
        <v>15308</v>
      </c>
      <c r="I69" s="270"/>
    </row>
    <row r="70" spans="1:766">
      <c r="A70" s="265" t="s">
        <v>1126</v>
      </c>
      <c r="C70" s="262" t="s">
        <v>1125</v>
      </c>
      <c r="D70" s="262" t="s">
        <v>1124</v>
      </c>
      <c r="E70" s="294">
        <v>18043</v>
      </c>
      <c r="F70" s="276" t="s">
        <v>1113</v>
      </c>
      <c r="G70" s="273">
        <v>2.23E-2</v>
      </c>
      <c r="H70" s="272">
        <v>402</v>
      </c>
      <c r="J70" s="262" t="s">
        <v>1084</v>
      </c>
    </row>
    <row r="71" spans="1:766">
      <c r="C71" s="262" t="s">
        <v>1123</v>
      </c>
      <c r="D71" s="262" t="s">
        <v>1122</v>
      </c>
      <c r="E71" s="294">
        <v>25776</v>
      </c>
      <c r="F71" s="276" t="s">
        <v>1113</v>
      </c>
      <c r="G71" s="273">
        <v>2.23E-2</v>
      </c>
      <c r="H71" s="272">
        <v>575</v>
      </c>
      <c r="J71" s="262" t="s">
        <v>1084</v>
      </c>
    </row>
    <row r="72" spans="1:766">
      <c r="C72" s="262" t="s">
        <v>1121</v>
      </c>
      <c r="D72" s="262" t="s">
        <v>1120</v>
      </c>
      <c r="E72" s="294">
        <v>35616</v>
      </c>
      <c r="F72" s="276" t="s">
        <v>1113</v>
      </c>
      <c r="G72" s="273">
        <v>2.23E-2</v>
      </c>
      <c r="H72" s="272">
        <v>794</v>
      </c>
      <c r="J72" s="262" t="s">
        <v>1084</v>
      </c>
    </row>
    <row r="73" spans="1:766">
      <c r="C73" s="262" t="s">
        <v>1119</v>
      </c>
      <c r="D73" s="262" t="s">
        <v>1118</v>
      </c>
      <c r="E73" s="294">
        <v>9666</v>
      </c>
      <c r="F73" s="276" t="s">
        <v>1113</v>
      </c>
      <c r="G73" s="273">
        <v>2.23E-2</v>
      </c>
      <c r="H73" s="272">
        <v>216</v>
      </c>
      <c r="J73" s="262" t="s">
        <v>1084</v>
      </c>
    </row>
    <row r="74" spans="1:766">
      <c r="C74" s="262" t="s">
        <v>1117</v>
      </c>
      <c r="D74" s="262" t="s">
        <v>1116</v>
      </c>
      <c r="E74" s="294">
        <v>2236</v>
      </c>
      <c r="F74" s="276" t="s">
        <v>1113</v>
      </c>
      <c r="G74" s="273">
        <v>2.23E-2</v>
      </c>
      <c r="H74" s="272">
        <v>50</v>
      </c>
      <c r="J74" s="262" t="s">
        <v>1084</v>
      </c>
    </row>
    <row r="75" spans="1:766">
      <c r="C75" s="262" t="s">
        <v>1115</v>
      </c>
      <c r="D75" s="262" t="s">
        <v>1114</v>
      </c>
      <c r="E75" s="294">
        <v>6341</v>
      </c>
      <c r="F75" s="276" t="s">
        <v>1113</v>
      </c>
      <c r="G75" s="273">
        <v>2.23E-2</v>
      </c>
      <c r="H75" s="272">
        <v>141</v>
      </c>
      <c r="J75" s="262" t="s">
        <v>1084</v>
      </c>
    </row>
    <row r="76" spans="1:766">
      <c r="A76" s="271" t="s">
        <v>1112</v>
      </c>
      <c r="B76" s="271" t="str">
        <f>LEFT(A76,3)</f>
        <v>383</v>
      </c>
      <c r="C76" s="269"/>
      <c r="D76" s="269"/>
      <c r="E76" s="295">
        <v>97678</v>
      </c>
      <c r="F76" s="295">
        <v>0</v>
      </c>
      <c r="G76" s="295"/>
      <c r="H76" s="295">
        <v>2178</v>
      </c>
      <c r="I76" s="270"/>
    </row>
    <row r="77" spans="1:766" s="269" customFormat="1">
      <c r="A77" s="265" t="s">
        <v>1111</v>
      </c>
      <c r="B77" s="265"/>
      <c r="C77" s="262" t="s">
        <v>1110</v>
      </c>
      <c r="D77" s="262" t="s">
        <v>1109</v>
      </c>
      <c r="E77" s="294">
        <v>13776</v>
      </c>
      <c r="F77" s="276" t="s">
        <v>1098</v>
      </c>
      <c r="G77" s="273">
        <v>2.52E-2</v>
      </c>
      <c r="H77" s="272">
        <v>347</v>
      </c>
      <c r="I77" s="263"/>
      <c r="J77" s="262" t="s">
        <v>1010</v>
      </c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262"/>
      <c r="AG77" s="262"/>
      <c r="AH77" s="262"/>
      <c r="AI77" s="262"/>
      <c r="AJ77" s="262"/>
      <c r="AK77" s="262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62"/>
      <c r="BH77" s="262"/>
      <c r="BI77" s="262"/>
      <c r="BJ77" s="262"/>
      <c r="BK77" s="262"/>
      <c r="BL77" s="262"/>
      <c r="BM77" s="262"/>
      <c r="BN77" s="262"/>
      <c r="BO77" s="262"/>
      <c r="BP77" s="262"/>
      <c r="BQ77" s="262"/>
      <c r="BR77" s="262"/>
      <c r="BS77" s="262"/>
      <c r="BT77" s="262"/>
      <c r="BU77" s="262"/>
      <c r="BV77" s="262"/>
      <c r="BW77" s="262"/>
      <c r="BX77" s="262"/>
      <c r="BY77" s="262"/>
      <c r="BZ77" s="262"/>
      <c r="CA77" s="262"/>
      <c r="CB77" s="262"/>
      <c r="CC77" s="262"/>
      <c r="CD77" s="262"/>
      <c r="CE77" s="262"/>
      <c r="CF77" s="262"/>
      <c r="CG77" s="262"/>
      <c r="CH77" s="262"/>
      <c r="CI77" s="262"/>
      <c r="CJ77" s="262"/>
      <c r="CK77" s="262"/>
      <c r="CL77" s="262"/>
      <c r="CM77" s="262"/>
      <c r="CN77" s="262"/>
      <c r="CO77" s="262"/>
      <c r="CP77" s="262"/>
      <c r="CQ77" s="262"/>
      <c r="CR77" s="262"/>
      <c r="CS77" s="262"/>
      <c r="CT77" s="262"/>
      <c r="CU77" s="262"/>
      <c r="CV77" s="262"/>
      <c r="CW77" s="262"/>
      <c r="CX77" s="262"/>
      <c r="CY77" s="262"/>
      <c r="CZ77" s="262"/>
      <c r="DA77" s="262"/>
      <c r="DB77" s="262"/>
      <c r="DC77" s="262"/>
      <c r="DD77" s="262"/>
      <c r="DE77" s="262"/>
      <c r="DF77" s="262"/>
      <c r="DG77" s="262"/>
      <c r="DH77" s="262"/>
      <c r="DI77" s="262"/>
      <c r="DJ77" s="262"/>
      <c r="DK77" s="262"/>
      <c r="DL77" s="262"/>
      <c r="DM77" s="262"/>
      <c r="DN77" s="262"/>
      <c r="DO77" s="262"/>
      <c r="DP77" s="262"/>
      <c r="DQ77" s="262"/>
      <c r="DR77" s="262"/>
      <c r="DS77" s="262"/>
      <c r="DT77" s="262"/>
      <c r="DU77" s="262"/>
      <c r="DV77" s="262"/>
      <c r="DW77" s="262"/>
      <c r="DX77" s="262"/>
      <c r="DY77" s="262"/>
      <c r="DZ77" s="262"/>
      <c r="EA77" s="262"/>
      <c r="EB77" s="262"/>
      <c r="EC77" s="262"/>
      <c r="ED77" s="262"/>
      <c r="EE77" s="262"/>
      <c r="EF77" s="262"/>
      <c r="EG77" s="262"/>
      <c r="EH77" s="262"/>
      <c r="EI77" s="262"/>
      <c r="EJ77" s="262"/>
      <c r="EK77" s="262"/>
      <c r="EL77" s="262"/>
      <c r="EM77" s="262"/>
      <c r="EN77" s="262"/>
      <c r="EO77" s="262"/>
      <c r="EP77" s="262"/>
      <c r="EQ77" s="262"/>
      <c r="ER77" s="262"/>
      <c r="ES77" s="262"/>
      <c r="ET77" s="262"/>
      <c r="EU77" s="262"/>
      <c r="EV77" s="262"/>
      <c r="EW77" s="262"/>
      <c r="EX77" s="262"/>
      <c r="EY77" s="262"/>
      <c r="EZ77" s="262"/>
      <c r="FA77" s="262"/>
      <c r="FB77" s="262"/>
      <c r="FC77" s="262"/>
      <c r="FD77" s="262"/>
      <c r="FE77" s="262"/>
      <c r="FF77" s="262"/>
      <c r="FG77" s="262"/>
      <c r="FH77" s="262"/>
      <c r="FI77" s="262"/>
      <c r="FJ77" s="262"/>
      <c r="FK77" s="262"/>
      <c r="FL77" s="262"/>
      <c r="FM77" s="262"/>
      <c r="FN77" s="262"/>
      <c r="FO77" s="262"/>
      <c r="FP77" s="262"/>
      <c r="FQ77" s="262"/>
      <c r="FR77" s="262"/>
      <c r="FS77" s="262"/>
      <c r="FT77" s="262"/>
      <c r="FU77" s="262"/>
      <c r="FV77" s="262"/>
      <c r="FW77" s="262"/>
      <c r="FX77" s="262"/>
      <c r="FY77" s="262"/>
      <c r="FZ77" s="262"/>
      <c r="GA77" s="262"/>
      <c r="GB77" s="262"/>
      <c r="GC77" s="262"/>
      <c r="GD77" s="262"/>
      <c r="GE77" s="262"/>
      <c r="GF77" s="262"/>
      <c r="GG77" s="262"/>
      <c r="GH77" s="262"/>
      <c r="GI77" s="262"/>
      <c r="GJ77" s="262"/>
      <c r="GK77" s="262"/>
      <c r="GL77" s="262"/>
      <c r="GM77" s="262"/>
      <c r="GN77" s="262"/>
      <c r="GO77" s="262"/>
      <c r="GP77" s="262"/>
      <c r="GQ77" s="262"/>
      <c r="GR77" s="262"/>
      <c r="GS77" s="262"/>
      <c r="GT77" s="262"/>
      <c r="GU77" s="262"/>
      <c r="GV77" s="262"/>
      <c r="GW77" s="262"/>
      <c r="GX77" s="262"/>
      <c r="GY77" s="262"/>
      <c r="GZ77" s="262"/>
      <c r="HA77" s="262"/>
      <c r="HB77" s="262"/>
      <c r="HC77" s="262"/>
      <c r="HD77" s="262"/>
      <c r="HE77" s="262"/>
      <c r="HF77" s="262"/>
      <c r="HG77" s="262"/>
      <c r="HH77" s="262"/>
      <c r="HI77" s="262"/>
      <c r="HJ77" s="262"/>
      <c r="HK77" s="262"/>
      <c r="HL77" s="262"/>
      <c r="HM77" s="262"/>
      <c r="HN77" s="262"/>
      <c r="HO77" s="262"/>
      <c r="HP77" s="262"/>
      <c r="HQ77" s="262"/>
      <c r="HR77" s="262"/>
      <c r="HS77" s="262"/>
      <c r="HT77" s="262"/>
      <c r="HU77" s="262"/>
      <c r="HV77" s="262"/>
      <c r="HW77" s="262"/>
      <c r="HX77" s="262"/>
      <c r="HY77" s="262"/>
      <c r="HZ77" s="262"/>
      <c r="IA77" s="262"/>
      <c r="IB77" s="262"/>
      <c r="IC77" s="262"/>
      <c r="ID77" s="262"/>
      <c r="IE77" s="262"/>
      <c r="IF77" s="262"/>
      <c r="IG77" s="262"/>
      <c r="IH77" s="262"/>
      <c r="II77" s="262"/>
      <c r="IJ77" s="262"/>
      <c r="IK77" s="262"/>
      <c r="IL77" s="262"/>
      <c r="IM77" s="262"/>
      <c r="IN77" s="262"/>
      <c r="IO77" s="262"/>
      <c r="IP77" s="262"/>
      <c r="IQ77" s="262"/>
      <c r="IR77" s="262"/>
      <c r="IS77" s="262"/>
      <c r="IT77" s="262"/>
      <c r="IU77" s="262"/>
      <c r="IV77" s="262"/>
      <c r="IW77" s="262"/>
      <c r="IX77" s="262"/>
      <c r="IY77" s="262"/>
      <c r="IZ77" s="262"/>
      <c r="JA77" s="262"/>
      <c r="JB77" s="262"/>
      <c r="JC77" s="262"/>
      <c r="JD77" s="262"/>
      <c r="JE77" s="262"/>
      <c r="JF77" s="262"/>
      <c r="JG77" s="262"/>
      <c r="JH77" s="262"/>
      <c r="JI77" s="262"/>
      <c r="JJ77" s="262"/>
      <c r="JK77" s="262"/>
      <c r="JL77" s="262"/>
      <c r="JM77" s="262"/>
      <c r="JN77" s="262"/>
      <c r="JO77" s="262"/>
      <c r="JP77" s="262"/>
      <c r="JQ77" s="262"/>
      <c r="JR77" s="262"/>
      <c r="JS77" s="262"/>
      <c r="JT77" s="262"/>
      <c r="JU77" s="262"/>
      <c r="JV77" s="262"/>
      <c r="JW77" s="262"/>
      <c r="JX77" s="262"/>
      <c r="JY77" s="262"/>
      <c r="JZ77" s="262"/>
      <c r="KA77" s="262"/>
      <c r="KB77" s="262"/>
      <c r="KC77" s="262"/>
      <c r="KD77" s="262"/>
      <c r="KE77" s="262"/>
      <c r="KF77" s="262"/>
      <c r="KG77" s="262"/>
      <c r="KH77" s="262"/>
      <c r="KI77" s="262"/>
      <c r="KJ77" s="262"/>
      <c r="KK77" s="262"/>
      <c r="KL77" s="262"/>
      <c r="KM77" s="262"/>
      <c r="KN77" s="262"/>
      <c r="KO77" s="262"/>
      <c r="KP77" s="262"/>
      <c r="KQ77" s="262"/>
      <c r="KR77" s="262"/>
      <c r="KS77" s="262"/>
      <c r="KT77" s="262"/>
      <c r="KU77" s="262"/>
      <c r="KV77" s="262"/>
      <c r="KW77" s="262"/>
      <c r="KX77" s="262"/>
      <c r="KY77" s="262"/>
      <c r="KZ77" s="262"/>
      <c r="LA77" s="262"/>
      <c r="LB77" s="262"/>
      <c r="LC77" s="262"/>
      <c r="LD77" s="262"/>
      <c r="LE77" s="262"/>
      <c r="LF77" s="262"/>
      <c r="LG77" s="262"/>
      <c r="LH77" s="262"/>
      <c r="LI77" s="262"/>
      <c r="LJ77" s="262"/>
      <c r="LK77" s="262"/>
      <c r="LL77" s="262"/>
      <c r="LM77" s="262"/>
      <c r="LN77" s="262"/>
      <c r="LO77" s="262"/>
      <c r="LP77" s="262"/>
      <c r="LQ77" s="262"/>
      <c r="LR77" s="262"/>
      <c r="LS77" s="262"/>
      <c r="LT77" s="262"/>
      <c r="LU77" s="262"/>
      <c r="LV77" s="262"/>
      <c r="LW77" s="262"/>
      <c r="LX77" s="262"/>
      <c r="LY77" s="262"/>
      <c r="LZ77" s="262"/>
      <c r="MA77" s="262"/>
      <c r="MB77" s="262"/>
      <c r="MC77" s="262"/>
      <c r="MD77" s="262"/>
      <c r="ME77" s="262"/>
      <c r="MF77" s="262"/>
      <c r="MG77" s="262"/>
      <c r="MH77" s="262"/>
      <c r="MI77" s="262"/>
      <c r="MJ77" s="262"/>
      <c r="MK77" s="262"/>
      <c r="ML77" s="262"/>
      <c r="MM77" s="262"/>
      <c r="MN77" s="262"/>
      <c r="MO77" s="262"/>
      <c r="MP77" s="262"/>
      <c r="MQ77" s="262"/>
      <c r="MR77" s="262"/>
      <c r="MS77" s="262"/>
      <c r="MT77" s="262"/>
      <c r="MU77" s="262"/>
      <c r="MV77" s="262"/>
      <c r="MW77" s="262"/>
      <c r="MX77" s="262"/>
      <c r="MY77" s="262"/>
      <c r="MZ77" s="262"/>
      <c r="NA77" s="262"/>
      <c r="NB77" s="262"/>
      <c r="NC77" s="262"/>
      <c r="ND77" s="262"/>
      <c r="NE77" s="262"/>
      <c r="NF77" s="262"/>
      <c r="NG77" s="262"/>
      <c r="NH77" s="262"/>
      <c r="NI77" s="262"/>
      <c r="NJ77" s="262"/>
      <c r="NK77" s="262"/>
      <c r="NL77" s="262"/>
      <c r="NM77" s="262"/>
      <c r="NN77" s="262"/>
      <c r="NO77" s="262"/>
      <c r="NP77" s="262"/>
      <c r="NQ77" s="262"/>
      <c r="NR77" s="262"/>
      <c r="NS77" s="262"/>
      <c r="NT77" s="262"/>
      <c r="NU77" s="262"/>
      <c r="NV77" s="262"/>
      <c r="NW77" s="262"/>
      <c r="NX77" s="262"/>
      <c r="NY77" s="262"/>
      <c r="NZ77" s="262"/>
      <c r="OA77" s="262"/>
      <c r="OB77" s="262"/>
      <c r="OC77" s="262"/>
      <c r="OD77" s="262"/>
      <c r="OE77" s="262"/>
      <c r="OF77" s="262"/>
      <c r="OG77" s="262"/>
      <c r="OH77" s="262"/>
      <c r="OI77" s="262"/>
      <c r="OJ77" s="262"/>
      <c r="OK77" s="262"/>
      <c r="OL77" s="262"/>
      <c r="OM77" s="262"/>
      <c r="ON77" s="262"/>
      <c r="OO77" s="262"/>
      <c r="OP77" s="262"/>
      <c r="OQ77" s="262"/>
      <c r="OR77" s="262"/>
      <c r="OS77" s="262"/>
      <c r="OT77" s="262"/>
      <c r="OU77" s="262"/>
      <c r="OV77" s="262"/>
      <c r="OW77" s="262"/>
      <c r="OX77" s="262"/>
      <c r="OY77" s="262"/>
      <c r="OZ77" s="262"/>
      <c r="PA77" s="262"/>
      <c r="PB77" s="262"/>
      <c r="PC77" s="262"/>
      <c r="PD77" s="262"/>
      <c r="PE77" s="262"/>
      <c r="PF77" s="262"/>
      <c r="PG77" s="262"/>
      <c r="PH77" s="262"/>
      <c r="PI77" s="262"/>
      <c r="PJ77" s="262"/>
      <c r="PK77" s="262"/>
      <c r="PL77" s="262"/>
      <c r="PM77" s="262"/>
      <c r="PN77" s="262"/>
      <c r="PO77" s="262"/>
      <c r="PP77" s="262"/>
      <c r="PQ77" s="262"/>
      <c r="PR77" s="262"/>
      <c r="PS77" s="262"/>
      <c r="PT77" s="262"/>
      <c r="PU77" s="262"/>
      <c r="PV77" s="262"/>
      <c r="PW77" s="262"/>
      <c r="PX77" s="262"/>
      <c r="PY77" s="262"/>
      <c r="PZ77" s="262"/>
      <c r="QA77" s="262"/>
      <c r="QB77" s="262"/>
      <c r="QC77" s="262"/>
      <c r="QD77" s="262"/>
      <c r="QE77" s="262"/>
      <c r="QF77" s="262"/>
      <c r="QG77" s="262"/>
      <c r="QH77" s="262"/>
      <c r="QI77" s="262"/>
      <c r="QJ77" s="262"/>
      <c r="QK77" s="262"/>
      <c r="QL77" s="262"/>
      <c r="QM77" s="262"/>
      <c r="QN77" s="262"/>
      <c r="QO77" s="262"/>
      <c r="QP77" s="262"/>
      <c r="QQ77" s="262"/>
      <c r="QR77" s="262"/>
      <c r="QS77" s="262"/>
      <c r="QT77" s="262"/>
      <c r="QU77" s="262"/>
      <c r="QV77" s="262"/>
      <c r="QW77" s="262"/>
      <c r="QX77" s="262"/>
      <c r="QY77" s="262"/>
      <c r="QZ77" s="262"/>
      <c r="RA77" s="262"/>
      <c r="RB77" s="262"/>
      <c r="RC77" s="262"/>
      <c r="RD77" s="262"/>
      <c r="RE77" s="262"/>
      <c r="RF77" s="262"/>
      <c r="RG77" s="262"/>
      <c r="RH77" s="262"/>
      <c r="RI77" s="262"/>
      <c r="RJ77" s="262"/>
      <c r="RK77" s="262"/>
      <c r="RL77" s="262"/>
      <c r="RM77" s="262"/>
      <c r="RN77" s="262"/>
      <c r="RO77" s="262"/>
      <c r="RP77" s="262"/>
      <c r="RQ77" s="262"/>
      <c r="RR77" s="262"/>
      <c r="RS77" s="262"/>
      <c r="RT77" s="262"/>
      <c r="RU77" s="262"/>
      <c r="RV77" s="262"/>
      <c r="RW77" s="262"/>
      <c r="RX77" s="262"/>
      <c r="RY77" s="262"/>
      <c r="RZ77" s="262"/>
      <c r="SA77" s="262"/>
      <c r="SB77" s="262"/>
      <c r="SC77" s="262"/>
      <c r="SD77" s="262"/>
      <c r="SE77" s="262"/>
      <c r="SF77" s="262"/>
      <c r="SG77" s="262"/>
      <c r="SH77" s="262"/>
      <c r="SI77" s="262"/>
      <c r="SJ77" s="262"/>
      <c r="SK77" s="262"/>
      <c r="SL77" s="262"/>
      <c r="SM77" s="262"/>
      <c r="SN77" s="262"/>
      <c r="SO77" s="262"/>
      <c r="SP77" s="262"/>
      <c r="SQ77" s="262"/>
      <c r="SR77" s="262"/>
      <c r="SS77" s="262"/>
      <c r="ST77" s="262"/>
      <c r="SU77" s="262"/>
      <c r="SV77" s="262"/>
      <c r="SW77" s="262"/>
      <c r="SX77" s="262"/>
      <c r="SY77" s="262"/>
      <c r="SZ77" s="262"/>
      <c r="TA77" s="262"/>
      <c r="TB77" s="262"/>
      <c r="TC77" s="262"/>
      <c r="TD77" s="262"/>
      <c r="TE77" s="262"/>
      <c r="TF77" s="262"/>
      <c r="TG77" s="262"/>
      <c r="TH77" s="262"/>
      <c r="TI77" s="262"/>
      <c r="TJ77" s="262"/>
      <c r="TK77" s="262"/>
      <c r="TL77" s="262"/>
      <c r="TM77" s="262"/>
      <c r="TN77" s="262"/>
      <c r="TO77" s="262"/>
      <c r="TP77" s="262"/>
      <c r="TQ77" s="262"/>
      <c r="TR77" s="262"/>
      <c r="TS77" s="262"/>
      <c r="TT77" s="262"/>
      <c r="TU77" s="262"/>
      <c r="TV77" s="262"/>
      <c r="TW77" s="262"/>
      <c r="TX77" s="262"/>
      <c r="TY77" s="262"/>
      <c r="TZ77" s="262"/>
      <c r="UA77" s="262"/>
      <c r="UB77" s="262"/>
      <c r="UC77" s="262"/>
      <c r="UD77" s="262"/>
      <c r="UE77" s="262"/>
      <c r="UF77" s="262"/>
      <c r="UG77" s="262"/>
      <c r="UH77" s="262"/>
      <c r="UI77" s="262"/>
      <c r="UJ77" s="262"/>
      <c r="UK77" s="262"/>
      <c r="UL77" s="262"/>
      <c r="UM77" s="262"/>
      <c r="UN77" s="262"/>
      <c r="UO77" s="262"/>
      <c r="UP77" s="262"/>
      <c r="UQ77" s="262"/>
      <c r="UR77" s="262"/>
      <c r="US77" s="262"/>
      <c r="UT77" s="262"/>
      <c r="UU77" s="262"/>
      <c r="UV77" s="262"/>
      <c r="UW77" s="262"/>
      <c r="UX77" s="262"/>
      <c r="UY77" s="262"/>
      <c r="UZ77" s="262"/>
      <c r="VA77" s="262"/>
      <c r="VB77" s="262"/>
      <c r="VC77" s="262"/>
      <c r="VD77" s="262"/>
      <c r="VE77" s="262"/>
      <c r="VF77" s="262"/>
      <c r="VG77" s="262"/>
      <c r="VH77" s="262"/>
      <c r="VI77" s="262"/>
      <c r="VJ77" s="262"/>
      <c r="VK77" s="262"/>
      <c r="VL77" s="262"/>
      <c r="VM77" s="262"/>
      <c r="VN77" s="262"/>
      <c r="VO77" s="262"/>
      <c r="VP77" s="262"/>
      <c r="VQ77" s="262"/>
      <c r="VR77" s="262"/>
      <c r="VS77" s="262"/>
      <c r="VT77" s="262"/>
      <c r="VU77" s="262"/>
      <c r="VV77" s="262"/>
      <c r="VW77" s="262"/>
      <c r="VX77" s="262"/>
      <c r="VY77" s="262"/>
      <c r="VZ77" s="262"/>
      <c r="WA77" s="262"/>
      <c r="WB77" s="262"/>
      <c r="WC77" s="262"/>
      <c r="WD77" s="262"/>
      <c r="WE77" s="262"/>
      <c r="WF77" s="262"/>
      <c r="WG77" s="262"/>
      <c r="WH77" s="262"/>
      <c r="WI77" s="262"/>
      <c r="WJ77" s="262"/>
      <c r="WK77" s="262"/>
      <c r="WL77" s="262"/>
      <c r="WM77" s="262"/>
      <c r="WN77" s="262"/>
      <c r="WO77" s="262"/>
      <c r="WP77" s="262"/>
      <c r="WQ77" s="262"/>
      <c r="WR77" s="262"/>
      <c r="WS77" s="262"/>
      <c r="WT77" s="262"/>
      <c r="WU77" s="262"/>
      <c r="WV77" s="262"/>
      <c r="WW77" s="262"/>
      <c r="WX77" s="262"/>
      <c r="WY77" s="262"/>
      <c r="WZ77" s="262"/>
      <c r="XA77" s="262"/>
      <c r="XB77" s="262"/>
      <c r="XC77" s="262"/>
      <c r="XD77" s="262"/>
      <c r="XE77" s="262"/>
      <c r="XF77" s="262"/>
      <c r="XG77" s="262"/>
      <c r="XH77" s="262"/>
      <c r="XI77" s="262"/>
      <c r="XJ77" s="262"/>
      <c r="XK77" s="262"/>
      <c r="XL77" s="262"/>
      <c r="XM77" s="262"/>
      <c r="XN77" s="262"/>
      <c r="XO77" s="262"/>
      <c r="XP77" s="262"/>
      <c r="XQ77" s="262"/>
      <c r="XR77" s="262"/>
      <c r="XS77" s="262"/>
      <c r="XT77" s="262"/>
      <c r="XU77" s="262"/>
      <c r="XV77" s="262"/>
      <c r="XW77" s="262"/>
      <c r="XX77" s="262"/>
      <c r="XY77" s="262"/>
      <c r="XZ77" s="262"/>
      <c r="YA77" s="262"/>
      <c r="YB77" s="262"/>
      <c r="YC77" s="262"/>
      <c r="YD77" s="262"/>
      <c r="YE77" s="262"/>
      <c r="YF77" s="262"/>
      <c r="YG77" s="262"/>
      <c r="YH77" s="262"/>
      <c r="YI77" s="262"/>
      <c r="YJ77" s="262"/>
      <c r="YK77" s="262"/>
      <c r="YL77" s="262"/>
      <c r="YM77" s="262"/>
      <c r="YN77" s="262"/>
      <c r="YO77" s="262"/>
      <c r="YP77" s="262"/>
      <c r="YQ77" s="262"/>
      <c r="YR77" s="262"/>
      <c r="YS77" s="262"/>
      <c r="YT77" s="262"/>
      <c r="YU77" s="262"/>
      <c r="YV77" s="262"/>
      <c r="YW77" s="262"/>
      <c r="YX77" s="262"/>
      <c r="YY77" s="262"/>
      <c r="YZ77" s="262"/>
      <c r="ZA77" s="262"/>
      <c r="ZB77" s="262"/>
      <c r="ZC77" s="262"/>
      <c r="ZD77" s="262"/>
      <c r="ZE77" s="262"/>
      <c r="ZF77" s="262"/>
      <c r="ZG77" s="262"/>
      <c r="ZH77" s="262"/>
      <c r="ZI77" s="262"/>
      <c r="ZJ77" s="262"/>
      <c r="ZK77" s="262"/>
      <c r="ZL77" s="262"/>
      <c r="ZM77" s="262"/>
      <c r="ZN77" s="262"/>
      <c r="ZO77" s="262"/>
      <c r="ZP77" s="262"/>
      <c r="ZQ77" s="262"/>
      <c r="ZR77" s="262"/>
      <c r="ZS77" s="262"/>
      <c r="ZT77" s="262"/>
      <c r="ZU77" s="262"/>
      <c r="ZV77" s="262"/>
      <c r="ZW77" s="262"/>
      <c r="ZX77" s="262"/>
      <c r="ZY77" s="262"/>
      <c r="ZZ77" s="262"/>
      <c r="AAA77" s="262"/>
      <c r="AAB77" s="262"/>
      <c r="AAC77" s="262"/>
      <c r="AAD77" s="262"/>
      <c r="AAE77" s="262"/>
      <c r="AAF77" s="262"/>
      <c r="AAG77" s="262"/>
      <c r="AAH77" s="262"/>
      <c r="AAI77" s="262"/>
      <c r="AAJ77" s="262"/>
      <c r="AAK77" s="262"/>
      <c r="AAL77" s="262"/>
      <c r="AAM77" s="262"/>
      <c r="AAN77" s="262"/>
      <c r="AAO77" s="262"/>
      <c r="AAP77" s="262"/>
      <c r="AAQ77" s="262"/>
      <c r="AAR77" s="262"/>
      <c r="AAS77" s="262"/>
      <c r="AAT77" s="262"/>
      <c r="AAU77" s="262"/>
      <c r="AAV77" s="262"/>
      <c r="AAW77" s="262"/>
      <c r="AAX77" s="262"/>
      <c r="AAY77" s="262"/>
      <c r="AAZ77" s="262"/>
      <c r="ABA77" s="262"/>
      <c r="ABB77" s="262"/>
      <c r="ABC77" s="262"/>
      <c r="ABD77" s="262"/>
      <c r="ABE77" s="262"/>
      <c r="ABF77" s="262"/>
      <c r="ABG77" s="262"/>
      <c r="ABH77" s="262"/>
      <c r="ABI77" s="262"/>
      <c r="ABJ77" s="262"/>
      <c r="ABK77" s="262"/>
      <c r="ABL77" s="262"/>
      <c r="ABM77" s="262"/>
      <c r="ABN77" s="262"/>
      <c r="ABO77" s="262"/>
      <c r="ABP77" s="262"/>
      <c r="ABQ77" s="262"/>
      <c r="ABR77" s="262"/>
      <c r="ABS77" s="262"/>
      <c r="ABT77" s="262"/>
      <c r="ABU77" s="262"/>
      <c r="ABV77" s="262"/>
      <c r="ABW77" s="262"/>
      <c r="ABX77" s="262"/>
      <c r="ABY77" s="262"/>
      <c r="ABZ77" s="262"/>
      <c r="ACA77" s="262"/>
      <c r="ACB77" s="262"/>
      <c r="ACC77" s="262"/>
      <c r="ACD77" s="262"/>
      <c r="ACE77" s="262"/>
      <c r="ACF77" s="262"/>
      <c r="ACG77" s="262"/>
      <c r="ACH77" s="262"/>
      <c r="ACI77" s="262"/>
      <c r="ACJ77" s="262"/>
      <c r="ACK77" s="262"/>
      <c r="ACL77" s="262"/>
    </row>
    <row r="78" spans="1:766" s="275" customFormat="1">
      <c r="A78" s="265"/>
      <c r="B78" s="265"/>
      <c r="C78" s="262" t="s">
        <v>1108</v>
      </c>
      <c r="D78" s="262" t="s">
        <v>1107</v>
      </c>
      <c r="E78" s="294">
        <v>19525</v>
      </c>
      <c r="F78" s="276" t="s">
        <v>1098</v>
      </c>
      <c r="G78" s="273">
        <v>2.52E-2</v>
      </c>
      <c r="H78" s="272">
        <v>492</v>
      </c>
      <c r="I78" s="263"/>
      <c r="J78" s="262" t="s">
        <v>1010</v>
      </c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262"/>
      <c r="AI78" s="262"/>
      <c r="AJ78" s="262"/>
      <c r="AK78" s="262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62"/>
      <c r="BH78" s="262"/>
      <c r="BI78" s="262"/>
      <c r="BJ78" s="262"/>
      <c r="BK78" s="262"/>
      <c r="BL78" s="262"/>
      <c r="BM78" s="262"/>
      <c r="BN78" s="262"/>
      <c r="BO78" s="262"/>
      <c r="BP78" s="262"/>
      <c r="BQ78" s="262"/>
      <c r="BR78" s="262"/>
      <c r="BS78" s="262"/>
      <c r="BT78" s="262"/>
      <c r="BU78" s="262"/>
      <c r="BV78" s="262"/>
      <c r="BW78" s="262"/>
      <c r="BX78" s="262"/>
      <c r="BY78" s="262"/>
      <c r="BZ78" s="262"/>
      <c r="CA78" s="262"/>
      <c r="CB78" s="262"/>
      <c r="CC78" s="262"/>
      <c r="CD78" s="262"/>
      <c r="CE78" s="262"/>
      <c r="CF78" s="262"/>
      <c r="CG78" s="262"/>
      <c r="CH78" s="262"/>
      <c r="CI78" s="262"/>
      <c r="CJ78" s="262"/>
      <c r="CK78" s="262"/>
      <c r="CL78" s="262"/>
      <c r="CM78" s="262"/>
      <c r="CN78" s="262"/>
      <c r="CO78" s="262"/>
      <c r="CP78" s="262"/>
      <c r="CQ78" s="262"/>
      <c r="CR78" s="262"/>
      <c r="CS78" s="262"/>
      <c r="CT78" s="262"/>
      <c r="CU78" s="262"/>
      <c r="CV78" s="262"/>
      <c r="CW78" s="262"/>
      <c r="CX78" s="262"/>
      <c r="CY78" s="262"/>
      <c r="CZ78" s="262"/>
      <c r="DA78" s="262"/>
      <c r="DB78" s="262"/>
      <c r="DC78" s="262"/>
      <c r="DD78" s="262"/>
      <c r="DE78" s="262"/>
      <c r="DF78" s="262"/>
      <c r="DG78" s="262"/>
      <c r="DH78" s="262"/>
      <c r="DI78" s="262"/>
      <c r="DJ78" s="262"/>
      <c r="DK78" s="262"/>
      <c r="DL78" s="262"/>
      <c r="DM78" s="262"/>
      <c r="DN78" s="262"/>
      <c r="DO78" s="262"/>
      <c r="DP78" s="262"/>
      <c r="DQ78" s="262"/>
      <c r="DR78" s="262"/>
      <c r="DS78" s="262"/>
      <c r="DT78" s="262"/>
      <c r="DU78" s="262"/>
      <c r="DV78" s="262"/>
      <c r="DW78" s="262"/>
      <c r="DX78" s="262"/>
      <c r="DY78" s="262"/>
      <c r="DZ78" s="262"/>
      <c r="EA78" s="262"/>
      <c r="EB78" s="262"/>
      <c r="EC78" s="262"/>
      <c r="ED78" s="262"/>
      <c r="EE78" s="262"/>
      <c r="EF78" s="262"/>
      <c r="EG78" s="262"/>
      <c r="EH78" s="262"/>
      <c r="EI78" s="262"/>
      <c r="EJ78" s="262"/>
      <c r="EK78" s="262"/>
      <c r="EL78" s="262"/>
      <c r="EM78" s="262"/>
      <c r="EN78" s="262"/>
      <c r="EO78" s="262"/>
      <c r="EP78" s="262"/>
      <c r="EQ78" s="262"/>
      <c r="ER78" s="262"/>
      <c r="ES78" s="262"/>
      <c r="ET78" s="262"/>
      <c r="EU78" s="262"/>
      <c r="EV78" s="262"/>
      <c r="EW78" s="262"/>
      <c r="EX78" s="262"/>
      <c r="EY78" s="262"/>
      <c r="EZ78" s="262"/>
      <c r="FA78" s="262"/>
      <c r="FB78" s="262"/>
      <c r="FC78" s="262"/>
      <c r="FD78" s="262"/>
      <c r="FE78" s="262"/>
      <c r="FF78" s="262"/>
      <c r="FG78" s="262"/>
      <c r="FH78" s="262"/>
      <c r="FI78" s="262"/>
      <c r="FJ78" s="262"/>
      <c r="FK78" s="262"/>
      <c r="FL78" s="262"/>
      <c r="FM78" s="262"/>
      <c r="FN78" s="262"/>
      <c r="FO78" s="262"/>
      <c r="FP78" s="262"/>
      <c r="FQ78" s="262"/>
      <c r="FR78" s="262"/>
      <c r="FS78" s="262"/>
      <c r="FT78" s="262"/>
      <c r="FU78" s="262"/>
      <c r="FV78" s="262"/>
      <c r="FW78" s="262"/>
      <c r="FX78" s="262"/>
      <c r="FY78" s="262"/>
      <c r="FZ78" s="262"/>
      <c r="GA78" s="262"/>
      <c r="GB78" s="262"/>
      <c r="GC78" s="262"/>
      <c r="GD78" s="262"/>
      <c r="GE78" s="262"/>
      <c r="GF78" s="262"/>
      <c r="GG78" s="262"/>
      <c r="GH78" s="262"/>
      <c r="GI78" s="262"/>
      <c r="GJ78" s="262"/>
      <c r="GK78" s="262"/>
      <c r="GL78" s="262"/>
      <c r="GM78" s="262"/>
      <c r="GN78" s="262"/>
      <c r="GO78" s="262"/>
      <c r="GP78" s="262"/>
      <c r="GQ78" s="262"/>
      <c r="GR78" s="262"/>
      <c r="GS78" s="262"/>
      <c r="GT78" s="262"/>
      <c r="GU78" s="262"/>
      <c r="GV78" s="262"/>
      <c r="GW78" s="262"/>
      <c r="GX78" s="262"/>
      <c r="GY78" s="262"/>
      <c r="GZ78" s="262"/>
      <c r="HA78" s="262"/>
      <c r="HB78" s="262"/>
      <c r="HC78" s="262"/>
      <c r="HD78" s="262"/>
      <c r="HE78" s="262"/>
      <c r="HF78" s="262"/>
      <c r="HG78" s="262"/>
      <c r="HH78" s="262"/>
      <c r="HI78" s="262"/>
      <c r="HJ78" s="262"/>
      <c r="HK78" s="262"/>
      <c r="HL78" s="262"/>
      <c r="HM78" s="262"/>
      <c r="HN78" s="262"/>
      <c r="HO78" s="262"/>
      <c r="HP78" s="262"/>
      <c r="HQ78" s="262"/>
      <c r="HR78" s="262"/>
      <c r="HS78" s="262"/>
      <c r="HT78" s="262"/>
      <c r="HU78" s="262"/>
      <c r="HV78" s="262"/>
      <c r="HW78" s="262"/>
      <c r="HX78" s="262"/>
      <c r="HY78" s="262"/>
      <c r="HZ78" s="262"/>
      <c r="IA78" s="262"/>
      <c r="IB78" s="262"/>
      <c r="IC78" s="262"/>
      <c r="ID78" s="262"/>
      <c r="IE78" s="262"/>
      <c r="IF78" s="262"/>
      <c r="IG78" s="262"/>
      <c r="IH78" s="262"/>
      <c r="II78" s="262"/>
      <c r="IJ78" s="262"/>
      <c r="IK78" s="262"/>
      <c r="IL78" s="262"/>
      <c r="IM78" s="262"/>
      <c r="IN78" s="262"/>
      <c r="IO78" s="262"/>
      <c r="IP78" s="262"/>
      <c r="IQ78" s="262"/>
      <c r="IR78" s="262"/>
      <c r="IS78" s="262"/>
      <c r="IT78" s="262"/>
      <c r="IU78" s="262"/>
      <c r="IV78" s="262"/>
      <c r="IW78" s="262"/>
      <c r="IX78" s="262"/>
      <c r="IY78" s="262"/>
      <c r="IZ78" s="262"/>
      <c r="JA78" s="262"/>
      <c r="JB78" s="262"/>
      <c r="JC78" s="262"/>
      <c r="JD78" s="262"/>
      <c r="JE78" s="262"/>
      <c r="JF78" s="262"/>
      <c r="JG78" s="262"/>
      <c r="JH78" s="262"/>
      <c r="JI78" s="262"/>
      <c r="JJ78" s="262"/>
      <c r="JK78" s="262"/>
      <c r="JL78" s="262"/>
      <c r="JM78" s="262"/>
      <c r="JN78" s="262"/>
      <c r="JO78" s="262"/>
      <c r="JP78" s="262"/>
      <c r="JQ78" s="262"/>
      <c r="JR78" s="262"/>
      <c r="JS78" s="262"/>
      <c r="JT78" s="262"/>
      <c r="JU78" s="262"/>
      <c r="JV78" s="262"/>
      <c r="JW78" s="262"/>
      <c r="JX78" s="262"/>
      <c r="JY78" s="262"/>
      <c r="JZ78" s="262"/>
      <c r="KA78" s="262"/>
      <c r="KB78" s="262"/>
      <c r="KC78" s="262"/>
      <c r="KD78" s="262"/>
      <c r="KE78" s="262"/>
      <c r="KF78" s="262"/>
      <c r="KG78" s="262"/>
      <c r="KH78" s="262"/>
      <c r="KI78" s="262"/>
      <c r="KJ78" s="262"/>
      <c r="KK78" s="262"/>
      <c r="KL78" s="262"/>
      <c r="KM78" s="262"/>
      <c r="KN78" s="262"/>
      <c r="KO78" s="262"/>
      <c r="KP78" s="262"/>
      <c r="KQ78" s="262"/>
      <c r="KR78" s="262"/>
      <c r="KS78" s="262"/>
      <c r="KT78" s="262"/>
      <c r="KU78" s="262"/>
      <c r="KV78" s="262"/>
      <c r="KW78" s="262"/>
      <c r="KX78" s="262"/>
      <c r="KY78" s="262"/>
      <c r="KZ78" s="262"/>
      <c r="LA78" s="262"/>
      <c r="LB78" s="262"/>
      <c r="LC78" s="262"/>
      <c r="LD78" s="262"/>
      <c r="LE78" s="262"/>
      <c r="LF78" s="262"/>
      <c r="LG78" s="262"/>
      <c r="LH78" s="262"/>
      <c r="LI78" s="262"/>
      <c r="LJ78" s="262"/>
      <c r="LK78" s="262"/>
      <c r="LL78" s="262"/>
      <c r="LM78" s="262"/>
      <c r="LN78" s="262"/>
      <c r="LO78" s="262"/>
      <c r="LP78" s="262"/>
      <c r="LQ78" s="262"/>
      <c r="LR78" s="262"/>
      <c r="LS78" s="262"/>
      <c r="LT78" s="262"/>
      <c r="LU78" s="262"/>
      <c r="LV78" s="262"/>
      <c r="LW78" s="262"/>
      <c r="LX78" s="262"/>
      <c r="LY78" s="262"/>
      <c r="LZ78" s="262"/>
      <c r="MA78" s="262"/>
      <c r="MB78" s="262"/>
      <c r="MC78" s="262"/>
      <c r="MD78" s="262"/>
      <c r="ME78" s="262"/>
      <c r="MF78" s="262"/>
      <c r="MG78" s="262"/>
      <c r="MH78" s="262"/>
      <c r="MI78" s="262"/>
      <c r="MJ78" s="262"/>
      <c r="MK78" s="262"/>
      <c r="ML78" s="262"/>
      <c r="MM78" s="262"/>
      <c r="MN78" s="262"/>
      <c r="MO78" s="262"/>
      <c r="MP78" s="262"/>
      <c r="MQ78" s="262"/>
      <c r="MR78" s="262"/>
      <c r="MS78" s="262"/>
      <c r="MT78" s="262"/>
      <c r="MU78" s="262"/>
      <c r="MV78" s="262"/>
      <c r="MW78" s="262"/>
      <c r="MX78" s="262"/>
      <c r="MY78" s="262"/>
      <c r="MZ78" s="262"/>
      <c r="NA78" s="262"/>
      <c r="NB78" s="262"/>
      <c r="NC78" s="262"/>
      <c r="ND78" s="262"/>
      <c r="NE78" s="262"/>
      <c r="NF78" s="262"/>
      <c r="NG78" s="262"/>
      <c r="NH78" s="262"/>
      <c r="NI78" s="262"/>
      <c r="NJ78" s="262"/>
      <c r="NK78" s="262"/>
      <c r="NL78" s="262"/>
      <c r="NM78" s="262"/>
      <c r="NN78" s="262"/>
      <c r="NO78" s="262"/>
      <c r="NP78" s="262"/>
      <c r="NQ78" s="262"/>
      <c r="NR78" s="262"/>
      <c r="NS78" s="262"/>
      <c r="NT78" s="262"/>
      <c r="NU78" s="262"/>
      <c r="NV78" s="262"/>
      <c r="NW78" s="262"/>
      <c r="NX78" s="262"/>
      <c r="NY78" s="262"/>
      <c r="NZ78" s="262"/>
      <c r="OA78" s="262"/>
      <c r="OB78" s="262"/>
      <c r="OC78" s="262"/>
      <c r="OD78" s="262"/>
      <c r="OE78" s="262"/>
      <c r="OF78" s="262"/>
      <c r="OG78" s="262"/>
      <c r="OH78" s="262"/>
      <c r="OI78" s="262"/>
      <c r="OJ78" s="262"/>
      <c r="OK78" s="262"/>
      <c r="OL78" s="262"/>
      <c r="OM78" s="262"/>
      <c r="ON78" s="262"/>
      <c r="OO78" s="262"/>
      <c r="OP78" s="262"/>
      <c r="OQ78" s="262"/>
      <c r="OR78" s="262"/>
      <c r="OS78" s="262"/>
      <c r="OT78" s="262"/>
      <c r="OU78" s="262"/>
      <c r="OV78" s="262"/>
      <c r="OW78" s="262"/>
      <c r="OX78" s="262"/>
      <c r="OY78" s="262"/>
      <c r="OZ78" s="262"/>
      <c r="PA78" s="262"/>
      <c r="PB78" s="262"/>
      <c r="PC78" s="262"/>
      <c r="PD78" s="262"/>
      <c r="PE78" s="262"/>
      <c r="PF78" s="262"/>
      <c r="PG78" s="262"/>
      <c r="PH78" s="262"/>
      <c r="PI78" s="262"/>
      <c r="PJ78" s="262"/>
      <c r="PK78" s="262"/>
      <c r="PL78" s="262"/>
      <c r="PM78" s="262"/>
      <c r="PN78" s="262"/>
      <c r="PO78" s="262"/>
      <c r="PP78" s="262"/>
      <c r="PQ78" s="262"/>
      <c r="PR78" s="262"/>
      <c r="PS78" s="262"/>
      <c r="PT78" s="262"/>
      <c r="PU78" s="262"/>
      <c r="PV78" s="262"/>
      <c r="PW78" s="262"/>
      <c r="PX78" s="262"/>
      <c r="PY78" s="262"/>
      <c r="PZ78" s="262"/>
      <c r="QA78" s="262"/>
      <c r="QB78" s="262"/>
      <c r="QC78" s="262"/>
      <c r="QD78" s="262"/>
      <c r="QE78" s="262"/>
      <c r="QF78" s="262"/>
      <c r="QG78" s="262"/>
      <c r="QH78" s="262"/>
      <c r="QI78" s="262"/>
      <c r="QJ78" s="262"/>
      <c r="QK78" s="262"/>
      <c r="QL78" s="262"/>
      <c r="QM78" s="262"/>
      <c r="QN78" s="262"/>
      <c r="QO78" s="262"/>
      <c r="QP78" s="262"/>
      <c r="QQ78" s="262"/>
      <c r="QR78" s="262"/>
      <c r="QS78" s="262"/>
      <c r="QT78" s="262"/>
      <c r="QU78" s="262"/>
      <c r="QV78" s="262"/>
      <c r="QW78" s="262"/>
      <c r="QX78" s="262"/>
      <c r="QY78" s="262"/>
      <c r="QZ78" s="262"/>
      <c r="RA78" s="262"/>
      <c r="RB78" s="262"/>
      <c r="RC78" s="262"/>
      <c r="RD78" s="262"/>
      <c r="RE78" s="262"/>
      <c r="RF78" s="262"/>
      <c r="RG78" s="262"/>
      <c r="RH78" s="262"/>
      <c r="RI78" s="262"/>
      <c r="RJ78" s="262"/>
      <c r="RK78" s="262"/>
      <c r="RL78" s="262"/>
      <c r="RM78" s="262"/>
      <c r="RN78" s="262"/>
      <c r="RO78" s="262"/>
      <c r="RP78" s="262"/>
      <c r="RQ78" s="262"/>
      <c r="RR78" s="262"/>
      <c r="RS78" s="262"/>
      <c r="RT78" s="262"/>
      <c r="RU78" s="262"/>
      <c r="RV78" s="262"/>
      <c r="RW78" s="262"/>
      <c r="RX78" s="262"/>
      <c r="RY78" s="262"/>
      <c r="RZ78" s="262"/>
      <c r="SA78" s="262"/>
      <c r="SB78" s="262"/>
      <c r="SC78" s="262"/>
      <c r="SD78" s="262"/>
      <c r="SE78" s="262"/>
      <c r="SF78" s="262"/>
      <c r="SG78" s="262"/>
      <c r="SH78" s="262"/>
      <c r="SI78" s="262"/>
      <c r="SJ78" s="262"/>
      <c r="SK78" s="262"/>
      <c r="SL78" s="262"/>
      <c r="SM78" s="262"/>
      <c r="SN78" s="262"/>
      <c r="SO78" s="262"/>
      <c r="SP78" s="262"/>
      <c r="SQ78" s="262"/>
      <c r="SR78" s="262"/>
      <c r="SS78" s="262"/>
      <c r="ST78" s="262"/>
      <c r="SU78" s="262"/>
      <c r="SV78" s="262"/>
      <c r="SW78" s="262"/>
      <c r="SX78" s="262"/>
      <c r="SY78" s="262"/>
      <c r="SZ78" s="262"/>
      <c r="TA78" s="262"/>
      <c r="TB78" s="262"/>
      <c r="TC78" s="262"/>
      <c r="TD78" s="262"/>
      <c r="TE78" s="262"/>
      <c r="TF78" s="262"/>
      <c r="TG78" s="262"/>
      <c r="TH78" s="262"/>
      <c r="TI78" s="262"/>
      <c r="TJ78" s="262"/>
      <c r="TK78" s="262"/>
      <c r="TL78" s="262"/>
      <c r="TM78" s="262"/>
      <c r="TN78" s="262"/>
      <c r="TO78" s="262"/>
      <c r="TP78" s="262"/>
      <c r="TQ78" s="262"/>
      <c r="TR78" s="262"/>
      <c r="TS78" s="262"/>
      <c r="TT78" s="262"/>
      <c r="TU78" s="262"/>
      <c r="TV78" s="262"/>
      <c r="TW78" s="262"/>
      <c r="TX78" s="262"/>
      <c r="TY78" s="262"/>
      <c r="TZ78" s="262"/>
      <c r="UA78" s="262"/>
      <c r="UB78" s="262"/>
      <c r="UC78" s="262"/>
      <c r="UD78" s="262"/>
      <c r="UE78" s="262"/>
      <c r="UF78" s="262"/>
      <c r="UG78" s="262"/>
      <c r="UH78" s="262"/>
      <c r="UI78" s="262"/>
      <c r="UJ78" s="262"/>
      <c r="UK78" s="262"/>
      <c r="UL78" s="262"/>
      <c r="UM78" s="262"/>
      <c r="UN78" s="262"/>
      <c r="UO78" s="262"/>
      <c r="UP78" s="262"/>
      <c r="UQ78" s="262"/>
      <c r="UR78" s="262"/>
      <c r="US78" s="262"/>
      <c r="UT78" s="262"/>
      <c r="UU78" s="262"/>
      <c r="UV78" s="262"/>
      <c r="UW78" s="262"/>
      <c r="UX78" s="262"/>
      <c r="UY78" s="262"/>
      <c r="UZ78" s="262"/>
      <c r="VA78" s="262"/>
      <c r="VB78" s="262"/>
      <c r="VC78" s="262"/>
      <c r="VD78" s="262"/>
      <c r="VE78" s="262"/>
      <c r="VF78" s="262"/>
      <c r="VG78" s="262"/>
      <c r="VH78" s="262"/>
      <c r="VI78" s="262"/>
      <c r="VJ78" s="262"/>
      <c r="VK78" s="262"/>
      <c r="VL78" s="262"/>
      <c r="VM78" s="262"/>
      <c r="VN78" s="262"/>
      <c r="VO78" s="262"/>
      <c r="VP78" s="262"/>
      <c r="VQ78" s="262"/>
      <c r="VR78" s="262"/>
      <c r="VS78" s="262"/>
      <c r="VT78" s="262"/>
      <c r="VU78" s="262"/>
      <c r="VV78" s="262"/>
      <c r="VW78" s="262"/>
      <c r="VX78" s="262"/>
      <c r="VY78" s="262"/>
      <c r="VZ78" s="262"/>
      <c r="WA78" s="262"/>
      <c r="WB78" s="262"/>
      <c r="WC78" s="262"/>
      <c r="WD78" s="262"/>
      <c r="WE78" s="262"/>
      <c r="WF78" s="262"/>
      <c r="WG78" s="262"/>
      <c r="WH78" s="262"/>
      <c r="WI78" s="262"/>
      <c r="WJ78" s="262"/>
      <c r="WK78" s="262"/>
      <c r="WL78" s="262"/>
      <c r="WM78" s="262"/>
      <c r="WN78" s="262"/>
      <c r="WO78" s="262"/>
      <c r="WP78" s="262"/>
      <c r="WQ78" s="262"/>
      <c r="WR78" s="262"/>
      <c r="WS78" s="262"/>
      <c r="WT78" s="262"/>
      <c r="WU78" s="262"/>
      <c r="WV78" s="262"/>
      <c r="WW78" s="262"/>
      <c r="WX78" s="262"/>
      <c r="WY78" s="262"/>
      <c r="WZ78" s="262"/>
      <c r="XA78" s="262"/>
      <c r="XB78" s="262"/>
      <c r="XC78" s="262"/>
      <c r="XD78" s="262"/>
      <c r="XE78" s="262"/>
      <c r="XF78" s="262"/>
      <c r="XG78" s="262"/>
      <c r="XH78" s="262"/>
      <c r="XI78" s="262"/>
      <c r="XJ78" s="262"/>
      <c r="XK78" s="262"/>
      <c r="XL78" s="262"/>
      <c r="XM78" s="262"/>
      <c r="XN78" s="262"/>
      <c r="XO78" s="262"/>
      <c r="XP78" s="262"/>
      <c r="XQ78" s="262"/>
      <c r="XR78" s="262"/>
      <c r="XS78" s="262"/>
      <c r="XT78" s="262"/>
      <c r="XU78" s="262"/>
      <c r="XV78" s="262"/>
      <c r="XW78" s="262"/>
      <c r="XX78" s="262"/>
      <c r="XY78" s="262"/>
      <c r="XZ78" s="262"/>
      <c r="YA78" s="262"/>
      <c r="YB78" s="262"/>
      <c r="YC78" s="262"/>
      <c r="YD78" s="262"/>
      <c r="YE78" s="262"/>
      <c r="YF78" s="262"/>
      <c r="YG78" s="262"/>
      <c r="YH78" s="262"/>
      <c r="YI78" s="262"/>
      <c r="YJ78" s="262"/>
      <c r="YK78" s="262"/>
      <c r="YL78" s="262"/>
      <c r="YM78" s="262"/>
      <c r="YN78" s="262"/>
      <c r="YO78" s="262"/>
      <c r="YP78" s="262"/>
      <c r="YQ78" s="262"/>
      <c r="YR78" s="262"/>
      <c r="YS78" s="262"/>
      <c r="YT78" s="262"/>
      <c r="YU78" s="262"/>
      <c r="YV78" s="262"/>
      <c r="YW78" s="262"/>
      <c r="YX78" s="262"/>
      <c r="YY78" s="262"/>
      <c r="YZ78" s="262"/>
      <c r="ZA78" s="262"/>
      <c r="ZB78" s="262"/>
      <c r="ZC78" s="262"/>
      <c r="ZD78" s="262"/>
      <c r="ZE78" s="262"/>
      <c r="ZF78" s="262"/>
      <c r="ZG78" s="262"/>
      <c r="ZH78" s="262"/>
      <c r="ZI78" s="262"/>
      <c r="ZJ78" s="262"/>
      <c r="ZK78" s="262"/>
      <c r="ZL78" s="262"/>
      <c r="ZM78" s="262"/>
      <c r="ZN78" s="262"/>
      <c r="ZO78" s="262"/>
      <c r="ZP78" s="262"/>
      <c r="ZQ78" s="262"/>
      <c r="ZR78" s="262"/>
      <c r="ZS78" s="262"/>
      <c r="ZT78" s="262"/>
      <c r="ZU78" s="262"/>
      <c r="ZV78" s="262"/>
      <c r="ZW78" s="262"/>
      <c r="ZX78" s="262"/>
      <c r="ZY78" s="262"/>
      <c r="ZZ78" s="262"/>
      <c r="AAA78" s="262"/>
      <c r="AAB78" s="262"/>
      <c r="AAC78" s="262"/>
      <c r="AAD78" s="262"/>
      <c r="AAE78" s="262"/>
      <c r="AAF78" s="262"/>
      <c r="AAG78" s="262"/>
      <c r="AAH78" s="262"/>
      <c r="AAI78" s="262"/>
      <c r="AAJ78" s="262"/>
      <c r="AAK78" s="262"/>
      <c r="AAL78" s="262"/>
      <c r="AAM78" s="262"/>
      <c r="AAN78" s="262"/>
      <c r="AAO78" s="262"/>
      <c r="AAP78" s="262"/>
      <c r="AAQ78" s="262"/>
      <c r="AAR78" s="262"/>
      <c r="AAS78" s="262"/>
      <c r="AAT78" s="262"/>
      <c r="AAU78" s="262"/>
      <c r="AAV78" s="262"/>
      <c r="AAW78" s="262"/>
      <c r="AAX78" s="262"/>
      <c r="AAY78" s="262"/>
      <c r="AAZ78" s="262"/>
      <c r="ABA78" s="262"/>
      <c r="ABB78" s="262"/>
      <c r="ABC78" s="262"/>
      <c r="ABD78" s="262"/>
      <c r="ABE78" s="262"/>
      <c r="ABF78" s="262"/>
      <c r="ABG78" s="262"/>
      <c r="ABH78" s="262"/>
      <c r="ABI78" s="262"/>
      <c r="ABJ78" s="262"/>
      <c r="ABK78" s="262"/>
      <c r="ABL78" s="262"/>
      <c r="ABM78" s="262"/>
      <c r="ABN78" s="262"/>
      <c r="ABO78" s="262"/>
      <c r="ABP78" s="262"/>
      <c r="ABQ78" s="262"/>
      <c r="ABR78" s="262"/>
      <c r="ABS78" s="262"/>
      <c r="ABT78" s="262"/>
      <c r="ABU78" s="262"/>
      <c r="ABV78" s="262"/>
      <c r="ABW78" s="262"/>
      <c r="ABX78" s="262"/>
      <c r="ABY78" s="262"/>
      <c r="ABZ78" s="262"/>
      <c r="ACA78" s="262"/>
      <c r="ACB78" s="262"/>
      <c r="ACC78" s="262"/>
      <c r="ACD78" s="262"/>
      <c r="ACE78" s="262"/>
      <c r="ACF78" s="262"/>
      <c r="ACG78" s="262"/>
      <c r="ACH78" s="262"/>
      <c r="ACI78" s="262"/>
      <c r="ACJ78" s="262"/>
      <c r="ACK78" s="262"/>
      <c r="ACL78" s="262"/>
    </row>
    <row r="79" spans="1:766" s="275" customFormat="1">
      <c r="A79" s="265"/>
      <c r="B79" s="265"/>
      <c r="C79" s="262" t="s">
        <v>1106</v>
      </c>
      <c r="D79" s="262" t="s">
        <v>1105</v>
      </c>
      <c r="E79" s="294">
        <v>38835</v>
      </c>
      <c r="F79" s="276" t="s">
        <v>1098</v>
      </c>
      <c r="G79" s="273">
        <v>2.52E-2</v>
      </c>
      <c r="H79" s="272">
        <v>979</v>
      </c>
      <c r="I79" s="263"/>
      <c r="J79" s="262" t="s">
        <v>1010</v>
      </c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62"/>
      <c r="AI79" s="262"/>
      <c r="AJ79" s="262"/>
      <c r="AK79" s="262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62"/>
      <c r="BH79" s="262"/>
      <c r="BI79" s="262"/>
      <c r="BJ79" s="262"/>
      <c r="BK79" s="262"/>
      <c r="BL79" s="262"/>
      <c r="BM79" s="262"/>
      <c r="BN79" s="262"/>
      <c r="BO79" s="262"/>
      <c r="BP79" s="262"/>
      <c r="BQ79" s="262"/>
      <c r="BR79" s="262"/>
      <c r="BS79" s="262"/>
      <c r="BT79" s="262"/>
      <c r="BU79" s="262"/>
      <c r="BV79" s="262"/>
      <c r="BW79" s="262"/>
      <c r="BX79" s="262"/>
      <c r="BY79" s="262"/>
      <c r="BZ79" s="262"/>
      <c r="CA79" s="262"/>
      <c r="CB79" s="262"/>
      <c r="CC79" s="262"/>
      <c r="CD79" s="262"/>
      <c r="CE79" s="262"/>
      <c r="CF79" s="262"/>
      <c r="CG79" s="262"/>
      <c r="CH79" s="262"/>
      <c r="CI79" s="262"/>
      <c r="CJ79" s="262"/>
      <c r="CK79" s="262"/>
      <c r="CL79" s="262"/>
      <c r="CM79" s="262"/>
      <c r="CN79" s="262"/>
      <c r="CO79" s="262"/>
      <c r="CP79" s="262"/>
      <c r="CQ79" s="262"/>
      <c r="CR79" s="262"/>
      <c r="CS79" s="262"/>
      <c r="CT79" s="262"/>
      <c r="CU79" s="262"/>
      <c r="CV79" s="262"/>
      <c r="CW79" s="262"/>
      <c r="CX79" s="262"/>
      <c r="CY79" s="262"/>
      <c r="CZ79" s="262"/>
      <c r="DA79" s="262"/>
      <c r="DB79" s="262"/>
      <c r="DC79" s="262"/>
      <c r="DD79" s="262"/>
      <c r="DE79" s="262"/>
      <c r="DF79" s="262"/>
      <c r="DG79" s="262"/>
      <c r="DH79" s="262"/>
      <c r="DI79" s="262"/>
      <c r="DJ79" s="262"/>
      <c r="DK79" s="262"/>
      <c r="DL79" s="262"/>
      <c r="DM79" s="262"/>
      <c r="DN79" s="262"/>
      <c r="DO79" s="262"/>
      <c r="DP79" s="262"/>
      <c r="DQ79" s="262"/>
      <c r="DR79" s="262"/>
      <c r="DS79" s="262"/>
      <c r="DT79" s="262"/>
      <c r="DU79" s="262"/>
      <c r="DV79" s="262"/>
      <c r="DW79" s="262"/>
      <c r="DX79" s="262"/>
      <c r="DY79" s="262"/>
      <c r="DZ79" s="262"/>
      <c r="EA79" s="262"/>
      <c r="EB79" s="262"/>
      <c r="EC79" s="262"/>
      <c r="ED79" s="262"/>
      <c r="EE79" s="262"/>
      <c r="EF79" s="262"/>
      <c r="EG79" s="262"/>
      <c r="EH79" s="262"/>
      <c r="EI79" s="262"/>
      <c r="EJ79" s="262"/>
      <c r="EK79" s="262"/>
      <c r="EL79" s="262"/>
      <c r="EM79" s="262"/>
      <c r="EN79" s="262"/>
      <c r="EO79" s="262"/>
      <c r="EP79" s="262"/>
      <c r="EQ79" s="262"/>
      <c r="ER79" s="262"/>
      <c r="ES79" s="262"/>
      <c r="ET79" s="262"/>
      <c r="EU79" s="262"/>
      <c r="EV79" s="262"/>
      <c r="EW79" s="262"/>
      <c r="EX79" s="262"/>
      <c r="EY79" s="262"/>
      <c r="EZ79" s="262"/>
      <c r="FA79" s="262"/>
      <c r="FB79" s="262"/>
      <c r="FC79" s="262"/>
      <c r="FD79" s="262"/>
      <c r="FE79" s="262"/>
      <c r="FF79" s="262"/>
      <c r="FG79" s="262"/>
      <c r="FH79" s="262"/>
      <c r="FI79" s="262"/>
      <c r="FJ79" s="262"/>
      <c r="FK79" s="262"/>
      <c r="FL79" s="262"/>
      <c r="FM79" s="262"/>
      <c r="FN79" s="262"/>
      <c r="FO79" s="262"/>
      <c r="FP79" s="262"/>
      <c r="FQ79" s="262"/>
      <c r="FR79" s="262"/>
      <c r="FS79" s="262"/>
      <c r="FT79" s="262"/>
      <c r="FU79" s="262"/>
      <c r="FV79" s="262"/>
      <c r="FW79" s="262"/>
      <c r="FX79" s="262"/>
      <c r="FY79" s="262"/>
      <c r="FZ79" s="262"/>
      <c r="GA79" s="262"/>
      <c r="GB79" s="262"/>
      <c r="GC79" s="262"/>
      <c r="GD79" s="262"/>
      <c r="GE79" s="262"/>
      <c r="GF79" s="262"/>
      <c r="GG79" s="262"/>
      <c r="GH79" s="262"/>
      <c r="GI79" s="262"/>
      <c r="GJ79" s="262"/>
      <c r="GK79" s="262"/>
      <c r="GL79" s="262"/>
      <c r="GM79" s="262"/>
      <c r="GN79" s="262"/>
      <c r="GO79" s="262"/>
      <c r="GP79" s="262"/>
      <c r="GQ79" s="262"/>
      <c r="GR79" s="262"/>
      <c r="GS79" s="262"/>
      <c r="GT79" s="262"/>
      <c r="GU79" s="262"/>
      <c r="GV79" s="262"/>
      <c r="GW79" s="262"/>
      <c r="GX79" s="262"/>
      <c r="GY79" s="262"/>
      <c r="GZ79" s="262"/>
      <c r="HA79" s="262"/>
      <c r="HB79" s="262"/>
      <c r="HC79" s="262"/>
      <c r="HD79" s="262"/>
      <c r="HE79" s="262"/>
      <c r="HF79" s="262"/>
      <c r="HG79" s="262"/>
      <c r="HH79" s="262"/>
      <c r="HI79" s="262"/>
      <c r="HJ79" s="262"/>
      <c r="HK79" s="262"/>
      <c r="HL79" s="262"/>
      <c r="HM79" s="262"/>
      <c r="HN79" s="262"/>
      <c r="HO79" s="262"/>
      <c r="HP79" s="262"/>
      <c r="HQ79" s="262"/>
      <c r="HR79" s="262"/>
      <c r="HS79" s="262"/>
      <c r="HT79" s="262"/>
      <c r="HU79" s="262"/>
      <c r="HV79" s="262"/>
      <c r="HW79" s="262"/>
      <c r="HX79" s="262"/>
      <c r="HY79" s="262"/>
      <c r="HZ79" s="262"/>
      <c r="IA79" s="262"/>
      <c r="IB79" s="262"/>
      <c r="IC79" s="262"/>
      <c r="ID79" s="262"/>
      <c r="IE79" s="262"/>
      <c r="IF79" s="262"/>
      <c r="IG79" s="262"/>
      <c r="IH79" s="262"/>
      <c r="II79" s="262"/>
      <c r="IJ79" s="262"/>
      <c r="IK79" s="262"/>
      <c r="IL79" s="262"/>
      <c r="IM79" s="262"/>
      <c r="IN79" s="262"/>
      <c r="IO79" s="262"/>
      <c r="IP79" s="262"/>
      <c r="IQ79" s="262"/>
      <c r="IR79" s="262"/>
      <c r="IS79" s="262"/>
      <c r="IT79" s="262"/>
      <c r="IU79" s="262"/>
      <c r="IV79" s="262"/>
      <c r="IW79" s="262"/>
      <c r="IX79" s="262"/>
      <c r="IY79" s="262"/>
      <c r="IZ79" s="262"/>
      <c r="JA79" s="262"/>
      <c r="JB79" s="262"/>
      <c r="JC79" s="262"/>
      <c r="JD79" s="262"/>
      <c r="JE79" s="262"/>
      <c r="JF79" s="262"/>
      <c r="JG79" s="262"/>
      <c r="JH79" s="262"/>
      <c r="JI79" s="262"/>
      <c r="JJ79" s="262"/>
      <c r="JK79" s="262"/>
      <c r="JL79" s="262"/>
      <c r="JM79" s="262"/>
      <c r="JN79" s="262"/>
      <c r="JO79" s="262"/>
      <c r="JP79" s="262"/>
      <c r="JQ79" s="262"/>
      <c r="JR79" s="262"/>
      <c r="JS79" s="262"/>
      <c r="JT79" s="262"/>
      <c r="JU79" s="262"/>
      <c r="JV79" s="262"/>
      <c r="JW79" s="262"/>
      <c r="JX79" s="262"/>
      <c r="JY79" s="262"/>
      <c r="JZ79" s="262"/>
      <c r="KA79" s="262"/>
      <c r="KB79" s="262"/>
      <c r="KC79" s="262"/>
      <c r="KD79" s="262"/>
      <c r="KE79" s="262"/>
      <c r="KF79" s="262"/>
      <c r="KG79" s="262"/>
      <c r="KH79" s="262"/>
      <c r="KI79" s="262"/>
      <c r="KJ79" s="262"/>
      <c r="KK79" s="262"/>
      <c r="KL79" s="262"/>
      <c r="KM79" s="262"/>
      <c r="KN79" s="262"/>
      <c r="KO79" s="262"/>
      <c r="KP79" s="262"/>
      <c r="KQ79" s="262"/>
      <c r="KR79" s="262"/>
      <c r="KS79" s="262"/>
      <c r="KT79" s="262"/>
      <c r="KU79" s="262"/>
      <c r="KV79" s="262"/>
      <c r="KW79" s="262"/>
      <c r="KX79" s="262"/>
      <c r="KY79" s="262"/>
      <c r="KZ79" s="262"/>
      <c r="LA79" s="262"/>
      <c r="LB79" s="262"/>
      <c r="LC79" s="262"/>
      <c r="LD79" s="262"/>
      <c r="LE79" s="262"/>
      <c r="LF79" s="262"/>
      <c r="LG79" s="262"/>
      <c r="LH79" s="262"/>
      <c r="LI79" s="262"/>
      <c r="LJ79" s="262"/>
      <c r="LK79" s="262"/>
      <c r="LL79" s="262"/>
      <c r="LM79" s="262"/>
      <c r="LN79" s="262"/>
      <c r="LO79" s="262"/>
      <c r="LP79" s="262"/>
      <c r="LQ79" s="262"/>
      <c r="LR79" s="262"/>
      <c r="LS79" s="262"/>
      <c r="LT79" s="262"/>
      <c r="LU79" s="262"/>
      <c r="LV79" s="262"/>
      <c r="LW79" s="262"/>
      <c r="LX79" s="262"/>
      <c r="LY79" s="262"/>
      <c r="LZ79" s="262"/>
      <c r="MA79" s="262"/>
      <c r="MB79" s="262"/>
      <c r="MC79" s="262"/>
      <c r="MD79" s="262"/>
      <c r="ME79" s="262"/>
      <c r="MF79" s="262"/>
      <c r="MG79" s="262"/>
      <c r="MH79" s="262"/>
      <c r="MI79" s="262"/>
      <c r="MJ79" s="262"/>
      <c r="MK79" s="262"/>
      <c r="ML79" s="262"/>
      <c r="MM79" s="262"/>
      <c r="MN79" s="262"/>
      <c r="MO79" s="262"/>
      <c r="MP79" s="262"/>
      <c r="MQ79" s="262"/>
      <c r="MR79" s="262"/>
      <c r="MS79" s="262"/>
      <c r="MT79" s="262"/>
      <c r="MU79" s="262"/>
      <c r="MV79" s="262"/>
      <c r="MW79" s="262"/>
      <c r="MX79" s="262"/>
      <c r="MY79" s="262"/>
      <c r="MZ79" s="262"/>
      <c r="NA79" s="262"/>
      <c r="NB79" s="262"/>
      <c r="NC79" s="262"/>
      <c r="ND79" s="262"/>
      <c r="NE79" s="262"/>
      <c r="NF79" s="262"/>
      <c r="NG79" s="262"/>
      <c r="NH79" s="262"/>
      <c r="NI79" s="262"/>
      <c r="NJ79" s="262"/>
      <c r="NK79" s="262"/>
      <c r="NL79" s="262"/>
      <c r="NM79" s="262"/>
      <c r="NN79" s="262"/>
      <c r="NO79" s="262"/>
      <c r="NP79" s="262"/>
      <c r="NQ79" s="262"/>
      <c r="NR79" s="262"/>
      <c r="NS79" s="262"/>
      <c r="NT79" s="262"/>
      <c r="NU79" s="262"/>
      <c r="NV79" s="262"/>
      <c r="NW79" s="262"/>
      <c r="NX79" s="262"/>
      <c r="NY79" s="262"/>
      <c r="NZ79" s="262"/>
      <c r="OA79" s="262"/>
      <c r="OB79" s="262"/>
      <c r="OC79" s="262"/>
      <c r="OD79" s="262"/>
      <c r="OE79" s="262"/>
      <c r="OF79" s="262"/>
      <c r="OG79" s="262"/>
      <c r="OH79" s="262"/>
      <c r="OI79" s="262"/>
      <c r="OJ79" s="262"/>
      <c r="OK79" s="262"/>
      <c r="OL79" s="262"/>
      <c r="OM79" s="262"/>
      <c r="ON79" s="262"/>
      <c r="OO79" s="262"/>
      <c r="OP79" s="262"/>
      <c r="OQ79" s="262"/>
      <c r="OR79" s="262"/>
      <c r="OS79" s="262"/>
      <c r="OT79" s="262"/>
      <c r="OU79" s="262"/>
      <c r="OV79" s="262"/>
      <c r="OW79" s="262"/>
      <c r="OX79" s="262"/>
      <c r="OY79" s="262"/>
      <c r="OZ79" s="262"/>
      <c r="PA79" s="262"/>
      <c r="PB79" s="262"/>
      <c r="PC79" s="262"/>
      <c r="PD79" s="262"/>
      <c r="PE79" s="262"/>
      <c r="PF79" s="262"/>
      <c r="PG79" s="262"/>
      <c r="PH79" s="262"/>
      <c r="PI79" s="262"/>
      <c r="PJ79" s="262"/>
      <c r="PK79" s="262"/>
      <c r="PL79" s="262"/>
      <c r="PM79" s="262"/>
      <c r="PN79" s="262"/>
      <c r="PO79" s="262"/>
      <c r="PP79" s="262"/>
      <c r="PQ79" s="262"/>
      <c r="PR79" s="262"/>
      <c r="PS79" s="262"/>
      <c r="PT79" s="262"/>
      <c r="PU79" s="262"/>
      <c r="PV79" s="262"/>
      <c r="PW79" s="262"/>
      <c r="PX79" s="262"/>
      <c r="PY79" s="262"/>
      <c r="PZ79" s="262"/>
      <c r="QA79" s="262"/>
      <c r="QB79" s="262"/>
      <c r="QC79" s="262"/>
      <c r="QD79" s="262"/>
      <c r="QE79" s="262"/>
      <c r="QF79" s="262"/>
      <c r="QG79" s="262"/>
      <c r="QH79" s="262"/>
      <c r="QI79" s="262"/>
      <c r="QJ79" s="262"/>
      <c r="QK79" s="262"/>
      <c r="QL79" s="262"/>
      <c r="QM79" s="262"/>
      <c r="QN79" s="262"/>
      <c r="QO79" s="262"/>
      <c r="QP79" s="262"/>
      <c r="QQ79" s="262"/>
      <c r="QR79" s="262"/>
      <c r="QS79" s="262"/>
      <c r="QT79" s="262"/>
      <c r="QU79" s="262"/>
      <c r="QV79" s="262"/>
      <c r="QW79" s="262"/>
      <c r="QX79" s="262"/>
      <c r="QY79" s="262"/>
      <c r="QZ79" s="262"/>
      <c r="RA79" s="262"/>
      <c r="RB79" s="262"/>
      <c r="RC79" s="262"/>
      <c r="RD79" s="262"/>
      <c r="RE79" s="262"/>
      <c r="RF79" s="262"/>
      <c r="RG79" s="262"/>
      <c r="RH79" s="262"/>
      <c r="RI79" s="262"/>
      <c r="RJ79" s="262"/>
      <c r="RK79" s="262"/>
      <c r="RL79" s="262"/>
      <c r="RM79" s="262"/>
      <c r="RN79" s="262"/>
      <c r="RO79" s="262"/>
      <c r="RP79" s="262"/>
      <c r="RQ79" s="262"/>
      <c r="RR79" s="262"/>
      <c r="RS79" s="262"/>
      <c r="RT79" s="262"/>
      <c r="RU79" s="262"/>
      <c r="RV79" s="262"/>
      <c r="RW79" s="262"/>
      <c r="RX79" s="262"/>
      <c r="RY79" s="262"/>
      <c r="RZ79" s="262"/>
      <c r="SA79" s="262"/>
      <c r="SB79" s="262"/>
      <c r="SC79" s="262"/>
      <c r="SD79" s="262"/>
      <c r="SE79" s="262"/>
      <c r="SF79" s="262"/>
      <c r="SG79" s="262"/>
      <c r="SH79" s="262"/>
      <c r="SI79" s="262"/>
      <c r="SJ79" s="262"/>
      <c r="SK79" s="262"/>
      <c r="SL79" s="262"/>
      <c r="SM79" s="262"/>
      <c r="SN79" s="262"/>
      <c r="SO79" s="262"/>
      <c r="SP79" s="262"/>
      <c r="SQ79" s="262"/>
      <c r="SR79" s="262"/>
      <c r="SS79" s="262"/>
      <c r="ST79" s="262"/>
      <c r="SU79" s="262"/>
      <c r="SV79" s="262"/>
      <c r="SW79" s="262"/>
      <c r="SX79" s="262"/>
      <c r="SY79" s="262"/>
      <c r="SZ79" s="262"/>
      <c r="TA79" s="262"/>
      <c r="TB79" s="262"/>
      <c r="TC79" s="262"/>
      <c r="TD79" s="262"/>
      <c r="TE79" s="262"/>
      <c r="TF79" s="262"/>
      <c r="TG79" s="262"/>
      <c r="TH79" s="262"/>
      <c r="TI79" s="262"/>
      <c r="TJ79" s="262"/>
      <c r="TK79" s="262"/>
      <c r="TL79" s="262"/>
      <c r="TM79" s="262"/>
      <c r="TN79" s="262"/>
      <c r="TO79" s="262"/>
      <c r="TP79" s="262"/>
      <c r="TQ79" s="262"/>
      <c r="TR79" s="262"/>
      <c r="TS79" s="262"/>
      <c r="TT79" s="262"/>
      <c r="TU79" s="262"/>
      <c r="TV79" s="262"/>
      <c r="TW79" s="262"/>
      <c r="TX79" s="262"/>
      <c r="TY79" s="262"/>
      <c r="TZ79" s="262"/>
      <c r="UA79" s="262"/>
      <c r="UB79" s="262"/>
      <c r="UC79" s="262"/>
      <c r="UD79" s="262"/>
      <c r="UE79" s="262"/>
      <c r="UF79" s="262"/>
      <c r="UG79" s="262"/>
      <c r="UH79" s="262"/>
      <c r="UI79" s="262"/>
      <c r="UJ79" s="262"/>
      <c r="UK79" s="262"/>
      <c r="UL79" s="262"/>
      <c r="UM79" s="262"/>
      <c r="UN79" s="262"/>
      <c r="UO79" s="262"/>
      <c r="UP79" s="262"/>
      <c r="UQ79" s="262"/>
      <c r="UR79" s="262"/>
      <c r="US79" s="262"/>
      <c r="UT79" s="262"/>
      <c r="UU79" s="262"/>
      <c r="UV79" s="262"/>
      <c r="UW79" s="262"/>
      <c r="UX79" s="262"/>
      <c r="UY79" s="262"/>
      <c r="UZ79" s="262"/>
      <c r="VA79" s="262"/>
      <c r="VB79" s="262"/>
      <c r="VC79" s="262"/>
      <c r="VD79" s="262"/>
      <c r="VE79" s="262"/>
      <c r="VF79" s="262"/>
      <c r="VG79" s="262"/>
      <c r="VH79" s="262"/>
      <c r="VI79" s="262"/>
      <c r="VJ79" s="262"/>
      <c r="VK79" s="262"/>
      <c r="VL79" s="262"/>
      <c r="VM79" s="262"/>
      <c r="VN79" s="262"/>
      <c r="VO79" s="262"/>
      <c r="VP79" s="262"/>
      <c r="VQ79" s="262"/>
      <c r="VR79" s="262"/>
      <c r="VS79" s="262"/>
      <c r="VT79" s="262"/>
      <c r="VU79" s="262"/>
      <c r="VV79" s="262"/>
      <c r="VW79" s="262"/>
      <c r="VX79" s="262"/>
      <c r="VY79" s="262"/>
      <c r="VZ79" s="262"/>
      <c r="WA79" s="262"/>
      <c r="WB79" s="262"/>
      <c r="WC79" s="262"/>
      <c r="WD79" s="262"/>
      <c r="WE79" s="262"/>
      <c r="WF79" s="262"/>
      <c r="WG79" s="262"/>
      <c r="WH79" s="262"/>
      <c r="WI79" s="262"/>
      <c r="WJ79" s="262"/>
      <c r="WK79" s="262"/>
      <c r="WL79" s="262"/>
      <c r="WM79" s="262"/>
      <c r="WN79" s="262"/>
      <c r="WO79" s="262"/>
      <c r="WP79" s="262"/>
      <c r="WQ79" s="262"/>
      <c r="WR79" s="262"/>
      <c r="WS79" s="262"/>
      <c r="WT79" s="262"/>
      <c r="WU79" s="262"/>
      <c r="WV79" s="262"/>
      <c r="WW79" s="262"/>
      <c r="WX79" s="262"/>
      <c r="WY79" s="262"/>
      <c r="WZ79" s="262"/>
      <c r="XA79" s="262"/>
      <c r="XB79" s="262"/>
      <c r="XC79" s="262"/>
      <c r="XD79" s="262"/>
      <c r="XE79" s="262"/>
      <c r="XF79" s="262"/>
      <c r="XG79" s="262"/>
      <c r="XH79" s="262"/>
      <c r="XI79" s="262"/>
      <c r="XJ79" s="262"/>
      <c r="XK79" s="262"/>
      <c r="XL79" s="262"/>
      <c r="XM79" s="262"/>
      <c r="XN79" s="262"/>
      <c r="XO79" s="262"/>
      <c r="XP79" s="262"/>
      <c r="XQ79" s="262"/>
      <c r="XR79" s="262"/>
      <c r="XS79" s="262"/>
      <c r="XT79" s="262"/>
      <c r="XU79" s="262"/>
      <c r="XV79" s="262"/>
      <c r="XW79" s="262"/>
      <c r="XX79" s="262"/>
      <c r="XY79" s="262"/>
      <c r="XZ79" s="262"/>
      <c r="YA79" s="262"/>
      <c r="YB79" s="262"/>
      <c r="YC79" s="262"/>
      <c r="YD79" s="262"/>
      <c r="YE79" s="262"/>
      <c r="YF79" s="262"/>
      <c r="YG79" s="262"/>
      <c r="YH79" s="262"/>
      <c r="YI79" s="262"/>
      <c r="YJ79" s="262"/>
      <c r="YK79" s="262"/>
      <c r="YL79" s="262"/>
      <c r="YM79" s="262"/>
      <c r="YN79" s="262"/>
      <c r="YO79" s="262"/>
      <c r="YP79" s="262"/>
      <c r="YQ79" s="262"/>
      <c r="YR79" s="262"/>
      <c r="YS79" s="262"/>
      <c r="YT79" s="262"/>
      <c r="YU79" s="262"/>
      <c r="YV79" s="262"/>
      <c r="YW79" s="262"/>
      <c r="YX79" s="262"/>
      <c r="YY79" s="262"/>
      <c r="YZ79" s="262"/>
      <c r="ZA79" s="262"/>
      <c r="ZB79" s="262"/>
      <c r="ZC79" s="262"/>
      <c r="ZD79" s="262"/>
      <c r="ZE79" s="262"/>
      <c r="ZF79" s="262"/>
      <c r="ZG79" s="262"/>
      <c r="ZH79" s="262"/>
      <c r="ZI79" s="262"/>
      <c r="ZJ79" s="262"/>
      <c r="ZK79" s="262"/>
      <c r="ZL79" s="262"/>
      <c r="ZM79" s="262"/>
      <c r="ZN79" s="262"/>
      <c r="ZO79" s="262"/>
      <c r="ZP79" s="262"/>
      <c r="ZQ79" s="262"/>
      <c r="ZR79" s="262"/>
      <c r="ZS79" s="262"/>
      <c r="ZT79" s="262"/>
      <c r="ZU79" s="262"/>
      <c r="ZV79" s="262"/>
      <c r="ZW79" s="262"/>
      <c r="ZX79" s="262"/>
      <c r="ZY79" s="262"/>
      <c r="ZZ79" s="262"/>
      <c r="AAA79" s="262"/>
      <c r="AAB79" s="262"/>
      <c r="AAC79" s="262"/>
      <c r="AAD79" s="262"/>
      <c r="AAE79" s="262"/>
      <c r="AAF79" s="262"/>
      <c r="AAG79" s="262"/>
      <c r="AAH79" s="262"/>
      <c r="AAI79" s="262"/>
      <c r="AAJ79" s="262"/>
      <c r="AAK79" s="262"/>
      <c r="AAL79" s="262"/>
      <c r="AAM79" s="262"/>
      <c r="AAN79" s="262"/>
      <c r="AAO79" s="262"/>
      <c r="AAP79" s="262"/>
      <c r="AAQ79" s="262"/>
      <c r="AAR79" s="262"/>
      <c r="AAS79" s="262"/>
      <c r="AAT79" s="262"/>
      <c r="AAU79" s="262"/>
      <c r="AAV79" s="262"/>
      <c r="AAW79" s="262"/>
      <c r="AAX79" s="262"/>
      <c r="AAY79" s="262"/>
      <c r="AAZ79" s="262"/>
      <c r="ABA79" s="262"/>
      <c r="ABB79" s="262"/>
      <c r="ABC79" s="262"/>
      <c r="ABD79" s="262"/>
      <c r="ABE79" s="262"/>
      <c r="ABF79" s="262"/>
      <c r="ABG79" s="262"/>
      <c r="ABH79" s="262"/>
      <c r="ABI79" s="262"/>
      <c r="ABJ79" s="262"/>
      <c r="ABK79" s="262"/>
      <c r="ABL79" s="262"/>
      <c r="ABM79" s="262"/>
      <c r="ABN79" s="262"/>
      <c r="ABO79" s="262"/>
      <c r="ABP79" s="262"/>
      <c r="ABQ79" s="262"/>
      <c r="ABR79" s="262"/>
      <c r="ABS79" s="262"/>
      <c r="ABT79" s="262"/>
      <c r="ABU79" s="262"/>
      <c r="ABV79" s="262"/>
      <c r="ABW79" s="262"/>
      <c r="ABX79" s="262"/>
      <c r="ABY79" s="262"/>
      <c r="ABZ79" s="262"/>
      <c r="ACA79" s="262"/>
      <c r="ACB79" s="262"/>
      <c r="ACC79" s="262"/>
      <c r="ACD79" s="262"/>
      <c r="ACE79" s="262"/>
      <c r="ACF79" s="262"/>
      <c r="ACG79" s="262"/>
      <c r="ACH79" s="262"/>
      <c r="ACI79" s="262"/>
      <c r="ACJ79" s="262"/>
      <c r="ACK79" s="262"/>
      <c r="ACL79" s="262"/>
    </row>
    <row r="80" spans="1:766" s="275" customFormat="1">
      <c r="A80" s="265"/>
      <c r="B80" s="265"/>
      <c r="C80" s="262" t="s">
        <v>1104</v>
      </c>
      <c r="D80" s="262" t="s">
        <v>1103</v>
      </c>
      <c r="E80" s="294">
        <v>17981</v>
      </c>
      <c r="F80" s="276" t="s">
        <v>1098</v>
      </c>
      <c r="G80" s="273">
        <v>2.52E-2</v>
      </c>
      <c r="H80" s="272">
        <v>453</v>
      </c>
      <c r="I80" s="263"/>
      <c r="J80" s="262" t="s">
        <v>1010</v>
      </c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62"/>
      <c r="AI80" s="262"/>
      <c r="AJ80" s="262"/>
      <c r="AK80" s="262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62"/>
      <c r="BH80" s="262"/>
      <c r="BI80" s="262"/>
      <c r="BJ80" s="262"/>
      <c r="BK80" s="262"/>
      <c r="BL80" s="262"/>
      <c r="BM80" s="262"/>
      <c r="BN80" s="262"/>
      <c r="BO80" s="262"/>
      <c r="BP80" s="262"/>
      <c r="BQ80" s="262"/>
      <c r="BR80" s="262"/>
      <c r="BS80" s="262"/>
      <c r="BT80" s="262"/>
      <c r="BU80" s="262"/>
      <c r="BV80" s="262"/>
      <c r="BW80" s="262"/>
      <c r="BX80" s="262"/>
      <c r="BY80" s="262"/>
      <c r="BZ80" s="262"/>
      <c r="CA80" s="262"/>
      <c r="CB80" s="262"/>
      <c r="CC80" s="262"/>
      <c r="CD80" s="262"/>
      <c r="CE80" s="262"/>
      <c r="CF80" s="262"/>
      <c r="CG80" s="262"/>
      <c r="CH80" s="262"/>
      <c r="CI80" s="262"/>
      <c r="CJ80" s="262"/>
      <c r="CK80" s="262"/>
      <c r="CL80" s="262"/>
      <c r="CM80" s="262"/>
      <c r="CN80" s="262"/>
      <c r="CO80" s="262"/>
      <c r="CP80" s="262"/>
      <c r="CQ80" s="262"/>
      <c r="CR80" s="262"/>
      <c r="CS80" s="262"/>
      <c r="CT80" s="262"/>
      <c r="CU80" s="262"/>
      <c r="CV80" s="262"/>
      <c r="CW80" s="262"/>
      <c r="CX80" s="262"/>
      <c r="CY80" s="262"/>
      <c r="CZ80" s="262"/>
      <c r="DA80" s="262"/>
      <c r="DB80" s="262"/>
      <c r="DC80" s="262"/>
      <c r="DD80" s="262"/>
      <c r="DE80" s="262"/>
      <c r="DF80" s="262"/>
      <c r="DG80" s="262"/>
      <c r="DH80" s="262"/>
      <c r="DI80" s="262"/>
      <c r="DJ80" s="262"/>
      <c r="DK80" s="262"/>
      <c r="DL80" s="262"/>
      <c r="DM80" s="262"/>
      <c r="DN80" s="262"/>
      <c r="DO80" s="262"/>
      <c r="DP80" s="262"/>
      <c r="DQ80" s="262"/>
      <c r="DR80" s="262"/>
      <c r="DS80" s="262"/>
      <c r="DT80" s="262"/>
      <c r="DU80" s="262"/>
      <c r="DV80" s="262"/>
      <c r="DW80" s="262"/>
      <c r="DX80" s="262"/>
      <c r="DY80" s="262"/>
      <c r="DZ80" s="262"/>
      <c r="EA80" s="262"/>
      <c r="EB80" s="262"/>
      <c r="EC80" s="262"/>
      <c r="ED80" s="262"/>
      <c r="EE80" s="262"/>
      <c r="EF80" s="262"/>
      <c r="EG80" s="262"/>
      <c r="EH80" s="262"/>
      <c r="EI80" s="262"/>
      <c r="EJ80" s="262"/>
      <c r="EK80" s="262"/>
      <c r="EL80" s="262"/>
      <c r="EM80" s="262"/>
      <c r="EN80" s="262"/>
      <c r="EO80" s="262"/>
      <c r="EP80" s="262"/>
      <c r="EQ80" s="262"/>
      <c r="ER80" s="262"/>
      <c r="ES80" s="262"/>
      <c r="ET80" s="262"/>
      <c r="EU80" s="262"/>
      <c r="EV80" s="262"/>
      <c r="EW80" s="262"/>
      <c r="EX80" s="262"/>
      <c r="EY80" s="262"/>
      <c r="EZ80" s="262"/>
      <c r="FA80" s="262"/>
      <c r="FB80" s="262"/>
      <c r="FC80" s="262"/>
      <c r="FD80" s="262"/>
      <c r="FE80" s="262"/>
      <c r="FF80" s="262"/>
      <c r="FG80" s="262"/>
      <c r="FH80" s="262"/>
      <c r="FI80" s="262"/>
      <c r="FJ80" s="262"/>
      <c r="FK80" s="262"/>
      <c r="FL80" s="262"/>
      <c r="FM80" s="262"/>
      <c r="FN80" s="262"/>
      <c r="FO80" s="262"/>
      <c r="FP80" s="262"/>
      <c r="FQ80" s="262"/>
      <c r="FR80" s="262"/>
      <c r="FS80" s="262"/>
      <c r="FT80" s="262"/>
      <c r="FU80" s="262"/>
      <c r="FV80" s="262"/>
      <c r="FW80" s="262"/>
      <c r="FX80" s="262"/>
      <c r="FY80" s="262"/>
      <c r="FZ80" s="262"/>
      <c r="GA80" s="262"/>
      <c r="GB80" s="262"/>
      <c r="GC80" s="262"/>
      <c r="GD80" s="262"/>
      <c r="GE80" s="262"/>
      <c r="GF80" s="262"/>
      <c r="GG80" s="262"/>
      <c r="GH80" s="262"/>
      <c r="GI80" s="262"/>
      <c r="GJ80" s="262"/>
      <c r="GK80" s="262"/>
      <c r="GL80" s="262"/>
      <c r="GM80" s="262"/>
      <c r="GN80" s="262"/>
      <c r="GO80" s="262"/>
      <c r="GP80" s="262"/>
      <c r="GQ80" s="262"/>
      <c r="GR80" s="262"/>
      <c r="GS80" s="262"/>
      <c r="GT80" s="262"/>
      <c r="GU80" s="262"/>
      <c r="GV80" s="262"/>
      <c r="GW80" s="262"/>
      <c r="GX80" s="262"/>
      <c r="GY80" s="262"/>
      <c r="GZ80" s="262"/>
      <c r="HA80" s="262"/>
      <c r="HB80" s="262"/>
      <c r="HC80" s="262"/>
      <c r="HD80" s="262"/>
      <c r="HE80" s="262"/>
      <c r="HF80" s="262"/>
      <c r="HG80" s="262"/>
      <c r="HH80" s="262"/>
      <c r="HI80" s="262"/>
      <c r="HJ80" s="262"/>
      <c r="HK80" s="262"/>
      <c r="HL80" s="262"/>
      <c r="HM80" s="262"/>
      <c r="HN80" s="262"/>
      <c r="HO80" s="262"/>
      <c r="HP80" s="262"/>
      <c r="HQ80" s="262"/>
      <c r="HR80" s="262"/>
      <c r="HS80" s="262"/>
      <c r="HT80" s="262"/>
      <c r="HU80" s="262"/>
      <c r="HV80" s="262"/>
      <c r="HW80" s="262"/>
      <c r="HX80" s="262"/>
      <c r="HY80" s="262"/>
      <c r="HZ80" s="262"/>
      <c r="IA80" s="262"/>
      <c r="IB80" s="262"/>
      <c r="IC80" s="262"/>
      <c r="ID80" s="262"/>
      <c r="IE80" s="262"/>
      <c r="IF80" s="262"/>
      <c r="IG80" s="262"/>
      <c r="IH80" s="262"/>
      <c r="II80" s="262"/>
      <c r="IJ80" s="262"/>
      <c r="IK80" s="262"/>
      <c r="IL80" s="262"/>
      <c r="IM80" s="262"/>
      <c r="IN80" s="262"/>
      <c r="IO80" s="262"/>
      <c r="IP80" s="262"/>
      <c r="IQ80" s="262"/>
      <c r="IR80" s="262"/>
      <c r="IS80" s="262"/>
      <c r="IT80" s="262"/>
      <c r="IU80" s="262"/>
      <c r="IV80" s="262"/>
      <c r="IW80" s="262"/>
      <c r="IX80" s="262"/>
      <c r="IY80" s="262"/>
      <c r="IZ80" s="262"/>
      <c r="JA80" s="262"/>
      <c r="JB80" s="262"/>
      <c r="JC80" s="262"/>
      <c r="JD80" s="262"/>
      <c r="JE80" s="262"/>
      <c r="JF80" s="262"/>
      <c r="JG80" s="262"/>
      <c r="JH80" s="262"/>
      <c r="JI80" s="262"/>
      <c r="JJ80" s="262"/>
      <c r="JK80" s="262"/>
      <c r="JL80" s="262"/>
      <c r="JM80" s="262"/>
      <c r="JN80" s="262"/>
      <c r="JO80" s="262"/>
      <c r="JP80" s="262"/>
      <c r="JQ80" s="262"/>
      <c r="JR80" s="262"/>
      <c r="JS80" s="262"/>
      <c r="JT80" s="262"/>
      <c r="JU80" s="262"/>
      <c r="JV80" s="262"/>
      <c r="JW80" s="262"/>
      <c r="JX80" s="262"/>
      <c r="JY80" s="262"/>
      <c r="JZ80" s="262"/>
      <c r="KA80" s="262"/>
      <c r="KB80" s="262"/>
      <c r="KC80" s="262"/>
      <c r="KD80" s="262"/>
      <c r="KE80" s="262"/>
      <c r="KF80" s="262"/>
      <c r="KG80" s="262"/>
      <c r="KH80" s="262"/>
      <c r="KI80" s="262"/>
      <c r="KJ80" s="262"/>
      <c r="KK80" s="262"/>
      <c r="KL80" s="262"/>
      <c r="KM80" s="262"/>
      <c r="KN80" s="262"/>
      <c r="KO80" s="262"/>
      <c r="KP80" s="262"/>
      <c r="KQ80" s="262"/>
      <c r="KR80" s="262"/>
      <c r="KS80" s="262"/>
      <c r="KT80" s="262"/>
      <c r="KU80" s="262"/>
      <c r="KV80" s="262"/>
      <c r="KW80" s="262"/>
      <c r="KX80" s="262"/>
      <c r="KY80" s="262"/>
      <c r="KZ80" s="262"/>
      <c r="LA80" s="262"/>
      <c r="LB80" s="262"/>
      <c r="LC80" s="262"/>
      <c r="LD80" s="262"/>
      <c r="LE80" s="262"/>
      <c r="LF80" s="262"/>
      <c r="LG80" s="262"/>
      <c r="LH80" s="262"/>
      <c r="LI80" s="262"/>
      <c r="LJ80" s="262"/>
      <c r="LK80" s="262"/>
      <c r="LL80" s="262"/>
      <c r="LM80" s="262"/>
      <c r="LN80" s="262"/>
      <c r="LO80" s="262"/>
      <c r="LP80" s="262"/>
      <c r="LQ80" s="262"/>
      <c r="LR80" s="262"/>
      <c r="LS80" s="262"/>
      <c r="LT80" s="262"/>
      <c r="LU80" s="262"/>
      <c r="LV80" s="262"/>
      <c r="LW80" s="262"/>
      <c r="LX80" s="262"/>
      <c r="LY80" s="262"/>
      <c r="LZ80" s="262"/>
      <c r="MA80" s="262"/>
      <c r="MB80" s="262"/>
      <c r="MC80" s="262"/>
      <c r="MD80" s="262"/>
      <c r="ME80" s="262"/>
      <c r="MF80" s="262"/>
      <c r="MG80" s="262"/>
      <c r="MH80" s="262"/>
      <c r="MI80" s="262"/>
      <c r="MJ80" s="262"/>
      <c r="MK80" s="262"/>
      <c r="ML80" s="262"/>
      <c r="MM80" s="262"/>
      <c r="MN80" s="262"/>
      <c r="MO80" s="262"/>
      <c r="MP80" s="262"/>
      <c r="MQ80" s="262"/>
      <c r="MR80" s="262"/>
      <c r="MS80" s="262"/>
      <c r="MT80" s="262"/>
      <c r="MU80" s="262"/>
      <c r="MV80" s="262"/>
      <c r="MW80" s="262"/>
      <c r="MX80" s="262"/>
      <c r="MY80" s="262"/>
      <c r="MZ80" s="262"/>
      <c r="NA80" s="262"/>
      <c r="NB80" s="262"/>
      <c r="NC80" s="262"/>
      <c r="ND80" s="262"/>
      <c r="NE80" s="262"/>
      <c r="NF80" s="262"/>
      <c r="NG80" s="262"/>
      <c r="NH80" s="262"/>
      <c r="NI80" s="262"/>
      <c r="NJ80" s="262"/>
      <c r="NK80" s="262"/>
      <c r="NL80" s="262"/>
      <c r="NM80" s="262"/>
      <c r="NN80" s="262"/>
      <c r="NO80" s="262"/>
      <c r="NP80" s="262"/>
      <c r="NQ80" s="262"/>
      <c r="NR80" s="262"/>
      <c r="NS80" s="262"/>
      <c r="NT80" s="262"/>
      <c r="NU80" s="262"/>
      <c r="NV80" s="262"/>
      <c r="NW80" s="262"/>
      <c r="NX80" s="262"/>
      <c r="NY80" s="262"/>
      <c r="NZ80" s="262"/>
      <c r="OA80" s="262"/>
      <c r="OB80" s="262"/>
      <c r="OC80" s="262"/>
      <c r="OD80" s="262"/>
      <c r="OE80" s="262"/>
      <c r="OF80" s="262"/>
      <c r="OG80" s="262"/>
      <c r="OH80" s="262"/>
      <c r="OI80" s="262"/>
      <c r="OJ80" s="262"/>
      <c r="OK80" s="262"/>
      <c r="OL80" s="262"/>
      <c r="OM80" s="262"/>
      <c r="ON80" s="262"/>
      <c r="OO80" s="262"/>
      <c r="OP80" s="262"/>
      <c r="OQ80" s="262"/>
      <c r="OR80" s="262"/>
      <c r="OS80" s="262"/>
      <c r="OT80" s="262"/>
      <c r="OU80" s="262"/>
      <c r="OV80" s="262"/>
      <c r="OW80" s="262"/>
      <c r="OX80" s="262"/>
      <c r="OY80" s="262"/>
      <c r="OZ80" s="262"/>
      <c r="PA80" s="262"/>
      <c r="PB80" s="262"/>
      <c r="PC80" s="262"/>
      <c r="PD80" s="262"/>
      <c r="PE80" s="262"/>
      <c r="PF80" s="262"/>
      <c r="PG80" s="262"/>
      <c r="PH80" s="262"/>
      <c r="PI80" s="262"/>
      <c r="PJ80" s="262"/>
      <c r="PK80" s="262"/>
      <c r="PL80" s="262"/>
      <c r="PM80" s="262"/>
      <c r="PN80" s="262"/>
      <c r="PO80" s="262"/>
      <c r="PP80" s="262"/>
      <c r="PQ80" s="262"/>
      <c r="PR80" s="262"/>
      <c r="PS80" s="262"/>
      <c r="PT80" s="262"/>
      <c r="PU80" s="262"/>
      <c r="PV80" s="262"/>
      <c r="PW80" s="262"/>
      <c r="PX80" s="262"/>
      <c r="PY80" s="262"/>
      <c r="PZ80" s="262"/>
      <c r="QA80" s="262"/>
      <c r="QB80" s="262"/>
      <c r="QC80" s="262"/>
      <c r="QD80" s="262"/>
      <c r="QE80" s="262"/>
      <c r="QF80" s="262"/>
      <c r="QG80" s="262"/>
      <c r="QH80" s="262"/>
      <c r="QI80" s="262"/>
      <c r="QJ80" s="262"/>
      <c r="QK80" s="262"/>
      <c r="QL80" s="262"/>
      <c r="QM80" s="262"/>
      <c r="QN80" s="262"/>
      <c r="QO80" s="262"/>
      <c r="QP80" s="262"/>
      <c r="QQ80" s="262"/>
      <c r="QR80" s="262"/>
      <c r="QS80" s="262"/>
      <c r="QT80" s="262"/>
      <c r="QU80" s="262"/>
      <c r="QV80" s="262"/>
      <c r="QW80" s="262"/>
      <c r="QX80" s="262"/>
      <c r="QY80" s="262"/>
      <c r="QZ80" s="262"/>
      <c r="RA80" s="262"/>
      <c r="RB80" s="262"/>
      <c r="RC80" s="262"/>
      <c r="RD80" s="262"/>
      <c r="RE80" s="262"/>
      <c r="RF80" s="262"/>
      <c r="RG80" s="262"/>
      <c r="RH80" s="262"/>
      <c r="RI80" s="262"/>
      <c r="RJ80" s="262"/>
      <c r="RK80" s="262"/>
      <c r="RL80" s="262"/>
      <c r="RM80" s="262"/>
      <c r="RN80" s="262"/>
      <c r="RO80" s="262"/>
      <c r="RP80" s="262"/>
      <c r="RQ80" s="262"/>
      <c r="RR80" s="262"/>
      <c r="RS80" s="262"/>
      <c r="RT80" s="262"/>
      <c r="RU80" s="262"/>
      <c r="RV80" s="262"/>
      <c r="RW80" s="262"/>
      <c r="RX80" s="262"/>
      <c r="RY80" s="262"/>
      <c r="RZ80" s="262"/>
      <c r="SA80" s="262"/>
      <c r="SB80" s="262"/>
      <c r="SC80" s="262"/>
      <c r="SD80" s="262"/>
      <c r="SE80" s="262"/>
      <c r="SF80" s="262"/>
      <c r="SG80" s="262"/>
      <c r="SH80" s="262"/>
      <c r="SI80" s="262"/>
      <c r="SJ80" s="262"/>
      <c r="SK80" s="262"/>
      <c r="SL80" s="262"/>
      <c r="SM80" s="262"/>
      <c r="SN80" s="262"/>
      <c r="SO80" s="262"/>
      <c r="SP80" s="262"/>
      <c r="SQ80" s="262"/>
      <c r="SR80" s="262"/>
      <c r="SS80" s="262"/>
      <c r="ST80" s="262"/>
      <c r="SU80" s="262"/>
      <c r="SV80" s="262"/>
      <c r="SW80" s="262"/>
      <c r="SX80" s="262"/>
      <c r="SY80" s="262"/>
      <c r="SZ80" s="262"/>
      <c r="TA80" s="262"/>
      <c r="TB80" s="262"/>
      <c r="TC80" s="262"/>
      <c r="TD80" s="262"/>
      <c r="TE80" s="262"/>
      <c r="TF80" s="262"/>
      <c r="TG80" s="262"/>
      <c r="TH80" s="262"/>
      <c r="TI80" s="262"/>
      <c r="TJ80" s="262"/>
      <c r="TK80" s="262"/>
      <c r="TL80" s="262"/>
      <c r="TM80" s="262"/>
      <c r="TN80" s="262"/>
      <c r="TO80" s="262"/>
      <c r="TP80" s="262"/>
      <c r="TQ80" s="262"/>
      <c r="TR80" s="262"/>
      <c r="TS80" s="262"/>
      <c r="TT80" s="262"/>
      <c r="TU80" s="262"/>
      <c r="TV80" s="262"/>
      <c r="TW80" s="262"/>
      <c r="TX80" s="262"/>
      <c r="TY80" s="262"/>
      <c r="TZ80" s="262"/>
      <c r="UA80" s="262"/>
      <c r="UB80" s="262"/>
      <c r="UC80" s="262"/>
      <c r="UD80" s="262"/>
      <c r="UE80" s="262"/>
      <c r="UF80" s="262"/>
      <c r="UG80" s="262"/>
      <c r="UH80" s="262"/>
      <c r="UI80" s="262"/>
      <c r="UJ80" s="262"/>
      <c r="UK80" s="262"/>
      <c r="UL80" s="262"/>
      <c r="UM80" s="262"/>
      <c r="UN80" s="262"/>
      <c r="UO80" s="262"/>
      <c r="UP80" s="262"/>
      <c r="UQ80" s="262"/>
      <c r="UR80" s="262"/>
      <c r="US80" s="262"/>
      <c r="UT80" s="262"/>
      <c r="UU80" s="262"/>
      <c r="UV80" s="262"/>
      <c r="UW80" s="262"/>
      <c r="UX80" s="262"/>
      <c r="UY80" s="262"/>
      <c r="UZ80" s="262"/>
      <c r="VA80" s="262"/>
      <c r="VB80" s="262"/>
      <c r="VC80" s="262"/>
      <c r="VD80" s="262"/>
      <c r="VE80" s="262"/>
      <c r="VF80" s="262"/>
      <c r="VG80" s="262"/>
      <c r="VH80" s="262"/>
      <c r="VI80" s="262"/>
      <c r="VJ80" s="262"/>
      <c r="VK80" s="262"/>
      <c r="VL80" s="262"/>
      <c r="VM80" s="262"/>
      <c r="VN80" s="262"/>
      <c r="VO80" s="262"/>
      <c r="VP80" s="262"/>
      <c r="VQ80" s="262"/>
      <c r="VR80" s="262"/>
      <c r="VS80" s="262"/>
      <c r="VT80" s="262"/>
      <c r="VU80" s="262"/>
      <c r="VV80" s="262"/>
      <c r="VW80" s="262"/>
      <c r="VX80" s="262"/>
      <c r="VY80" s="262"/>
      <c r="VZ80" s="262"/>
      <c r="WA80" s="262"/>
      <c r="WB80" s="262"/>
      <c r="WC80" s="262"/>
      <c r="WD80" s="262"/>
      <c r="WE80" s="262"/>
      <c r="WF80" s="262"/>
      <c r="WG80" s="262"/>
      <c r="WH80" s="262"/>
      <c r="WI80" s="262"/>
      <c r="WJ80" s="262"/>
      <c r="WK80" s="262"/>
      <c r="WL80" s="262"/>
      <c r="WM80" s="262"/>
      <c r="WN80" s="262"/>
      <c r="WO80" s="262"/>
      <c r="WP80" s="262"/>
      <c r="WQ80" s="262"/>
      <c r="WR80" s="262"/>
      <c r="WS80" s="262"/>
      <c r="WT80" s="262"/>
      <c r="WU80" s="262"/>
      <c r="WV80" s="262"/>
      <c r="WW80" s="262"/>
      <c r="WX80" s="262"/>
      <c r="WY80" s="262"/>
      <c r="WZ80" s="262"/>
      <c r="XA80" s="262"/>
      <c r="XB80" s="262"/>
      <c r="XC80" s="262"/>
      <c r="XD80" s="262"/>
      <c r="XE80" s="262"/>
      <c r="XF80" s="262"/>
      <c r="XG80" s="262"/>
      <c r="XH80" s="262"/>
      <c r="XI80" s="262"/>
      <c r="XJ80" s="262"/>
      <c r="XK80" s="262"/>
      <c r="XL80" s="262"/>
      <c r="XM80" s="262"/>
      <c r="XN80" s="262"/>
      <c r="XO80" s="262"/>
      <c r="XP80" s="262"/>
      <c r="XQ80" s="262"/>
      <c r="XR80" s="262"/>
      <c r="XS80" s="262"/>
      <c r="XT80" s="262"/>
      <c r="XU80" s="262"/>
      <c r="XV80" s="262"/>
      <c r="XW80" s="262"/>
      <c r="XX80" s="262"/>
      <c r="XY80" s="262"/>
      <c r="XZ80" s="262"/>
      <c r="YA80" s="262"/>
      <c r="YB80" s="262"/>
      <c r="YC80" s="262"/>
      <c r="YD80" s="262"/>
      <c r="YE80" s="262"/>
      <c r="YF80" s="262"/>
      <c r="YG80" s="262"/>
      <c r="YH80" s="262"/>
      <c r="YI80" s="262"/>
      <c r="YJ80" s="262"/>
      <c r="YK80" s="262"/>
      <c r="YL80" s="262"/>
      <c r="YM80" s="262"/>
      <c r="YN80" s="262"/>
      <c r="YO80" s="262"/>
      <c r="YP80" s="262"/>
      <c r="YQ80" s="262"/>
      <c r="YR80" s="262"/>
      <c r="YS80" s="262"/>
      <c r="YT80" s="262"/>
      <c r="YU80" s="262"/>
      <c r="YV80" s="262"/>
      <c r="YW80" s="262"/>
      <c r="YX80" s="262"/>
      <c r="YY80" s="262"/>
      <c r="YZ80" s="262"/>
      <c r="ZA80" s="262"/>
      <c r="ZB80" s="262"/>
      <c r="ZC80" s="262"/>
      <c r="ZD80" s="262"/>
      <c r="ZE80" s="262"/>
      <c r="ZF80" s="262"/>
      <c r="ZG80" s="262"/>
      <c r="ZH80" s="262"/>
      <c r="ZI80" s="262"/>
      <c r="ZJ80" s="262"/>
      <c r="ZK80" s="262"/>
      <c r="ZL80" s="262"/>
      <c r="ZM80" s="262"/>
      <c r="ZN80" s="262"/>
      <c r="ZO80" s="262"/>
      <c r="ZP80" s="262"/>
      <c r="ZQ80" s="262"/>
      <c r="ZR80" s="262"/>
      <c r="ZS80" s="262"/>
      <c r="ZT80" s="262"/>
      <c r="ZU80" s="262"/>
      <c r="ZV80" s="262"/>
      <c r="ZW80" s="262"/>
      <c r="ZX80" s="262"/>
      <c r="ZY80" s="262"/>
      <c r="ZZ80" s="262"/>
      <c r="AAA80" s="262"/>
      <c r="AAB80" s="262"/>
      <c r="AAC80" s="262"/>
      <c r="AAD80" s="262"/>
      <c r="AAE80" s="262"/>
      <c r="AAF80" s="262"/>
      <c r="AAG80" s="262"/>
      <c r="AAH80" s="262"/>
      <c r="AAI80" s="262"/>
      <c r="AAJ80" s="262"/>
      <c r="AAK80" s="262"/>
      <c r="AAL80" s="262"/>
      <c r="AAM80" s="262"/>
      <c r="AAN80" s="262"/>
      <c r="AAO80" s="262"/>
      <c r="AAP80" s="262"/>
      <c r="AAQ80" s="262"/>
      <c r="AAR80" s="262"/>
      <c r="AAS80" s="262"/>
      <c r="AAT80" s="262"/>
      <c r="AAU80" s="262"/>
      <c r="AAV80" s="262"/>
      <c r="AAW80" s="262"/>
      <c r="AAX80" s="262"/>
      <c r="AAY80" s="262"/>
      <c r="AAZ80" s="262"/>
      <c r="ABA80" s="262"/>
      <c r="ABB80" s="262"/>
      <c r="ABC80" s="262"/>
      <c r="ABD80" s="262"/>
      <c r="ABE80" s="262"/>
      <c r="ABF80" s="262"/>
      <c r="ABG80" s="262"/>
      <c r="ABH80" s="262"/>
      <c r="ABI80" s="262"/>
      <c r="ABJ80" s="262"/>
      <c r="ABK80" s="262"/>
      <c r="ABL80" s="262"/>
      <c r="ABM80" s="262"/>
      <c r="ABN80" s="262"/>
      <c r="ABO80" s="262"/>
      <c r="ABP80" s="262"/>
      <c r="ABQ80" s="262"/>
      <c r="ABR80" s="262"/>
      <c r="ABS80" s="262"/>
      <c r="ABT80" s="262"/>
      <c r="ABU80" s="262"/>
      <c r="ABV80" s="262"/>
      <c r="ABW80" s="262"/>
      <c r="ABX80" s="262"/>
      <c r="ABY80" s="262"/>
      <c r="ABZ80" s="262"/>
      <c r="ACA80" s="262"/>
      <c r="ACB80" s="262"/>
      <c r="ACC80" s="262"/>
      <c r="ACD80" s="262"/>
      <c r="ACE80" s="262"/>
      <c r="ACF80" s="262"/>
      <c r="ACG80" s="262"/>
      <c r="ACH80" s="262"/>
      <c r="ACI80" s="262"/>
      <c r="ACJ80" s="262"/>
      <c r="ACK80" s="262"/>
      <c r="ACL80" s="262"/>
    </row>
    <row r="81" spans="1:766" s="275" customFormat="1">
      <c r="A81" s="265"/>
      <c r="B81" s="265"/>
      <c r="C81" s="262" t="s">
        <v>1102</v>
      </c>
      <c r="D81" s="262" t="s">
        <v>1101</v>
      </c>
      <c r="E81" s="294">
        <v>9528</v>
      </c>
      <c r="F81" s="276" t="s">
        <v>1098</v>
      </c>
      <c r="G81" s="273">
        <v>2.52E-2</v>
      </c>
      <c r="H81" s="272">
        <v>240</v>
      </c>
      <c r="I81" s="263"/>
      <c r="J81" s="262" t="s">
        <v>1010</v>
      </c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62"/>
      <c r="BH81" s="262"/>
      <c r="BI81" s="262"/>
      <c r="BJ81" s="262"/>
      <c r="BK81" s="262"/>
      <c r="BL81" s="262"/>
      <c r="BM81" s="262"/>
      <c r="BN81" s="262"/>
      <c r="BO81" s="262"/>
      <c r="BP81" s="262"/>
      <c r="BQ81" s="262"/>
      <c r="BR81" s="262"/>
      <c r="BS81" s="262"/>
      <c r="BT81" s="262"/>
      <c r="BU81" s="262"/>
      <c r="BV81" s="262"/>
      <c r="BW81" s="262"/>
      <c r="BX81" s="262"/>
      <c r="BY81" s="262"/>
      <c r="BZ81" s="262"/>
      <c r="CA81" s="262"/>
      <c r="CB81" s="262"/>
      <c r="CC81" s="262"/>
      <c r="CD81" s="262"/>
      <c r="CE81" s="262"/>
      <c r="CF81" s="262"/>
      <c r="CG81" s="262"/>
      <c r="CH81" s="262"/>
      <c r="CI81" s="262"/>
      <c r="CJ81" s="262"/>
      <c r="CK81" s="262"/>
      <c r="CL81" s="262"/>
      <c r="CM81" s="262"/>
      <c r="CN81" s="262"/>
      <c r="CO81" s="262"/>
      <c r="CP81" s="262"/>
      <c r="CQ81" s="262"/>
      <c r="CR81" s="262"/>
      <c r="CS81" s="262"/>
      <c r="CT81" s="262"/>
      <c r="CU81" s="262"/>
      <c r="CV81" s="262"/>
      <c r="CW81" s="262"/>
      <c r="CX81" s="262"/>
      <c r="CY81" s="262"/>
      <c r="CZ81" s="262"/>
      <c r="DA81" s="262"/>
      <c r="DB81" s="262"/>
      <c r="DC81" s="262"/>
      <c r="DD81" s="262"/>
      <c r="DE81" s="262"/>
      <c r="DF81" s="262"/>
      <c r="DG81" s="262"/>
      <c r="DH81" s="262"/>
      <c r="DI81" s="262"/>
      <c r="DJ81" s="262"/>
      <c r="DK81" s="262"/>
      <c r="DL81" s="262"/>
      <c r="DM81" s="262"/>
      <c r="DN81" s="262"/>
      <c r="DO81" s="262"/>
      <c r="DP81" s="262"/>
      <c r="DQ81" s="262"/>
      <c r="DR81" s="262"/>
      <c r="DS81" s="262"/>
      <c r="DT81" s="262"/>
      <c r="DU81" s="262"/>
      <c r="DV81" s="262"/>
      <c r="DW81" s="262"/>
      <c r="DX81" s="262"/>
      <c r="DY81" s="262"/>
      <c r="DZ81" s="262"/>
      <c r="EA81" s="262"/>
      <c r="EB81" s="262"/>
      <c r="EC81" s="262"/>
      <c r="ED81" s="262"/>
      <c r="EE81" s="262"/>
      <c r="EF81" s="262"/>
      <c r="EG81" s="262"/>
      <c r="EH81" s="262"/>
      <c r="EI81" s="262"/>
      <c r="EJ81" s="262"/>
      <c r="EK81" s="262"/>
      <c r="EL81" s="262"/>
      <c r="EM81" s="262"/>
      <c r="EN81" s="262"/>
      <c r="EO81" s="262"/>
      <c r="EP81" s="262"/>
      <c r="EQ81" s="262"/>
      <c r="ER81" s="262"/>
      <c r="ES81" s="262"/>
      <c r="ET81" s="262"/>
      <c r="EU81" s="262"/>
      <c r="EV81" s="262"/>
      <c r="EW81" s="262"/>
      <c r="EX81" s="262"/>
      <c r="EY81" s="262"/>
      <c r="EZ81" s="262"/>
      <c r="FA81" s="262"/>
      <c r="FB81" s="262"/>
      <c r="FC81" s="262"/>
      <c r="FD81" s="262"/>
      <c r="FE81" s="262"/>
      <c r="FF81" s="262"/>
      <c r="FG81" s="262"/>
      <c r="FH81" s="262"/>
      <c r="FI81" s="262"/>
      <c r="FJ81" s="262"/>
      <c r="FK81" s="262"/>
      <c r="FL81" s="262"/>
      <c r="FM81" s="262"/>
      <c r="FN81" s="262"/>
      <c r="FO81" s="262"/>
      <c r="FP81" s="262"/>
      <c r="FQ81" s="262"/>
      <c r="FR81" s="262"/>
      <c r="FS81" s="262"/>
      <c r="FT81" s="262"/>
      <c r="FU81" s="262"/>
      <c r="FV81" s="262"/>
      <c r="FW81" s="262"/>
      <c r="FX81" s="262"/>
      <c r="FY81" s="262"/>
      <c r="FZ81" s="262"/>
      <c r="GA81" s="262"/>
      <c r="GB81" s="262"/>
      <c r="GC81" s="262"/>
      <c r="GD81" s="262"/>
      <c r="GE81" s="262"/>
      <c r="GF81" s="262"/>
      <c r="GG81" s="262"/>
      <c r="GH81" s="262"/>
      <c r="GI81" s="262"/>
      <c r="GJ81" s="262"/>
      <c r="GK81" s="262"/>
      <c r="GL81" s="262"/>
      <c r="GM81" s="262"/>
      <c r="GN81" s="262"/>
      <c r="GO81" s="262"/>
      <c r="GP81" s="262"/>
      <c r="GQ81" s="262"/>
      <c r="GR81" s="262"/>
      <c r="GS81" s="262"/>
      <c r="GT81" s="262"/>
      <c r="GU81" s="262"/>
      <c r="GV81" s="262"/>
      <c r="GW81" s="262"/>
      <c r="GX81" s="262"/>
      <c r="GY81" s="262"/>
      <c r="GZ81" s="262"/>
      <c r="HA81" s="262"/>
      <c r="HB81" s="262"/>
      <c r="HC81" s="262"/>
      <c r="HD81" s="262"/>
      <c r="HE81" s="262"/>
      <c r="HF81" s="262"/>
      <c r="HG81" s="262"/>
      <c r="HH81" s="262"/>
      <c r="HI81" s="262"/>
      <c r="HJ81" s="262"/>
      <c r="HK81" s="262"/>
      <c r="HL81" s="262"/>
      <c r="HM81" s="262"/>
      <c r="HN81" s="262"/>
      <c r="HO81" s="262"/>
      <c r="HP81" s="262"/>
      <c r="HQ81" s="262"/>
      <c r="HR81" s="262"/>
      <c r="HS81" s="262"/>
      <c r="HT81" s="262"/>
      <c r="HU81" s="262"/>
      <c r="HV81" s="262"/>
      <c r="HW81" s="262"/>
      <c r="HX81" s="262"/>
      <c r="HY81" s="262"/>
      <c r="HZ81" s="262"/>
      <c r="IA81" s="262"/>
      <c r="IB81" s="262"/>
      <c r="IC81" s="262"/>
      <c r="ID81" s="262"/>
      <c r="IE81" s="262"/>
      <c r="IF81" s="262"/>
      <c r="IG81" s="262"/>
      <c r="IH81" s="262"/>
      <c r="II81" s="262"/>
      <c r="IJ81" s="262"/>
      <c r="IK81" s="262"/>
      <c r="IL81" s="262"/>
      <c r="IM81" s="262"/>
      <c r="IN81" s="262"/>
      <c r="IO81" s="262"/>
      <c r="IP81" s="262"/>
      <c r="IQ81" s="262"/>
      <c r="IR81" s="262"/>
      <c r="IS81" s="262"/>
      <c r="IT81" s="262"/>
      <c r="IU81" s="262"/>
      <c r="IV81" s="262"/>
      <c r="IW81" s="262"/>
      <c r="IX81" s="262"/>
      <c r="IY81" s="262"/>
      <c r="IZ81" s="262"/>
      <c r="JA81" s="262"/>
      <c r="JB81" s="262"/>
      <c r="JC81" s="262"/>
      <c r="JD81" s="262"/>
      <c r="JE81" s="262"/>
      <c r="JF81" s="262"/>
      <c r="JG81" s="262"/>
      <c r="JH81" s="262"/>
      <c r="JI81" s="262"/>
      <c r="JJ81" s="262"/>
      <c r="JK81" s="262"/>
      <c r="JL81" s="262"/>
      <c r="JM81" s="262"/>
      <c r="JN81" s="262"/>
      <c r="JO81" s="262"/>
      <c r="JP81" s="262"/>
      <c r="JQ81" s="262"/>
      <c r="JR81" s="262"/>
      <c r="JS81" s="262"/>
      <c r="JT81" s="262"/>
      <c r="JU81" s="262"/>
      <c r="JV81" s="262"/>
      <c r="JW81" s="262"/>
      <c r="JX81" s="262"/>
      <c r="JY81" s="262"/>
      <c r="JZ81" s="262"/>
      <c r="KA81" s="262"/>
      <c r="KB81" s="262"/>
      <c r="KC81" s="262"/>
      <c r="KD81" s="262"/>
      <c r="KE81" s="262"/>
      <c r="KF81" s="262"/>
      <c r="KG81" s="262"/>
      <c r="KH81" s="262"/>
      <c r="KI81" s="262"/>
      <c r="KJ81" s="262"/>
      <c r="KK81" s="262"/>
      <c r="KL81" s="262"/>
      <c r="KM81" s="262"/>
      <c r="KN81" s="262"/>
      <c r="KO81" s="262"/>
      <c r="KP81" s="262"/>
      <c r="KQ81" s="262"/>
      <c r="KR81" s="262"/>
      <c r="KS81" s="262"/>
      <c r="KT81" s="262"/>
      <c r="KU81" s="262"/>
      <c r="KV81" s="262"/>
      <c r="KW81" s="262"/>
      <c r="KX81" s="262"/>
      <c r="KY81" s="262"/>
      <c r="KZ81" s="262"/>
      <c r="LA81" s="262"/>
      <c r="LB81" s="262"/>
      <c r="LC81" s="262"/>
      <c r="LD81" s="262"/>
      <c r="LE81" s="262"/>
      <c r="LF81" s="262"/>
      <c r="LG81" s="262"/>
      <c r="LH81" s="262"/>
      <c r="LI81" s="262"/>
      <c r="LJ81" s="262"/>
      <c r="LK81" s="262"/>
      <c r="LL81" s="262"/>
      <c r="LM81" s="262"/>
      <c r="LN81" s="262"/>
      <c r="LO81" s="262"/>
      <c r="LP81" s="262"/>
      <c r="LQ81" s="262"/>
      <c r="LR81" s="262"/>
      <c r="LS81" s="262"/>
      <c r="LT81" s="262"/>
      <c r="LU81" s="262"/>
      <c r="LV81" s="262"/>
      <c r="LW81" s="262"/>
      <c r="LX81" s="262"/>
      <c r="LY81" s="262"/>
      <c r="LZ81" s="262"/>
      <c r="MA81" s="262"/>
      <c r="MB81" s="262"/>
      <c r="MC81" s="262"/>
      <c r="MD81" s="262"/>
      <c r="ME81" s="262"/>
      <c r="MF81" s="262"/>
      <c r="MG81" s="262"/>
      <c r="MH81" s="262"/>
      <c r="MI81" s="262"/>
      <c r="MJ81" s="262"/>
      <c r="MK81" s="262"/>
      <c r="ML81" s="262"/>
      <c r="MM81" s="262"/>
      <c r="MN81" s="262"/>
      <c r="MO81" s="262"/>
      <c r="MP81" s="262"/>
      <c r="MQ81" s="262"/>
      <c r="MR81" s="262"/>
      <c r="MS81" s="262"/>
      <c r="MT81" s="262"/>
      <c r="MU81" s="262"/>
      <c r="MV81" s="262"/>
      <c r="MW81" s="262"/>
      <c r="MX81" s="262"/>
      <c r="MY81" s="262"/>
      <c r="MZ81" s="262"/>
      <c r="NA81" s="262"/>
      <c r="NB81" s="262"/>
      <c r="NC81" s="262"/>
      <c r="ND81" s="262"/>
      <c r="NE81" s="262"/>
      <c r="NF81" s="262"/>
      <c r="NG81" s="262"/>
      <c r="NH81" s="262"/>
      <c r="NI81" s="262"/>
      <c r="NJ81" s="262"/>
      <c r="NK81" s="262"/>
      <c r="NL81" s="262"/>
      <c r="NM81" s="262"/>
      <c r="NN81" s="262"/>
      <c r="NO81" s="262"/>
      <c r="NP81" s="262"/>
      <c r="NQ81" s="262"/>
      <c r="NR81" s="262"/>
      <c r="NS81" s="262"/>
      <c r="NT81" s="262"/>
      <c r="NU81" s="262"/>
      <c r="NV81" s="262"/>
      <c r="NW81" s="262"/>
      <c r="NX81" s="262"/>
      <c r="NY81" s="262"/>
      <c r="NZ81" s="262"/>
      <c r="OA81" s="262"/>
      <c r="OB81" s="262"/>
      <c r="OC81" s="262"/>
      <c r="OD81" s="262"/>
      <c r="OE81" s="262"/>
      <c r="OF81" s="262"/>
      <c r="OG81" s="262"/>
      <c r="OH81" s="262"/>
      <c r="OI81" s="262"/>
      <c r="OJ81" s="262"/>
      <c r="OK81" s="262"/>
      <c r="OL81" s="262"/>
      <c r="OM81" s="262"/>
      <c r="ON81" s="262"/>
      <c r="OO81" s="262"/>
      <c r="OP81" s="262"/>
      <c r="OQ81" s="262"/>
      <c r="OR81" s="262"/>
      <c r="OS81" s="262"/>
      <c r="OT81" s="262"/>
      <c r="OU81" s="262"/>
      <c r="OV81" s="262"/>
      <c r="OW81" s="262"/>
      <c r="OX81" s="262"/>
      <c r="OY81" s="262"/>
      <c r="OZ81" s="262"/>
      <c r="PA81" s="262"/>
      <c r="PB81" s="262"/>
      <c r="PC81" s="262"/>
      <c r="PD81" s="262"/>
      <c r="PE81" s="262"/>
      <c r="PF81" s="262"/>
      <c r="PG81" s="262"/>
      <c r="PH81" s="262"/>
      <c r="PI81" s="262"/>
      <c r="PJ81" s="262"/>
      <c r="PK81" s="262"/>
      <c r="PL81" s="262"/>
      <c r="PM81" s="262"/>
      <c r="PN81" s="262"/>
      <c r="PO81" s="262"/>
      <c r="PP81" s="262"/>
      <c r="PQ81" s="262"/>
      <c r="PR81" s="262"/>
      <c r="PS81" s="262"/>
      <c r="PT81" s="262"/>
      <c r="PU81" s="262"/>
      <c r="PV81" s="262"/>
      <c r="PW81" s="262"/>
      <c r="PX81" s="262"/>
      <c r="PY81" s="262"/>
      <c r="PZ81" s="262"/>
      <c r="QA81" s="262"/>
      <c r="QB81" s="262"/>
      <c r="QC81" s="262"/>
      <c r="QD81" s="262"/>
      <c r="QE81" s="262"/>
      <c r="QF81" s="262"/>
      <c r="QG81" s="262"/>
      <c r="QH81" s="262"/>
      <c r="QI81" s="262"/>
      <c r="QJ81" s="262"/>
      <c r="QK81" s="262"/>
      <c r="QL81" s="262"/>
      <c r="QM81" s="262"/>
      <c r="QN81" s="262"/>
      <c r="QO81" s="262"/>
      <c r="QP81" s="262"/>
      <c r="QQ81" s="262"/>
      <c r="QR81" s="262"/>
      <c r="QS81" s="262"/>
      <c r="QT81" s="262"/>
      <c r="QU81" s="262"/>
      <c r="QV81" s="262"/>
      <c r="QW81" s="262"/>
      <c r="QX81" s="262"/>
      <c r="QY81" s="262"/>
      <c r="QZ81" s="262"/>
      <c r="RA81" s="262"/>
      <c r="RB81" s="262"/>
      <c r="RC81" s="262"/>
      <c r="RD81" s="262"/>
      <c r="RE81" s="262"/>
      <c r="RF81" s="262"/>
      <c r="RG81" s="262"/>
      <c r="RH81" s="262"/>
      <c r="RI81" s="262"/>
      <c r="RJ81" s="262"/>
      <c r="RK81" s="262"/>
      <c r="RL81" s="262"/>
      <c r="RM81" s="262"/>
      <c r="RN81" s="262"/>
      <c r="RO81" s="262"/>
      <c r="RP81" s="262"/>
      <c r="RQ81" s="262"/>
      <c r="RR81" s="262"/>
      <c r="RS81" s="262"/>
      <c r="RT81" s="262"/>
      <c r="RU81" s="262"/>
      <c r="RV81" s="262"/>
      <c r="RW81" s="262"/>
      <c r="RX81" s="262"/>
      <c r="RY81" s="262"/>
      <c r="RZ81" s="262"/>
      <c r="SA81" s="262"/>
      <c r="SB81" s="262"/>
      <c r="SC81" s="262"/>
      <c r="SD81" s="262"/>
      <c r="SE81" s="262"/>
      <c r="SF81" s="262"/>
      <c r="SG81" s="262"/>
      <c r="SH81" s="262"/>
      <c r="SI81" s="262"/>
      <c r="SJ81" s="262"/>
      <c r="SK81" s="262"/>
      <c r="SL81" s="262"/>
      <c r="SM81" s="262"/>
      <c r="SN81" s="262"/>
      <c r="SO81" s="262"/>
      <c r="SP81" s="262"/>
      <c r="SQ81" s="262"/>
      <c r="SR81" s="262"/>
      <c r="SS81" s="262"/>
      <c r="ST81" s="262"/>
      <c r="SU81" s="262"/>
      <c r="SV81" s="262"/>
      <c r="SW81" s="262"/>
      <c r="SX81" s="262"/>
      <c r="SY81" s="262"/>
      <c r="SZ81" s="262"/>
      <c r="TA81" s="262"/>
      <c r="TB81" s="262"/>
      <c r="TC81" s="262"/>
      <c r="TD81" s="262"/>
      <c r="TE81" s="262"/>
      <c r="TF81" s="262"/>
      <c r="TG81" s="262"/>
      <c r="TH81" s="262"/>
      <c r="TI81" s="262"/>
      <c r="TJ81" s="262"/>
      <c r="TK81" s="262"/>
      <c r="TL81" s="262"/>
      <c r="TM81" s="262"/>
      <c r="TN81" s="262"/>
      <c r="TO81" s="262"/>
      <c r="TP81" s="262"/>
      <c r="TQ81" s="262"/>
      <c r="TR81" s="262"/>
      <c r="TS81" s="262"/>
      <c r="TT81" s="262"/>
      <c r="TU81" s="262"/>
      <c r="TV81" s="262"/>
      <c r="TW81" s="262"/>
      <c r="TX81" s="262"/>
      <c r="TY81" s="262"/>
      <c r="TZ81" s="262"/>
      <c r="UA81" s="262"/>
      <c r="UB81" s="262"/>
      <c r="UC81" s="262"/>
      <c r="UD81" s="262"/>
      <c r="UE81" s="262"/>
      <c r="UF81" s="262"/>
      <c r="UG81" s="262"/>
      <c r="UH81" s="262"/>
      <c r="UI81" s="262"/>
      <c r="UJ81" s="262"/>
      <c r="UK81" s="262"/>
      <c r="UL81" s="262"/>
      <c r="UM81" s="262"/>
      <c r="UN81" s="262"/>
      <c r="UO81" s="262"/>
      <c r="UP81" s="262"/>
      <c r="UQ81" s="262"/>
      <c r="UR81" s="262"/>
      <c r="US81" s="262"/>
      <c r="UT81" s="262"/>
      <c r="UU81" s="262"/>
      <c r="UV81" s="262"/>
      <c r="UW81" s="262"/>
      <c r="UX81" s="262"/>
      <c r="UY81" s="262"/>
      <c r="UZ81" s="262"/>
      <c r="VA81" s="262"/>
      <c r="VB81" s="262"/>
      <c r="VC81" s="262"/>
      <c r="VD81" s="262"/>
      <c r="VE81" s="262"/>
      <c r="VF81" s="262"/>
      <c r="VG81" s="262"/>
      <c r="VH81" s="262"/>
      <c r="VI81" s="262"/>
      <c r="VJ81" s="262"/>
      <c r="VK81" s="262"/>
      <c r="VL81" s="262"/>
      <c r="VM81" s="262"/>
      <c r="VN81" s="262"/>
      <c r="VO81" s="262"/>
      <c r="VP81" s="262"/>
      <c r="VQ81" s="262"/>
      <c r="VR81" s="262"/>
      <c r="VS81" s="262"/>
      <c r="VT81" s="262"/>
      <c r="VU81" s="262"/>
      <c r="VV81" s="262"/>
      <c r="VW81" s="262"/>
      <c r="VX81" s="262"/>
      <c r="VY81" s="262"/>
      <c r="VZ81" s="262"/>
      <c r="WA81" s="262"/>
      <c r="WB81" s="262"/>
      <c r="WC81" s="262"/>
      <c r="WD81" s="262"/>
      <c r="WE81" s="262"/>
      <c r="WF81" s="262"/>
      <c r="WG81" s="262"/>
      <c r="WH81" s="262"/>
      <c r="WI81" s="262"/>
      <c r="WJ81" s="262"/>
      <c r="WK81" s="262"/>
      <c r="WL81" s="262"/>
      <c r="WM81" s="262"/>
      <c r="WN81" s="262"/>
      <c r="WO81" s="262"/>
      <c r="WP81" s="262"/>
      <c r="WQ81" s="262"/>
      <c r="WR81" s="262"/>
      <c r="WS81" s="262"/>
      <c r="WT81" s="262"/>
      <c r="WU81" s="262"/>
      <c r="WV81" s="262"/>
      <c r="WW81" s="262"/>
      <c r="WX81" s="262"/>
      <c r="WY81" s="262"/>
      <c r="WZ81" s="262"/>
      <c r="XA81" s="262"/>
      <c r="XB81" s="262"/>
      <c r="XC81" s="262"/>
      <c r="XD81" s="262"/>
      <c r="XE81" s="262"/>
      <c r="XF81" s="262"/>
      <c r="XG81" s="262"/>
      <c r="XH81" s="262"/>
      <c r="XI81" s="262"/>
      <c r="XJ81" s="262"/>
      <c r="XK81" s="262"/>
      <c r="XL81" s="262"/>
      <c r="XM81" s="262"/>
      <c r="XN81" s="262"/>
      <c r="XO81" s="262"/>
      <c r="XP81" s="262"/>
      <c r="XQ81" s="262"/>
      <c r="XR81" s="262"/>
      <c r="XS81" s="262"/>
      <c r="XT81" s="262"/>
      <c r="XU81" s="262"/>
      <c r="XV81" s="262"/>
      <c r="XW81" s="262"/>
      <c r="XX81" s="262"/>
      <c r="XY81" s="262"/>
      <c r="XZ81" s="262"/>
      <c r="YA81" s="262"/>
      <c r="YB81" s="262"/>
      <c r="YC81" s="262"/>
      <c r="YD81" s="262"/>
      <c r="YE81" s="262"/>
      <c r="YF81" s="262"/>
      <c r="YG81" s="262"/>
      <c r="YH81" s="262"/>
      <c r="YI81" s="262"/>
      <c r="YJ81" s="262"/>
      <c r="YK81" s="262"/>
      <c r="YL81" s="262"/>
      <c r="YM81" s="262"/>
      <c r="YN81" s="262"/>
      <c r="YO81" s="262"/>
      <c r="YP81" s="262"/>
      <c r="YQ81" s="262"/>
      <c r="YR81" s="262"/>
      <c r="YS81" s="262"/>
      <c r="YT81" s="262"/>
      <c r="YU81" s="262"/>
      <c r="YV81" s="262"/>
      <c r="YW81" s="262"/>
      <c r="YX81" s="262"/>
      <c r="YY81" s="262"/>
      <c r="YZ81" s="262"/>
      <c r="ZA81" s="262"/>
      <c r="ZB81" s="262"/>
      <c r="ZC81" s="262"/>
      <c r="ZD81" s="262"/>
      <c r="ZE81" s="262"/>
      <c r="ZF81" s="262"/>
      <c r="ZG81" s="262"/>
      <c r="ZH81" s="262"/>
      <c r="ZI81" s="262"/>
      <c r="ZJ81" s="262"/>
      <c r="ZK81" s="262"/>
      <c r="ZL81" s="262"/>
      <c r="ZM81" s="262"/>
      <c r="ZN81" s="262"/>
      <c r="ZO81" s="262"/>
      <c r="ZP81" s="262"/>
      <c r="ZQ81" s="262"/>
      <c r="ZR81" s="262"/>
      <c r="ZS81" s="262"/>
      <c r="ZT81" s="262"/>
      <c r="ZU81" s="262"/>
      <c r="ZV81" s="262"/>
      <c r="ZW81" s="262"/>
      <c r="ZX81" s="262"/>
      <c r="ZY81" s="262"/>
      <c r="ZZ81" s="262"/>
      <c r="AAA81" s="262"/>
      <c r="AAB81" s="262"/>
      <c r="AAC81" s="262"/>
      <c r="AAD81" s="262"/>
      <c r="AAE81" s="262"/>
      <c r="AAF81" s="262"/>
      <c r="AAG81" s="262"/>
      <c r="AAH81" s="262"/>
      <c r="AAI81" s="262"/>
      <c r="AAJ81" s="262"/>
      <c r="AAK81" s="262"/>
      <c r="AAL81" s="262"/>
      <c r="AAM81" s="262"/>
      <c r="AAN81" s="262"/>
      <c r="AAO81" s="262"/>
      <c r="AAP81" s="262"/>
      <c r="AAQ81" s="262"/>
      <c r="AAR81" s="262"/>
      <c r="AAS81" s="262"/>
      <c r="AAT81" s="262"/>
      <c r="AAU81" s="262"/>
      <c r="AAV81" s="262"/>
      <c r="AAW81" s="262"/>
      <c r="AAX81" s="262"/>
      <c r="AAY81" s="262"/>
      <c r="AAZ81" s="262"/>
      <c r="ABA81" s="262"/>
      <c r="ABB81" s="262"/>
      <c r="ABC81" s="262"/>
      <c r="ABD81" s="262"/>
      <c r="ABE81" s="262"/>
      <c r="ABF81" s="262"/>
      <c r="ABG81" s="262"/>
      <c r="ABH81" s="262"/>
      <c r="ABI81" s="262"/>
      <c r="ABJ81" s="262"/>
      <c r="ABK81" s="262"/>
      <c r="ABL81" s="262"/>
      <c r="ABM81" s="262"/>
      <c r="ABN81" s="262"/>
      <c r="ABO81" s="262"/>
      <c r="ABP81" s="262"/>
      <c r="ABQ81" s="262"/>
      <c r="ABR81" s="262"/>
      <c r="ABS81" s="262"/>
      <c r="ABT81" s="262"/>
      <c r="ABU81" s="262"/>
      <c r="ABV81" s="262"/>
      <c r="ABW81" s="262"/>
      <c r="ABX81" s="262"/>
      <c r="ABY81" s="262"/>
      <c r="ABZ81" s="262"/>
      <c r="ACA81" s="262"/>
      <c r="ACB81" s="262"/>
      <c r="ACC81" s="262"/>
      <c r="ACD81" s="262"/>
      <c r="ACE81" s="262"/>
      <c r="ACF81" s="262"/>
      <c r="ACG81" s="262"/>
      <c r="ACH81" s="262"/>
      <c r="ACI81" s="262"/>
      <c r="ACJ81" s="262"/>
      <c r="ACK81" s="262"/>
      <c r="ACL81" s="262"/>
    </row>
    <row r="82" spans="1:766" s="275" customFormat="1">
      <c r="A82" s="265"/>
      <c r="B82" s="265"/>
      <c r="C82" s="262" t="s">
        <v>1100</v>
      </c>
      <c r="D82" s="262" t="s">
        <v>1099</v>
      </c>
      <c r="E82" s="294">
        <v>475</v>
      </c>
      <c r="F82" s="276" t="s">
        <v>1098</v>
      </c>
      <c r="G82" s="273">
        <v>2.52E-2</v>
      </c>
      <c r="H82" s="272">
        <v>12</v>
      </c>
      <c r="I82" s="263" t="s">
        <v>1275</v>
      </c>
      <c r="J82" s="262" t="s">
        <v>1010</v>
      </c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2"/>
      <c r="AK82" s="262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62"/>
      <c r="BH82" s="262"/>
      <c r="BI82" s="262"/>
      <c r="BJ82" s="262"/>
      <c r="BK82" s="262"/>
      <c r="BL82" s="262"/>
      <c r="BM82" s="262"/>
      <c r="BN82" s="262"/>
      <c r="BO82" s="262"/>
      <c r="BP82" s="262"/>
      <c r="BQ82" s="262"/>
      <c r="BR82" s="262"/>
      <c r="BS82" s="262"/>
      <c r="BT82" s="262"/>
      <c r="BU82" s="262"/>
      <c r="BV82" s="262"/>
      <c r="BW82" s="262"/>
      <c r="BX82" s="262"/>
      <c r="BY82" s="262"/>
      <c r="BZ82" s="262"/>
      <c r="CA82" s="262"/>
      <c r="CB82" s="262"/>
      <c r="CC82" s="262"/>
      <c r="CD82" s="262"/>
      <c r="CE82" s="262"/>
      <c r="CF82" s="262"/>
      <c r="CG82" s="262"/>
      <c r="CH82" s="262"/>
      <c r="CI82" s="262"/>
      <c r="CJ82" s="262"/>
      <c r="CK82" s="262"/>
      <c r="CL82" s="262"/>
      <c r="CM82" s="262"/>
      <c r="CN82" s="262"/>
      <c r="CO82" s="262"/>
      <c r="CP82" s="262"/>
      <c r="CQ82" s="262"/>
      <c r="CR82" s="262"/>
      <c r="CS82" s="262"/>
      <c r="CT82" s="262"/>
      <c r="CU82" s="262"/>
      <c r="CV82" s="262"/>
      <c r="CW82" s="262"/>
      <c r="CX82" s="262"/>
      <c r="CY82" s="262"/>
      <c r="CZ82" s="262"/>
      <c r="DA82" s="262"/>
      <c r="DB82" s="262"/>
      <c r="DC82" s="262"/>
      <c r="DD82" s="262"/>
      <c r="DE82" s="262"/>
      <c r="DF82" s="262"/>
      <c r="DG82" s="262"/>
      <c r="DH82" s="262"/>
      <c r="DI82" s="262"/>
      <c r="DJ82" s="262"/>
      <c r="DK82" s="262"/>
      <c r="DL82" s="262"/>
      <c r="DM82" s="262"/>
      <c r="DN82" s="262"/>
      <c r="DO82" s="262"/>
      <c r="DP82" s="262"/>
      <c r="DQ82" s="262"/>
      <c r="DR82" s="262"/>
      <c r="DS82" s="262"/>
      <c r="DT82" s="262"/>
      <c r="DU82" s="262"/>
      <c r="DV82" s="262"/>
      <c r="DW82" s="262"/>
      <c r="DX82" s="262"/>
      <c r="DY82" s="262"/>
      <c r="DZ82" s="262"/>
      <c r="EA82" s="262"/>
      <c r="EB82" s="262"/>
      <c r="EC82" s="262"/>
      <c r="ED82" s="262"/>
      <c r="EE82" s="262"/>
      <c r="EF82" s="262"/>
      <c r="EG82" s="262"/>
      <c r="EH82" s="262"/>
      <c r="EI82" s="262"/>
      <c r="EJ82" s="262"/>
      <c r="EK82" s="262"/>
      <c r="EL82" s="262"/>
      <c r="EM82" s="262"/>
      <c r="EN82" s="262"/>
      <c r="EO82" s="262"/>
      <c r="EP82" s="262"/>
      <c r="EQ82" s="262"/>
      <c r="ER82" s="262"/>
      <c r="ES82" s="262"/>
      <c r="ET82" s="262"/>
      <c r="EU82" s="262"/>
      <c r="EV82" s="262"/>
      <c r="EW82" s="262"/>
      <c r="EX82" s="262"/>
      <c r="EY82" s="262"/>
      <c r="EZ82" s="262"/>
      <c r="FA82" s="262"/>
      <c r="FB82" s="262"/>
      <c r="FC82" s="262"/>
      <c r="FD82" s="262"/>
      <c r="FE82" s="262"/>
      <c r="FF82" s="262"/>
      <c r="FG82" s="262"/>
      <c r="FH82" s="262"/>
      <c r="FI82" s="262"/>
      <c r="FJ82" s="262"/>
      <c r="FK82" s="262"/>
      <c r="FL82" s="262"/>
      <c r="FM82" s="262"/>
      <c r="FN82" s="262"/>
      <c r="FO82" s="262"/>
      <c r="FP82" s="262"/>
      <c r="FQ82" s="262"/>
      <c r="FR82" s="262"/>
      <c r="FS82" s="262"/>
      <c r="FT82" s="262"/>
      <c r="FU82" s="262"/>
      <c r="FV82" s="262"/>
      <c r="FW82" s="262"/>
      <c r="FX82" s="262"/>
      <c r="FY82" s="262"/>
      <c r="FZ82" s="262"/>
      <c r="GA82" s="262"/>
      <c r="GB82" s="262"/>
      <c r="GC82" s="262"/>
      <c r="GD82" s="262"/>
      <c r="GE82" s="262"/>
      <c r="GF82" s="262"/>
      <c r="GG82" s="262"/>
      <c r="GH82" s="262"/>
      <c r="GI82" s="262"/>
      <c r="GJ82" s="262"/>
      <c r="GK82" s="262"/>
      <c r="GL82" s="262"/>
      <c r="GM82" s="262"/>
      <c r="GN82" s="262"/>
      <c r="GO82" s="262"/>
      <c r="GP82" s="262"/>
      <c r="GQ82" s="262"/>
      <c r="GR82" s="262"/>
      <c r="GS82" s="262"/>
      <c r="GT82" s="262"/>
      <c r="GU82" s="262"/>
      <c r="GV82" s="262"/>
      <c r="GW82" s="262"/>
      <c r="GX82" s="262"/>
      <c r="GY82" s="262"/>
      <c r="GZ82" s="262"/>
      <c r="HA82" s="262"/>
      <c r="HB82" s="262"/>
      <c r="HC82" s="262"/>
      <c r="HD82" s="262"/>
      <c r="HE82" s="262"/>
      <c r="HF82" s="262"/>
      <c r="HG82" s="262"/>
      <c r="HH82" s="262"/>
      <c r="HI82" s="262"/>
      <c r="HJ82" s="262"/>
      <c r="HK82" s="262"/>
      <c r="HL82" s="262"/>
      <c r="HM82" s="262"/>
      <c r="HN82" s="262"/>
      <c r="HO82" s="262"/>
      <c r="HP82" s="262"/>
      <c r="HQ82" s="262"/>
      <c r="HR82" s="262"/>
      <c r="HS82" s="262"/>
      <c r="HT82" s="262"/>
      <c r="HU82" s="262"/>
      <c r="HV82" s="262"/>
      <c r="HW82" s="262"/>
      <c r="HX82" s="262"/>
      <c r="HY82" s="262"/>
      <c r="HZ82" s="262"/>
      <c r="IA82" s="262"/>
      <c r="IB82" s="262"/>
      <c r="IC82" s="262"/>
      <c r="ID82" s="262"/>
      <c r="IE82" s="262"/>
      <c r="IF82" s="262"/>
      <c r="IG82" s="262"/>
      <c r="IH82" s="262"/>
      <c r="II82" s="262"/>
      <c r="IJ82" s="262"/>
      <c r="IK82" s="262"/>
      <c r="IL82" s="262"/>
      <c r="IM82" s="262"/>
      <c r="IN82" s="262"/>
      <c r="IO82" s="262"/>
      <c r="IP82" s="262"/>
      <c r="IQ82" s="262"/>
      <c r="IR82" s="262"/>
      <c r="IS82" s="262"/>
      <c r="IT82" s="262"/>
      <c r="IU82" s="262"/>
      <c r="IV82" s="262"/>
      <c r="IW82" s="262"/>
      <c r="IX82" s="262"/>
      <c r="IY82" s="262"/>
      <c r="IZ82" s="262"/>
      <c r="JA82" s="262"/>
      <c r="JB82" s="262"/>
      <c r="JC82" s="262"/>
      <c r="JD82" s="262"/>
      <c r="JE82" s="262"/>
      <c r="JF82" s="262"/>
      <c r="JG82" s="262"/>
      <c r="JH82" s="262"/>
      <c r="JI82" s="262"/>
      <c r="JJ82" s="262"/>
      <c r="JK82" s="262"/>
      <c r="JL82" s="262"/>
      <c r="JM82" s="262"/>
      <c r="JN82" s="262"/>
      <c r="JO82" s="262"/>
      <c r="JP82" s="262"/>
      <c r="JQ82" s="262"/>
      <c r="JR82" s="262"/>
      <c r="JS82" s="262"/>
      <c r="JT82" s="262"/>
      <c r="JU82" s="262"/>
      <c r="JV82" s="262"/>
      <c r="JW82" s="262"/>
      <c r="JX82" s="262"/>
      <c r="JY82" s="262"/>
      <c r="JZ82" s="262"/>
      <c r="KA82" s="262"/>
      <c r="KB82" s="262"/>
      <c r="KC82" s="262"/>
      <c r="KD82" s="262"/>
      <c r="KE82" s="262"/>
      <c r="KF82" s="262"/>
      <c r="KG82" s="262"/>
      <c r="KH82" s="262"/>
      <c r="KI82" s="262"/>
      <c r="KJ82" s="262"/>
      <c r="KK82" s="262"/>
      <c r="KL82" s="262"/>
      <c r="KM82" s="262"/>
      <c r="KN82" s="262"/>
      <c r="KO82" s="262"/>
      <c r="KP82" s="262"/>
      <c r="KQ82" s="262"/>
      <c r="KR82" s="262"/>
      <c r="KS82" s="262"/>
      <c r="KT82" s="262"/>
      <c r="KU82" s="262"/>
      <c r="KV82" s="262"/>
      <c r="KW82" s="262"/>
      <c r="KX82" s="262"/>
      <c r="KY82" s="262"/>
      <c r="KZ82" s="262"/>
      <c r="LA82" s="262"/>
      <c r="LB82" s="262"/>
      <c r="LC82" s="262"/>
      <c r="LD82" s="262"/>
      <c r="LE82" s="262"/>
      <c r="LF82" s="262"/>
      <c r="LG82" s="262"/>
      <c r="LH82" s="262"/>
      <c r="LI82" s="262"/>
      <c r="LJ82" s="262"/>
      <c r="LK82" s="262"/>
      <c r="LL82" s="262"/>
      <c r="LM82" s="262"/>
      <c r="LN82" s="262"/>
      <c r="LO82" s="262"/>
      <c r="LP82" s="262"/>
      <c r="LQ82" s="262"/>
      <c r="LR82" s="262"/>
      <c r="LS82" s="262"/>
      <c r="LT82" s="262"/>
      <c r="LU82" s="262"/>
      <c r="LV82" s="262"/>
      <c r="LW82" s="262"/>
      <c r="LX82" s="262"/>
      <c r="LY82" s="262"/>
      <c r="LZ82" s="262"/>
      <c r="MA82" s="262"/>
      <c r="MB82" s="262"/>
      <c r="MC82" s="262"/>
      <c r="MD82" s="262"/>
      <c r="ME82" s="262"/>
      <c r="MF82" s="262"/>
      <c r="MG82" s="262"/>
      <c r="MH82" s="262"/>
      <c r="MI82" s="262"/>
      <c r="MJ82" s="262"/>
      <c r="MK82" s="262"/>
      <c r="ML82" s="262"/>
      <c r="MM82" s="262"/>
      <c r="MN82" s="262"/>
      <c r="MO82" s="262"/>
      <c r="MP82" s="262"/>
      <c r="MQ82" s="262"/>
      <c r="MR82" s="262"/>
      <c r="MS82" s="262"/>
      <c r="MT82" s="262"/>
      <c r="MU82" s="262"/>
      <c r="MV82" s="262"/>
      <c r="MW82" s="262"/>
      <c r="MX82" s="262"/>
      <c r="MY82" s="262"/>
      <c r="MZ82" s="262"/>
      <c r="NA82" s="262"/>
      <c r="NB82" s="262"/>
      <c r="NC82" s="262"/>
      <c r="ND82" s="262"/>
      <c r="NE82" s="262"/>
      <c r="NF82" s="262"/>
      <c r="NG82" s="262"/>
      <c r="NH82" s="262"/>
      <c r="NI82" s="262"/>
      <c r="NJ82" s="262"/>
      <c r="NK82" s="262"/>
      <c r="NL82" s="262"/>
      <c r="NM82" s="262"/>
      <c r="NN82" s="262"/>
      <c r="NO82" s="262"/>
      <c r="NP82" s="262"/>
      <c r="NQ82" s="262"/>
      <c r="NR82" s="262"/>
      <c r="NS82" s="262"/>
      <c r="NT82" s="262"/>
      <c r="NU82" s="262"/>
      <c r="NV82" s="262"/>
      <c r="NW82" s="262"/>
      <c r="NX82" s="262"/>
      <c r="NY82" s="262"/>
      <c r="NZ82" s="262"/>
      <c r="OA82" s="262"/>
      <c r="OB82" s="262"/>
      <c r="OC82" s="262"/>
      <c r="OD82" s="262"/>
      <c r="OE82" s="262"/>
      <c r="OF82" s="262"/>
      <c r="OG82" s="262"/>
      <c r="OH82" s="262"/>
      <c r="OI82" s="262"/>
      <c r="OJ82" s="262"/>
      <c r="OK82" s="262"/>
      <c r="OL82" s="262"/>
      <c r="OM82" s="262"/>
      <c r="ON82" s="262"/>
      <c r="OO82" s="262"/>
      <c r="OP82" s="262"/>
      <c r="OQ82" s="262"/>
      <c r="OR82" s="262"/>
      <c r="OS82" s="262"/>
      <c r="OT82" s="262"/>
      <c r="OU82" s="262"/>
      <c r="OV82" s="262"/>
      <c r="OW82" s="262"/>
      <c r="OX82" s="262"/>
      <c r="OY82" s="262"/>
      <c r="OZ82" s="262"/>
      <c r="PA82" s="262"/>
      <c r="PB82" s="262"/>
      <c r="PC82" s="262"/>
      <c r="PD82" s="262"/>
      <c r="PE82" s="262"/>
      <c r="PF82" s="262"/>
      <c r="PG82" s="262"/>
      <c r="PH82" s="262"/>
      <c r="PI82" s="262"/>
      <c r="PJ82" s="262"/>
      <c r="PK82" s="262"/>
      <c r="PL82" s="262"/>
      <c r="PM82" s="262"/>
      <c r="PN82" s="262"/>
      <c r="PO82" s="262"/>
      <c r="PP82" s="262"/>
      <c r="PQ82" s="262"/>
      <c r="PR82" s="262"/>
      <c r="PS82" s="262"/>
      <c r="PT82" s="262"/>
      <c r="PU82" s="262"/>
      <c r="PV82" s="262"/>
      <c r="PW82" s="262"/>
      <c r="PX82" s="262"/>
      <c r="PY82" s="262"/>
      <c r="PZ82" s="262"/>
      <c r="QA82" s="262"/>
      <c r="QB82" s="262"/>
      <c r="QC82" s="262"/>
      <c r="QD82" s="262"/>
      <c r="QE82" s="262"/>
      <c r="QF82" s="262"/>
      <c r="QG82" s="262"/>
      <c r="QH82" s="262"/>
      <c r="QI82" s="262"/>
      <c r="QJ82" s="262"/>
      <c r="QK82" s="262"/>
      <c r="QL82" s="262"/>
      <c r="QM82" s="262"/>
      <c r="QN82" s="262"/>
      <c r="QO82" s="262"/>
      <c r="QP82" s="262"/>
      <c r="QQ82" s="262"/>
      <c r="QR82" s="262"/>
      <c r="QS82" s="262"/>
      <c r="QT82" s="262"/>
      <c r="QU82" s="262"/>
      <c r="QV82" s="262"/>
      <c r="QW82" s="262"/>
      <c r="QX82" s="262"/>
      <c r="QY82" s="262"/>
      <c r="QZ82" s="262"/>
      <c r="RA82" s="262"/>
      <c r="RB82" s="262"/>
      <c r="RC82" s="262"/>
      <c r="RD82" s="262"/>
      <c r="RE82" s="262"/>
      <c r="RF82" s="262"/>
      <c r="RG82" s="262"/>
      <c r="RH82" s="262"/>
      <c r="RI82" s="262"/>
      <c r="RJ82" s="262"/>
      <c r="RK82" s="262"/>
      <c r="RL82" s="262"/>
      <c r="RM82" s="262"/>
      <c r="RN82" s="262"/>
      <c r="RO82" s="262"/>
      <c r="RP82" s="262"/>
      <c r="RQ82" s="262"/>
      <c r="RR82" s="262"/>
      <c r="RS82" s="262"/>
      <c r="RT82" s="262"/>
      <c r="RU82" s="262"/>
      <c r="RV82" s="262"/>
      <c r="RW82" s="262"/>
      <c r="RX82" s="262"/>
      <c r="RY82" s="262"/>
      <c r="RZ82" s="262"/>
      <c r="SA82" s="262"/>
      <c r="SB82" s="262"/>
      <c r="SC82" s="262"/>
      <c r="SD82" s="262"/>
      <c r="SE82" s="262"/>
      <c r="SF82" s="262"/>
      <c r="SG82" s="262"/>
      <c r="SH82" s="262"/>
      <c r="SI82" s="262"/>
      <c r="SJ82" s="262"/>
      <c r="SK82" s="262"/>
      <c r="SL82" s="262"/>
      <c r="SM82" s="262"/>
      <c r="SN82" s="262"/>
      <c r="SO82" s="262"/>
      <c r="SP82" s="262"/>
      <c r="SQ82" s="262"/>
      <c r="SR82" s="262"/>
      <c r="SS82" s="262"/>
      <c r="ST82" s="262"/>
      <c r="SU82" s="262"/>
      <c r="SV82" s="262"/>
      <c r="SW82" s="262"/>
      <c r="SX82" s="262"/>
      <c r="SY82" s="262"/>
      <c r="SZ82" s="262"/>
      <c r="TA82" s="262"/>
      <c r="TB82" s="262"/>
      <c r="TC82" s="262"/>
      <c r="TD82" s="262"/>
      <c r="TE82" s="262"/>
      <c r="TF82" s="262"/>
      <c r="TG82" s="262"/>
      <c r="TH82" s="262"/>
      <c r="TI82" s="262"/>
      <c r="TJ82" s="262"/>
      <c r="TK82" s="262"/>
      <c r="TL82" s="262"/>
      <c r="TM82" s="262"/>
      <c r="TN82" s="262"/>
      <c r="TO82" s="262"/>
      <c r="TP82" s="262"/>
      <c r="TQ82" s="262"/>
      <c r="TR82" s="262"/>
      <c r="TS82" s="262"/>
      <c r="TT82" s="262"/>
      <c r="TU82" s="262"/>
      <c r="TV82" s="262"/>
      <c r="TW82" s="262"/>
      <c r="TX82" s="262"/>
      <c r="TY82" s="262"/>
      <c r="TZ82" s="262"/>
      <c r="UA82" s="262"/>
      <c r="UB82" s="262"/>
      <c r="UC82" s="262"/>
      <c r="UD82" s="262"/>
      <c r="UE82" s="262"/>
      <c r="UF82" s="262"/>
      <c r="UG82" s="262"/>
      <c r="UH82" s="262"/>
      <c r="UI82" s="262"/>
      <c r="UJ82" s="262"/>
      <c r="UK82" s="262"/>
      <c r="UL82" s="262"/>
      <c r="UM82" s="262"/>
      <c r="UN82" s="262"/>
      <c r="UO82" s="262"/>
      <c r="UP82" s="262"/>
      <c r="UQ82" s="262"/>
      <c r="UR82" s="262"/>
      <c r="US82" s="262"/>
      <c r="UT82" s="262"/>
      <c r="UU82" s="262"/>
      <c r="UV82" s="262"/>
      <c r="UW82" s="262"/>
      <c r="UX82" s="262"/>
      <c r="UY82" s="262"/>
      <c r="UZ82" s="262"/>
      <c r="VA82" s="262"/>
      <c r="VB82" s="262"/>
      <c r="VC82" s="262"/>
      <c r="VD82" s="262"/>
      <c r="VE82" s="262"/>
      <c r="VF82" s="262"/>
      <c r="VG82" s="262"/>
      <c r="VH82" s="262"/>
      <c r="VI82" s="262"/>
      <c r="VJ82" s="262"/>
      <c r="VK82" s="262"/>
      <c r="VL82" s="262"/>
      <c r="VM82" s="262"/>
      <c r="VN82" s="262"/>
      <c r="VO82" s="262"/>
      <c r="VP82" s="262"/>
      <c r="VQ82" s="262"/>
      <c r="VR82" s="262"/>
      <c r="VS82" s="262"/>
      <c r="VT82" s="262"/>
      <c r="VU82" s="262"/>
      <c r="VV82" s="262"/>
      <c r="VW82" s="262"/>
      <c r="VX82" s="262"/>
      <c r="VY82" s="262"/>
      <c r="VZ82" s="262"/>
      <c r="WA82" s="262"/>
      <c r="WB82" s="262"/>
      <c r="WC82" s="262"/>
      <c r="WD82" s="262"/>
      <c r="WE82" s="262"/>
      <c r="WF82" s="262"/>
      <c r="WG82" s="262"/>
      <c r="WH82" s="262"/>
      <c r="WI82" s="262"/>
      <c r="WJ82" s="262"/>
      <c r="WK82" s="262"/>
      <c r="WL82" s="262"/>
      <c r="WM82" s="262"/>
      <c r="WN82" s="262"/>
      <c r="WO82" s="262"/>
      <c r="WP82" s="262"/>
      <c r="WQ82" s="262"/>
      <c r="WR82" s="262"/>
      <c r="WS82" s="262"/>
      <c r="WT82" s="262"/>
      <c r="WU82" s="262"/>
      <c r="WV82" s="262"/>
      <c r="WW82" s="262"/>
      <c r="WX82" s="262"/>
      <c r="WY82" s="262"/>
      <c r="WZ82" s="262"/>
      <c r="XA82" s="262"/>
      <c r="XB82" s="262"/>
      <c r="XC82" s="262"/>
      <c r="XD82" s="262"/>
      <c r="XE82" s="262"/>
      <c r="XF82" s="262"/>
      <c r="XG82" s="262"/>
      <c r="XH82" s="262"/>
      <c r="XI82" s="262"/>
      <c r="XJ82" s="262"/>
      <c r="XK82" s="262"/>
      <c r="XL82" s="262"/>
      <c r="XM82" s="262"/>
      <c r="XN82" s="262"/>
      <c r="XO82" s="262"/>
      <c r="XP82" s="262"/>
      <c r="XQ82" s="262"/>
      <c r="XR82" s="262"/>
      <c r="XS82" s="262"/>
      <c r="XT82" s="262"/>
      <c r="XU82" s="262"/>
      <c r="XV82" s="262"/>
      <c r="XW82" s="262"/>
      <c r="XX82" s="262"/>
      <c r="XY82" s="262"/>
      <c r="XZ82" s="262"/>
      <c r="YA82" s="262"/>
      <c r="YB82" s="262"/>
      <c r="YC82" s="262"/>
      <c r="YD82" s="262"/>
      <c r="YE82" s="262"/>
      <c r="YF82" s="262"/>
      <c r="YG82" s="262"/>
      <c r="YH82" s="262"/>
      <c r="YI82" s="262"/>
      <c r="YJ82" s="262"/>
      <c r="YK82" s="262"/>
      <c r="YL82" s="262"/>
      <c r="YM82" s="262"/>
      <c r="YN82" s="262"/>
      <c r="YO82" s="262"/>
      <c r="YP82" s="262"/>
      <c r="YQ82" s="262"/>
      <c r="YR82" s="262"/>
      <c r="YS82" s="262"/>
      <c r="YT82" s="262"/>
      <c r="YU82" s="262"/>
      <c r="YV82" s="262"/>
      <c r="YW82" s="262"/>
      <c r="YX82" s="262"/>
      <c r="YY82" s="262"/>
      <c r="YZ82" s="262"/>
      <c r="ZA82" s="262"/>
      <c r="ZB82" s="262"/>
      <c r="ZC82" s="262"/>
      <c r="ZD82" s="262"/>
      <c r="ZE82" s="262"/>
      <c r="ZF82" s="262"/>
      <c r="ZG82" s="262"/>
      <c r="ZH82" s="262"/>
      <c r="ZI82" s="262"/>
      <c r="ZJ82" s="262"/>
      <c r="ZK82" s="262"/>
      <c r="ZL82" s="262"/>
      <c r="ZM82" s="262"/>
      <c r="ZN82" s="262"/>
      <c r="ZO82" s="262"/>
      <c r="ZP82" s="262"/>
      <c r="ZQ82" s="262"/>
      <c r="ZR82" s="262"/>
      <c r="ZS82" s="262"/>
      <c r="ZT82" s="262"/>
      <c r="ZU82" s="262"/>
      <c r="ZV82" s="262"/>
      <c r="ZW82" s="262"/>
      <c r="ZX82" s="262"/>
      <c r="ZY82" s="262"/>
      <c r="ZZ82" s="262"/>
      <c r="AAA82" s="262"/>
      <c r="AAB82" s="262"/>
      <c r="AAC82" s="262"/>
      <c r="AAD82" s="262"/>
      <c r="AAE82" s="262"/>
      <c r="AAF82" s="262"/>
      <c r="AAG82" s="262"/>
      <c r="AAH82" s="262"/>
      <c r="AAI82" s="262"/>
      <c r="AAJ82" s="262"/>
      <c r="AAK82" s="262"/>
      <c r="AAL82" s="262"/>
      <c r="AAM82" s="262"/>
      <c r="AAN82" s="262"/>
      <c r="AAO82" s="262"/>
      <c r="AAP82" s="262"/>
      <c r="AAQ82" s="262"/>
      <c r="AAR82" s="262"/>
      <c r="AAS82" s="262"/>
      <c r="AAT82" s="262"/>
      <c r="AAU82" s="262"/>
      <c r="AAV82" s="262"/>
      <c r="AAW82" s="262"/>
      <c r="AAX82" s="262"/>
      <c r="AAY82" s="262"/>
      <c r="AAZ82" s="262"/>
      <c r="ABA82" s="262"/>
      <c r="ABB82" s="262"/>
      <c r="ABC82" s="262"/>
      <c r="ABD82" s="262"/>
      <c r="ABE82" s="262"/>
      <c r="ABF82" s="262"/>
      <c r="ABG82" s="262"/>
      <c r="ABH82" s="262"/>
      <c r="ABI82" s="262"/>
      <c r="ABJ82" s="262"/>
      <c r="ABK82" s="262"/>
      <c r="ABL82" s="262"/>
      <c r="ABM82" s="262"/>
      <c r="ABN82" s="262"/>
      <c r="ABO82" s="262"/>
      <c r="ABP82" s="262"/>
      <c r="ABQ82" s="262"/>
      <c r="ABR82" s="262"/>
      <c r="ABS82" s="262"/>
      <c r="ABT82" s="262"/>
      <c r="ABU82" s="262"/>
      <c r="ABV82" s="262"/>
      <c r="ABW82" s="262"/>
      <c r="ABX82" s="262"/>
      <c r="ABY82" s="262"/>
      <c r="ABZ82" s="262"/>
      <c r="ACA82" s="262"/>
      <c r="ACB82" s="262"/>
      <c r="ACC82" s="262"/>
      <c r="ACD82" s="262"/>
      <c r="ACE82" s="262"/>
      <c r="ACF82" s="262"/>
      <c r="ACG82" s="262"/>
      <c r="ACH82" s="262"/>
      <c r="ACI82" s="262"/>
      <c r="ACJ82" s="262"/>
      <c r="ACK82" s="262"/>
      <c r="ACL82" s="262"/>
    </row>
    <row r="83" spans="1:766">
      <c r="A83" s="271" t="s">
        <v>1097</v>
      </c>
      <c r="B83" s="271" t="str">
        <f>LEFT(A83,3)</f>
        <v>384</v>
      </c>
      <c r="C83" s="269"/>
      <c r="D83" s="269"/>
      <c r="E83" s="295">
        <v>100120</v>
      </c>
      <c r="F83" s="295">
        <v>0</v>
      </c>
      <c r="G83" s="295"/>
      <c r="H83" s="295">
        <v>2523</v>
      </c>
      <c r="I83" s="270"/>
    </row>
    <row r="84" spans="1:766" s="269" customFormat="1">
      <c r="A84" s="265" t="s">
        <v>1096</v>
      </c>
      <c r="B84" s="265"/>
      <c r="C84" s="262" t="s">
        <v>1095</v>
      </c>
      <c r="D84" s="262" t="s">
        <v>1094</v>
      </c>
      <c r="E84" s="294">
        <v>32520</v>
      </c>
      <c r="F84" s="276" t="s">
        <v>1085</v>
      </c>
      <c r="G84" s="273">
        <v>2.2599999999999999E-2</v>
      </c>
      <c r="H84" s="272">
        <v>735</v>
      </c>
      <c r="I84" s="263"/>
      <c r="J84" s="262" t="s">
        <v>1084</v>
      </c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62"/>
      <c r="BH84" s="262"/>
      <c r="BI84" s="262"/>
      <c r="BJ84" s="262"/>
      <c r="BK84" s="262"/>
      <c r="BL84" s="262"/>
      <c r="BM84" s="262"/>
      <c r="BN84" s="262"/>
      <c r="BO84" s="262"/>
      <c r="BP84" s="262"/>
      <c r="BQ84" s="262"/>
      <c r="BR84" s="262"/>
      <c r="BS84" s="262"/>
      <c r="BT84" s="262"/>
      <c r="BU84" s="262"/>
      <c r="BV84" s="262"/>
      <c r="BW84" s="262"/>
      <c r="BX84" s="262"/>
      <c r="BY84" s="262"/>
      <c r="BZ84" s="262"/>
      <c r="CA84" s="262"/>
      <c r="CB84" s="262"/>
      <c r="CC84" s="262"/>
      <c r="CD84" s="262"/>
      <c r="CE84" s="262"/>
      <c r="CF84" s="262"/>
      <c r="CG84" s="262"/>
      <c r="CH84" s="262"/>
      <c r="CI84" s="262"/>
      <c r="CJ84" s="262"/>
      <c r="CK84" s="262"/>
      <c r="CL84" s="262"/>
      <c r="CM84" s="262"/>
      <c r="CN84" s="262"/>
      <c r="CO84" s="262"/>
      <c r="CP84" s="262"/>
      <c r="CQ84" s="262"/>
      <c r="CR84" s="262"/>
      <c r="CS84" s="262"/>
      <c r="CT84" s="262"/>
      <c r="CU84" s="262"/>
      <c r="CV84" s="262"/>
      <c r="CW84" s="262"/>
      <c r="CX84" s="262"/>
      <c r="CY84" s="262"/>
      <c r="CZ84" s="262"/>
      <c r="DA84" s="262"/>
      <c r="DB84" s="262"/>
      <c r="DC84" s="262"/>
      <c r="DD84" s="262"/>
      <c r="DE84" s="262"/>
      <c r="DF84" s="262"/>
      <c r="DG84" s="262"/>
      <c r="DH84" s="262"/>
      <c r="DI84" s="262"/>
      <c r="DJ84" s="262"/>
      <c r="DK84" s="262"/>
      <c r="DL84" s="262"/>
      <c r="DM84" s="262"/>
      <c r="DN84" s="262"/>
      <c r="DO84" s="262"/>
      <c r="DP84" s="262"/>
      <c r="DQ84" s="262"/>
      <c r="DR84" s="262"/>
      <c r="DS84" s="262"/>
      <c r="DT84" s="262"/>
      <c r="DU84" s="262"/>
      <c r="DV84" s="262"/>
      <c r="DW84" s="262"/>
      <c r="DX84" s="262"/>
      <c r="DY84" s="262"/>
      <c r="DZ84" s="262"/>
      <c r="EA84" s="262"/>
      <c r="EB84" s="262"/>
      <c r="EC84" s="262"/>
      <c r="ED84" s="262"/>
      <c r="EE84" s="262"/>
      <c r="EF84" s="262"/>
      <c r="EG84" s="262"/>
      <c r="EH84" s="262"/>
      <c r="EI84" s="262"/>
      <c r="EJ84" s="262"/>
      <c r="EK84" s="262"/>
      <c r="EL84" s="262"/>
      <c r="EM84" s="262"/>
      <c r="EN84" s="262"/>
      <c r="EO84" s="262"/>
      <c r="EP84" s="262"/>
      <c r="EQ84" s="262"/>
      <c r="ER84" s="262"/>
      <c r="ES84" s="262"/>
      <c r="ET84" s="262"/>
      <c r="EU84" s="262"/>
      <c r="EV84" s="262"/>
      <c r="EW84" s="262"/>
      <c r="EX84" s="262"/>
      <c r="EY84" s="262"/>
      <c r="EZ84" s="262"/>
      <c r="FA84" s="262"/>
      <c r="FB84" s="262"/>
      <c r="FC84" s="262"/>
      <c r="FD84" s="262"/>
      <c r="FE84" s="262"/>
      <c r="FF84" s="262"/>
      <c r="FG84" s="262"/>
      <c r="FH84" s="262"/>
      <c r="FI84" s="262"/>
      <c r="FJ84" s="262"/>
      <c r="FK84" s="262"/>
      <c r="FL84" s="262"/>
      <c r="FM84" s="262"/>
      <c r="FN84" s="262"/>
      <c r="FO84" s="262"/>
      <c r="FP84" s="262"/>
      <c r="FQ84" s="262"/>
      <c r="FR84" s="262"/>
      <c r="FS84" s="262"/>
      <c r="FT84" s="262"/>
      <c r="FU84" s="262"/>
      <c r="FV84" s="262"/>
      <c r="FW84" s="262"/>
      <c r="FX84" s="262"/>
      <c r="FY84" s="262"/>
      <c r="FZ84" s="262"/>
      <c r="GA84" s="262"/>
      <c r="GB84" s="262"/>
      <c r="GC84" s="262"/>
      <c r="GD84" s="262"/>
      <c r="GE84" s="262"/>
      <c r="GF84" s="262"/>
      <c r="GG84" s="262"/>
      <c r="GH84" s="262"/>
      <c r="GI84" s="262"/>
      <c r="GJ84" s="262"/>
      <c r="GK84" s="262"/>
      <c r="GL84" s="262"/>
      <c r="GM84" s="262"/>
      <c r="GN84" s="262"/>
      <c r="GO84" s="262"/>
      <c r="GP84" s="262"/>
      <c r="GQ84" s="262"/>
      <c r="GR84" s="262"/>
      <c r="GS84" s="262"/>
      <c r="GT84" s="262"/>
      <c r="GU84" s="262"/>
      <c r="GV84" s="262"/>
      <c r="GW84" s="262"/>
      <c r="GX84" s="262"/>
      <c r="GY84" s="262"/>
      <c r="GZ84" s="262"/>
      <c r="HA84" s="262"/>
      <c r="HB84" s="262"/>
      <c r="HC84" s="262"/>
      <c r="HD84" s="262"/>
      <c r="HE84" s="262"/>
      <c r="HF84" s="262"/>
      <c r="HG84" s="262"/>
      <c r="HH84" s="262"/>
      <c r="HI84" s="262"/>
      <c r="HJ84" s="262"/>
      <c r="HK84" s="262"/>
      <c r="HL84" s="262"/>
      <c r="HM84" s="262"/>
      <c r="HN84" s="262"/>
      <c r="HO84" s="262"/>
      <c r="HP84" s="262"/>
      <c r="HQ84" s="262"/>
      <c r="HR84" s="262"/>
      <c r="HS84" s="262"/>
      <c r="HT84" s="262"/>
      <c r="HU84" s="262"/>
      <c r="HV84" s="262"/>
      <c r="HW84" s="262"/>
      <c r="HX84" s="262"/>
      <c r="HY84" s="262"/>
      <c r="HZ84" s="262"/>
      <c r="IA84" s="262"/>
      <c r="IB84" s="262"/>
      <c r="IC84" s="262"/>
      <c r="ID84" s="262"/>
      <c r="IE84" s="262"/>
      <c r="IF84" s="262"/>
      <c r="IG84" s="262"/>
      <c r="IH84" s="262"/>
      <c r="II84" s="262"/>
      <c r="IJ84" s="262"/>
      <c r="IK84" s="262"/>
      <c r="IL84" s="262"/>
      <c r="IM84" s="262"/>
      <c r="IN84" s="262"/>
      <c r="IO84" s="262"/>
      <c r="IP84" s="262"/>
      <c r="IQ84" s="262"/>
      <c r="IR84" s="262"/>
      <c r="IS84" s="262"/>
      <c r="IT84" s="262"/>
      <c r="IU84" s="262"/>
      <c r="IV84" s="262"/>
      <c r="IW84" s="262"/>
      <c r="IX84" s="262"/>
      <c r="IY84" s="262"/>
      <c r="IZ84" s="262"/>
      <c r="JA84" s="262"/>
      <c r="JB84" s="262"/>
      <c r="JC84" s="262"/>
      <c r="JD84" s="262"/>
      <c r="JE84" s="262"/>
      <c r="JF84" s="262"/>
      <c r="JG84" s="262"/>
      <c r="JH84" s="262"/>
      <c r="JI84" s="262"/>
      <c r="JJ84" s="262"/>
      <c r="JK84" s="262"/>
      <c r="JL84" s="262"/>
      <c r="JM84" s="262"/>
      <c r="JN84" s="262"/>
      <c r="JO84" s="262"/>
      <c r="JP84" s="262"/>
      <c r="JQ84" s="262"/>
      <c r="JR84" s="262"/>
      <c r="JS84" s="262"/>
      <c r="JT84" s="262"/>
      <c r="JU84" s="262"/>
      <c r="JV84" s="262"/>
      <c r="JW84" s="262"/>
      <c r="JX84" s="262"/>
      <c r="JY84" s="262"/>
      <c r="JZ84" s="262"/>
      <c r="KA84" s="262"/>
      <c r="KB84" s="262"/>
      <c r="KC84" s="262"/>
      <c r="KD84" s="262"/>
      <c r="KE84" s="262"/>
      <c r="KF84" s="262"/>
      <c r="KG84" s="262"/>
      <c r="KH84" s="262"/>
      <c r="KI84" s="262"/>
      <c r="KJ84" s="262"/>
      <c r="KK84" s="262"/>
      <c r="KL84" s="262"/>
      <c r="KM84" s="262"/>
      <c r="KN84" s="262"/>
      <c r="KO84" s="262"/>
      <c r="KP84" s="262"/>
      <c r="KQ84" s="262"/>
      <c r="KR84" s="262"/>
      <c r="KS84" s="262"/>
      <c r="KT84" s="262"/>
      <c r="KU84" s="262"/>
      <c r="KV84" s="262"/>
      <c r="KW84" s="262"/>
      <c r="KX84" s="262"/>
      <c r="KY84" s="262"/>
      <c r="KZ84" s="262"/>
      <c r="LA84" s="262"/>
      <c r="LB84" s="262"/>
      <c r="LC84" s="262"/>
      <c r="LD84" s="262"/>
      <c r="LE84" s="262"/>
      <c r="LF84" s="262"/>
      <c r="LG84" s="262"/>
      <c r="LH84" s="262"/>
      <c r="LI84" s="262"/>
      <c r="LJ84" s="262"/>
      <c r="LK84" s="262"/>
      <c r="LL84" s="262"/>
      <c r="LM84" s="262"/>
      <c r="LN84" s="262"/>
      <c r="LO84" s="262"/>
      <c r="LP84" s="262"/>
      <c r="LQ84" s="262"/>
      <c r="LR84" s="262"/>
      <c r="LS84" s="262"/>
      <c r="LT84" s="262"/>
      <c r="LU84" s="262"/>
      <c r="LV84" s="262"/>
      <c r="LW84" s="262"/>
      <c r="LX84" s="262"/>
      <c r="LY84" s="262"/>
      <c r="LZ84" s="262"/>
      <c r="MA84" s="262"/>
      <c r="MB84" s="262"/>
      <c r="MC84" s="262"/>
      <c r="MD84" s="262"/>
      <c r="ME84" s="262"/>
      <c r="MF84" s="262"/>
      <c r="MG84" s="262"/>
      <c r="MH84" s="262"/>
      <c r="MI84" s="262"/>
      <c r="MJ84" s="262"/>
      <c r="MK84" s="262"/>
      <c r="ML84" s="262"/>
      <c r="MM84" s="262"/>
      <c r="MN84" s="262"/>
      <c r="MO84" s="262"/>
      <c r="MP84" s="262"/>
      <c r="MQ84" s="262"/>
      <c r="MR84" s="262"/>
      <c r="MS84" s="262"/>
      <c r="MT84" s="262"/>
      <c r="MU84" s="262"/>
      <c r="MV84" s="262"/>
      <c r="MW84" s="262"/>
      <c r="MX84" s="262"/>
      <c r="MY84" s="262"/>
      <c r="MZ84" s="262"/>
      <c r="NA84" s="262"/>
      <c r="NB84" s="262"/>
      <c r="NC84" s="262"/>
      <c r="ND84" s="262"/>
      <c r="NE84" s="262"/>
      <c r="NF84" s="262"/>
      <c r="NG84" s="262"/>
      <c r="NH84" s="262"/>
      <c r="NI84" s="262"/>
      <c r="NJ84" s="262"/>
      <c r="NK84" s="262"/>
      <c r="NL84" s="262"/>
      <c r="NM84" s="262"/>
      <c r="NN84" s="262"/>
      <c r="NO84" s="262"/>
      <c r="NP84" s="262"/>
      <c r="NQ84" s="262"/>
      <c r="NR84" s="262"/>
      <c r="NS84" s="262"/>
      <c r="NT84" s="262"/>
      <c r="NU84" s="262"/>
      <c r="NV84" s="262"/>
      <c r="NW84" s="262"/>
      <c r="NX84" s="262"/>
      <c r="NY84" s="262"/>
      <c r="NZ84" s="262"/>
      <c r="OA84" s="262"/>
      <c r="OB84" s="262"/>
      <c r="OC84" s="262"/>
      <c r="OD84" s="262"/>
      <c r="OE84" s="262"/>
      <c r="OF84" s="262"/>
      <c r="OG84" s="262"/>
      <c r="OH84" s="262"/>
      <c r="OI84" s="262"/>
      <c r="OJ84" s="262"/>
      <c r="OK84" s="262"/>
      <c r="OL84" s="262"/>
      <c r="OM84" s="262"/>
      <c r="ON84" s="262"/>
      <c r="OO84" s="262"/>
      <c r="OP84" s="262"/>
      <c r="OQ84" s="262"/>
      <c r="OR84" s="262"/>
      <c r="OS84" s="262"/>
      <c r="OT84" s="262"/>
      <c r="OU84" s="262"/>
      <c r="OV84" s="262"/>
      <c r="OW84" s="262"/>
      <c r="OX84" s="262"/>
      <c r="OY84" s="262"/>
      <c r="OZ84" s="262"/>
      <c r="PA84" s="262"/>
      <c r="PB84" s="262"/>
      <c r="PC84" s="262"/>
      <c r="PD84" s="262"/>
      <c r="PE84" s="262"/>
      <c r="PF84" s="262"/>
      <c r="PG84" s="262"/>
      <c r="PH84" s="262"/>
      <c r="PI84" s="262"/>
      <c r="PJ84" s="262"/>
      <c r="PK84" s="262"/>
      <c r="PL84" s="262"/>
      <c r="PM84" s="262"/>
      <c r="PN84" s="262"/>
      <c r="PO84" s="262"/>
      <c r="PP84" s="262"/>
      <c r="PQ84" s="262"/>
      <c r="PR84" s="262"/>
      <c r="PS84" s="262"/>
      <c r="PT84" s="262"/>
      <c r="PU84" s="262"/>
      <c r="PV84" s="262"/>
      <c r="PW84" s="262"/>
      <c r="PX84" s="262"/>
      <c r="PY84" s="262"/>
      <c r="PZ84" s="262"/>
      <c r="QA84" s="262"/>
      <c r="QB84" s="262"/>
      <c r="QC84" s="262"/>
      <c r="QD84" s="262"/>
      <c r="QE84" s="262"/>
      <c r="QF84" s="262"/>
      <c r="QG84" s="262"/>
      <c r="QH84" s="262"/>
      <c r="QI84" s="262"/>
      <c r="QJ84" s="262"/>
      <c r="QK84" s="262"/>
      <c r="QL84" s="262"/>
      <c r="QM84" s="262"/>
      <c r="QN84" s="262"/>
      <c r="QO84" s="262"/>
      <c r="QP84" s="262"/>
      <c r="QQ84" s="262"/>
      <c r="QR84" s="262"/>
      <c r="QS84" s="262"/>
      <c r="QT84" s="262"/>
      <c r="QU84" s="262"/>
      <c r="QV84" s="262"/>
      <c r="QW84" s="262"/>
      <c r="QX84" s="262"/>
      <c r="QY84" s="262"/>
      <c r="QZ84" s="262"/>
      <c r="RA84" s="262"/>
      <c r="RB84" s="262"/>
      <c r="RC84" s="262"/>
      <c r="RD84" s="262"/>
      <c r="RE84" s="262"/>
      <c r="RF84" s="262"/>
      <c r="RG84" s="262"/>
      <c r="RH84" s="262"/>
      <c r="RI84" s="262"/>
      <c r="RJ84" s="262"/>
      <c r="RK84" s="262"/>
      <c r="RL84" s="262"/>
      <c r="RM84" s="262"/>
      <c r="RN84" s="262"/>
      <c r="RO84" s="262"/>
      <c r="RP84" s="262"/>
      <c r="RQ84" s="262"/>
      <c r="RR84" s="262"/>
      <c r="RS84" s="262"/>
      <c r="RT84" s="262"/>
      <c r="RU84" s="262"/>
      <c r="RV84" s="262"/>
      <c r="RW84" s="262"/>
      <c r="RX84" s="262"/>
      <c r="RY84" s="262"/>
      <c r="RZ84" s="262"/>
      <c r="SA84" s="262"/>
      <c r="SB84" s="262"/>
      <c r="SC84" s="262"/>
      <c r="SD84" s="262"/>
      <c r="SE84" s="262"/>
      <c r="SF84" s="262"/>
      <c r="SG84" s="262"/>
      <c r="SH84" s="262"/>
      <c r="SI84" s="262"/>
      <c r="SJ84" s="262"/>
      <c r="SK84" s="262"/>
      <c r="SL84" s="262"/>
      <c r="SM84" s="262"/>
      <c r="SN84" s="262"/>
      <c r="SO84" s="262"/>
      <c r="SP84" s="262"/>
      <c r="SQ84" s="262"/>
      <c r="SR84" s="262"/>
      <c r="SS84" s="262"/>
      <c r="ST84" s="262"/>
      <c r="SU84" s="262"/>
      <c r="SV84" s="262"/>
      <c r="SW84" s="262"/>
      <c r="SX84" s="262"/>
      <c r="SY84" s="262"/>
      <c r="SZ84" s="262"/>
      <c r="TA84" s="262"/>
      <c r="TB84" s="262"/>
      <c r="TC84" s="262"/>
      <c r="TD84" s="262"/>
      <c r="TE84" s="262"/>
      <c r="TF84" s="262"/>
      <c r="TG84" s="262"/>
      <c r="TH84" s="262"/>
      <c r="TI84" s="262"/>
      <c r="TJ84" s="262"/>
      <c r="TK84" s="262"/>
      <c r="TL84" s="262"/>
      <c r="TM84" s="262"/>
      <c r="TN84" s="262"/>
      <c r="TO84" s="262"/>
      <c r="TP84" s="262"/>
      <c r="TQ84" s="262"/>
      <c r="TR84" s="262"/>
      <c r="TS84" s="262"/>
      <c r="TT84" s="262"/>
      <c r="TU84" s="262"/>
      <c r="TV84" s="262"/>
      <c r="TW84" s="262"/>
      <c r="TX84" s="262"/>
      <c r="TY84" s="262"/>
      <c r="TZ84" s="262"/>
      <c r="UA84" s="262"/>
      <c r="UB84" s="262"/>
      <c r="UC84" s="262"/>
      <c r="UD84" s="262"/>
      <c r="UE84" s="262"/>
      <c r="UF84" s="262"/>
      <c r="UG84" s="262"/>
      <c r="UH84" s="262"/>
      <c r="UI84" s="262"/>
      <c r="UJ84" s="262"/>
      <c r="UK84" s="262"/>
      <c r="UL84" s="262"/>
      <c r="UM84" s="262"/>
      <c r="UN84" s="262"/>
      <c r="UO84" s="262"/>
      <c r="UP84" s="262"/>
      <c r="UQ84" s="262"/>
      <c r="UR84" s="262"/>
      <c r="US84" s="262"/>
      <c r="UT84" s="262"/>
      <c r="UU84" s="262"/>
      <c r="UV84" s="262"/>
      <c r="UW84" s="262"/>
      <c r="UX84" s="262"/>
      <c r="UY84" s="262"/>
      <c r="UZ84" s="262"/>
      <c r="VA84" s="262"/>
      <c r="VB84" s="262"/>
      <c r="VC84" s="262"/>
      <c r="VD84" s="262"/>
      <c r="VE84" s="262"/>
      <c r="VF84" s="262"/>
      <c r="VG84" s="262"/>
      <c r="VH84" s="262"/>
      <c r="VI84" s="262"/>
      <c r="VJ84" s="262"/>
      <c r="VK84" s="262"/>
      <c r="VL84" s="262"/>
      <c r="VM84" s="262"/>
      <c r="VN84" s="262"/>
      <c r="VO84" s="262"/>
      <c r="VP84" s="262"/>
      <c r="VQ84" s="262"/>
      <c r="VR84" s="262"/>
      <c r="VS84" s="262"/>
      <c r="VT84" s="262"/>
      <c r="VU84" s="262"/>
      <c r="VV84" s="262"/>
      <c r="VW84" s="262"/>
      <c r="VX84" s="262"/>
      <c r="VY84" s="262"/>
      <c r="VZ84" s="262"/>
      <c r="WA84" s="262"/>
      <c r="WB84" s="262"/>
      <c r="WC84" s="262"/>
      <c r="WD84" s="262"/>
      <c r="WE84" s="262"/>
      <c r="WF84" s="262"/>
      <c r="WG84" s="262"/>
      <c r="WH84" s="262"/>
      <c r="WI84" s="262"/>
      <c r="WJ84" s="262"/>
      <c r="WK84" s="262"/>
      <c r="WL84" s="262"/>
      <c r="WM84" s="262"/>
      <c r="WN84" s="262"/>
      <c r="WO84" s="262"/>
      <c r="WP84" s="262"/>
      <c r="WQ84" s="262"/>
      <c r="WR84" s="262"/>
      <c r="WS84" s="262"/>
      <c r="WT84" s="262"/>
      <c r="WU84" s="262"/>
      <c r="WV84" s="262"/>
      <c r="WW84" s="262"/>
      <c r="WX84" s="262"/>
      <c r="WY84" s="262"/>
      <c r="WZ84" s="262"/>
      <c r="XA84" s="262"/>
      <c r="XB84" s="262"/>
      <c r="XC84" s="262"/>
      <c r="XD84" s="262"/>
      <c r="XE84" s="262"/>
      <c r="XF84" s="262"/>
      <c r="XG84" s="262"/>
      <c r="XH84" s="262"/>
      <c r="XI84" s="262"/>
      <c r="XJ84" s="262"/>
      <c r="XK84" s="262"/>
      <c r="XL84" s="262"/>
      <c r="XM84" s="262"/>
      <c r="XN84" s="262"/>
      <c r="XO84" s="262"/>
      <c r="XP84" s="262"/>
      <c r="XQ84" s="262"/>
      <c r="XR84" s="262"/>
      <c r="XS84" s="262"/>
      <c r="XT84" s="262"/>
      <c r="XU84" s="262"/>
      <c r="XV84" s="262"/>
      <c r="XW84" s="262"/>
      <c r="XX84" s="262"/>
      <c r="XY84" s="262"/>
      <c r="XZ84" s="262"/>
      <c r="YA84" s="262"/>
      <c r="YB84" s="262"/>
      <c r="YC84" s="262"/>
      <c r="YD84" s="262"/>
      <c r="YE84" s="262"/>
      <c r="YF84" s="262"/>
      <c r="YG84" s="262"/>
      <c r="YH84" s="262"/>
      <c r="YI84" s="262"/>
      <c r="YJ84" s="262"/>
      <c r="YK84" s="262"/>
      <c r="YL84" s="262"/>
      <c r="YM84" s="262"/>
      <c r="YN84" s="262"/>
      <c r="YO84" s="262"/>
      <c r="YP84" s="262"/>
      <c r="YQ84" s="262"/>
      <c r="YR84" s="262"/>
      <c r="YS84" s="262"/>
      <c r="YT84" s="262"/>
      <c r="YU84" s="262"/>
      <c r="YV84" s="262"/>
      <c r="YW84" s="262"/>
      <c r="YX84" s="262"/>
      <c r="YY84" s="262"/>
      <c r="YZ84" s="262"/>
      <c r="ZA84" s="262"/>
      <c r="ZB84" s="262"/>
      <c r="ZC84" s="262"/>
      <c r="ZD84" s="262"/>
      <c r="ZE84" s="262"/>
      <c r="ZF84" s="262"/>
      <c r="ZG84" s="262"/>
      <c r="ZH84" s="262"/>
      <c r="ZI84" s="262"/>
      <c r="ZJ84" s="262"/>
      <c r="ZK84" s="262"/>
      <c r="ZL84" s="262"/>
      <c r="ZM84" s="262"/>
      <c r="ZN84" s="262"/>
      <c r="ZO84" s="262"/>
      <c r="ZP84" s="262"/>
      <c r="ZQ84" s="262"/>
      <c r="ZR84" s="262"/>
      <c r="ZS84" s="262"/>
      <c r="ZT84" s="262"/>
      <c r="ZU84" s="262"/>
      <c r="ZV84" s="262"/>
      <c r="ZW84" s="262"/>
      <c r="ZX84" s="262"/>
      <c r="ZY84" s="262"/>
      <c r="ZZ84" s="262"/>
      <c r="AAA84" s="262"/>
      <c r="AAB84" s="262"/>
      <c r="AAC84" s="262"/>
      <c r="AAD84" s="262"/>
      <c r="AAE84" s="262"/>
      <c r="AAF84" s="262"/>
      <c r="AAG84" s="262"/>
      <c r="AAH84" s="262"/>
      <c r="AAI84" s="262"/>
      <c r="AAJ84" s="262"/>
      <c r="AAK84" s="262"/>
      <c r="AAL84" s="262"/>
      <c r="AAM84" s="262"/>
      <c r="AAN84" s="262"/>
      <c r="AAO84" s="262"/>
      <c r="AAP84" s="262"/>
      <c r="AAQ84" s="262"/>
      <c r="AAR84" s="262"/>
      <c r="AAS84" s="262"/>
      <c r="AAT84" s="262"/>
      <c r="AAU84" s="262"/>
      <c r="AAV84" s="262"/>
      <c r="AAW84" s="262"/>
      <c r="AAX84" s="262"/>
      <c r="AAY84" s="262"/>
      <c r="AAZ84" s="262"/>
      <c r="ABA84" s="262"/>
      <c r="ABB84" s="262"/>
      <c r="ABC84" s="262"/>
      <c r="ABD84" s="262"/>
      <c r="ABE84" s="262"/>
      <c r="ABF84" s="262"/>
      <c r="ABG84" s="262"/>
      <c r="ABH84" s="262"/>
      <c r="ABI84" s="262"/>
      <c r="ABJ84" s="262"/>
      <c r="ABK84" s="262"/>
      <c r="ABL84" s="262"/>
      <c r="ABM84" s="262"/>
      <c r="ABN84" s="262"/>
      <c r="ABO84" s="262"/>
      <c r="ABP84" s="262"/>
      <c r="ABQ84" s="262"/>
      <c r="ABR84" s="262"/>
      <c r="ABS84" s="262"/>
      <c r="ABT84" s="262"/>
      <c r="ABU84" s="262"/>
      <c r="ABV84" s="262"/>
      <c r="ABW84" s="262"/>
      <c r="ABX84" s="262"/>
      <c r="ABY84" s="262"/>
      <c r="ABZ84" s="262"/>
      <c r="ACA84" s="262"/>
      <c r="ACB84" s="262"/>
      <c r="ACC84" s="262"/>
      <c r="ACD84" s="262"/>
      <c r="ACE84" s="262"/>
      <c r="ACF84" s="262"/>
      <c r="ACG84" s="262"/>
      <c r="ACH84" s="262"/>
      <c r="ACI84" s="262"/>
      <c r="ACJ84" s="262"/>
      <c r="ACK84" s="262"/>
      <c r="ACL84" s="262"/>
    </row>
    <row r="85" spans="1:766">
      <c r="C85" s="262" t="s">
        <v>1093</v>
      </c>
      <c r="D85" s="262" t="s">
        <v>1092</v>
      </c>
      <c r="E85" s="294">
        <v>46324</v>
      </c>
      <c r="F85" s="276" t="s">
        <v>1085</v>
      </c>
      <c r="G85" s="273">
        <v>2.2599999999999999E-2</v>
      </c>
      <c r="H85" s="272">
        <v>1047</v>
      </c>
      <c r="J85" s="262" t="s">
        <v>1084</v>
      </c>
    </row>
    <row r="86" spans="1:766">
      <c r="C86" s="262" t="s">
        <v>1091</v>
      </c>
      <c r="D86" s="262" t="s">
        <v>1090</v>
      </c>
      <c r="E86" s="294">
        <v>16369</v>
      </c>
      <c r="F86" s="276" t="s">
        <v>1085</v>
      </c>
      <c r="G86" s="273">
        <v>2.2599999999999999E-2</v>
      </c>
      <c r="H86" s="272">
        <v>370</v>
      </c>
      <c r="I86" s="263" t="s">
        <v>1276</v>
      </c>
      <c r="J86" s="262" t="s">
        <v>1084</v>
      </c>
    </row>
    <row r="87" spans="1:766">
      <c r="C87" s="262" t="s">
        <v>1089</v>
      </c>
      <c r="D87" s="262" t="s">
        <v>1088</v>
      </c>
      <c r="E87" s="294">
        <v>17328</v>
      </c>
      <c r="F87" s="276" t="s">
        <v>1085</v>
      </c>
      <c r="G87" s="273">
        <v>2.2599999999999999E-2</v>
      </c>
      <c r="H87" s="272">
        <v>392</v>
      </c>
      <c r="J87" s="262" t="s">
        <v>1084</v>
      </c>
    </row>
    <row r="88" spans="1:766">
      <c r="C88" s="262" t="s">
        <v>1087</v>
      </c>
      <c r="D88" s="262" t="s">
        <v>1086</v>
      </c>
      <c r="E88" s="294">
        <v>14642</v>
      </c>
      <c r="F88" s="276" t="s">
        <v>1085</v>
      </c>
      <c r="G88" s="273">
        <v>2.2599999999999999E-2</v>
      </c>
      <c r="H88" s="272">
        <v>331</v>
      </c>
      <c r="J88" s="262" t="s">
        <v>1084</v>
      </c>
    </row>
    <row r="89" spans="1:766">
      <c r="A89" s="271" t="s">
        <v>1083</v>
      </c>
      <c r="B89" s="271" t="str">
        <f>LEFT(A89,3)</f>
        <v>385</v>
      </c>
      <c r="C89" s="269"/>
      <c r="D89" s="269"/>
      <c r="E89" s="295">
        <v>127183</v>
      </c>
      <c r="F89" s="295">
        <v>0</v>
      </c>
      <c r="G89" s="295"/>
      <c r="H89" s="295">
        <v>2875</v>
      </c>
      <c r="I89" s="270"/>
    </row>
    <row r="90" spans="1:766">
      <c r="A90" s="265" t="s">
        <v>1082</v>
      </c>
      <c r="C90" s="262" t="s">
        <v>1081</v>
      </c>
      <c r="D90" s="262" t="s">
        <v>1080</v>
      </c>
      <c r="E90" s="294">
        <v>61351</v>
      </c>
      <c r="F90" s="276" t="s">
        <v>1069</v>
      </c>
      <c r="G90" s="273">
        <v>1.9300000000000001E-2</v>
      </c>
      <c r="H90" s="272">
        <v>1184</v>
      </c>
      <c r="J90" s="262" t="s">
        <v>1010</v>
      </c>
    </row>
    <row r="91" spans="1:766">
      <c r="C91" s="262" t="s">
        <v>1079</v>
      </c>
      <c r="D91" s="262" t="s">
        <v>1078</v>
      </c>
      <c r="E91" s="294">
        <v>10197</v>
      </c>
      <c r="F91" s="276" t="s">
        <v>1069</v>
      </c>
      <c r="G91" s="273">
        <v>1.9300000000000001E-2</v>
      </c>
      <c r="H91" s="272">
        <v>197</v>
      </c>
      <c r="J91" s="262" t="s">
        <v>1010</v>
      </c>
    </row>
    <row r="92" spans="1:766">
      <c r="C92" s="262" t="s">
        <v>1077</v>
      </c>
      <c r="D92" s="262" t="s">
        <v>1076</v>
      </c>
      <c r="E92" s="294">
        <v>3474</v>
      </c>
      <c r="F92" s="276" t="s">
        <v>1069</v>
      </c>
      <c r="G92" s="273">
        <v>1.9300000000000001E-2</v>
      </c>
      <c r="H92" s="272">
        <v>67</v>
      </c>
      <c r="J92" s="262" t="s">
        <v>1010</v>
      </c>
    </row>
    <row r="93" spans="1:766">
      <c r="C93" s="262" t="s">
        <v>1075</v>
      </c>
      <c r="D93" s="262" t="s">
        <v>1074</v>
      </c>
      <c r="E93" s="294">
        <v>16082</v>
      </c>
      <c r="F93" s="276" t="s">
        <v>1069</v>
      </c>
      <c r="G93" s="273">
        <v>1.9300000000000001E-2</v>
      </c>
      <c r="H93" s="272">
        <v>310</v>
      </c>
      <c r="J93" s="262" t="s">
        <v>1010</v>
      </c>
    </row>
    <row r="94" spans="1:766">
      <c r="C94" s="262" t="s">
        <v>1073</v>
      </c>
      <c r="D94" s="262" t="s">
        <v>1072</v>
      </c>
      <c r="E94" s="294">
        <v>24844</v>
      </c>
      <c r="F94" s="276" t="s">
        <v>1069</v>
      </c>
      <c r="G94" s="273">
        <v>1.9300000000000001E-2</v>
      </c>
      <c r="H94" s="272">
        <v>479</v>
      </c>
      <c r="J94" s="262" t="s">
        <v>1010</v>
      </c>
    </row>
    <row r="95" spans="1:766">
      <c r="C95" s="262" t="s">
        <v>1071</v>
      </c>
      <c r="D95" s="262" t="s">
        <v>1070</v>
      </c>
      <c r="E95" s="294">
        <v>47372</v>
      </c>
      <c r="F95" s="276" t="s">
        <v>1069</v>
      </c>
      <c r="G95" s="273">
        <v>1.9300000000000001E-2</v>
      </c>
      <c r="H95" s="272">
        <v>914</v>
      </c>
      <c r="J95" s="262" t="s">
        <v>1010</v>
      </c>
    </row>
    <row r="96" spans="1:766">
      <c r="A96" s="271" t="s">
        <v>1068</v>
      </c>
      <c r="B96" s="271" t="str">
        <f>LEFT(A96,3)</f>
        <v>387</v>
      </c>
      <c r="C96" s="269"/>
      <c r="D96" s="269"/>
      <c r="E96" s="295">
        <v>163320</v>
      </c>
      <c r="F96" s="295">
        <v>0</v>
      </c>
      <c r="G96" s="295"/>
      <c r="H96" s="295">
        <v>3151</v>
      </c>
      <c r="I96" s="270"/>
    </row>
    <row r="97" spans="1:766" s="269" customFormat="1">
      <c r="A97" s="265" t="s">
        <v>1067</v>
      </c>
      <c r="B97" s="265"/>
      <c r="C97" s="262" t="s">
        <v>1066</v>
      </c>
      <c r="D97" s="262" t="s">
        <v>1065</v>
      </c>
      <c r="E97" s="294">
        <v>77460</v>
      </c>
      <c r="F97" s="276" t="s">
        <v>1058</v>
      </c>
      <c r="G97" s="273">
        <v>2.81E-2</v>
      </c>
      <c r="H97" s="272">
        <v>2177</v>
      </c>
      <c r="I97" s="263"/>
      <c r="J97" s="262" t="s">
        <v>1004</v>
      </c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62"/>
      <c r="AH97" s="262"/>
      <c r="AI97" s="262"/>
      <c r="AJ97" s="262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62"/>
      <c r="BH97" s="262"/>
      <c r="BI97" s="262"/>
      <c r="BJ97" s="262"/>
      <c r="BK97" s="262"/>
      <c r="BL97" s="262"/>
      <c r="BM97" s="262"/>
      <c r="BN97" s="262"/>
      <c r="BO97" s="262"/>
      <c r="BP97" s="262"/>
      <c r="BQ97" s="262"/>
      <c r="BR97" s="262"/>
      <c r="BS97" s="262"/>
      <c r="BT97" s="262"/>
      <c r="BU97" s="262"/>
      <c r="BV97" s="262"/>
      <c r="BW97" s="262"/>
      <c r="BX97" s="262"/>
      <c r="BY97" s="262"/>
      <c r="BZ97" s="262"/>
      <c r="CA97" s="262"/>
      <c r="CB97" s="262"/>
      <c r="CC97" s="262"/>
      <c r="CD97" s="262"/>
      <c r="CE97" s="262"/>
      <c r="CF97" s="262"/>
      <c r="CG97" s="262"/>
      <c r="CH97" s="262"/>
      <c r="CI97" s="262"/>
      <c r="CJ97" s="262"/>
      <c r="CK97" s="262"/>
      <c r="CL97" s="262"/>
      <c r="CM97" s="262"/>
      <c r="CN97" s="262"/>
      <c r="CO97" s="262"/>
      <c r="CP97" s="262"/>
      <c r="CQ97" s="262"/>
      <c r="CR97" s="262"/>
      <c r="CS97" s="262"/>
      <c r="CT97" s="262"/>
      <c r="CU97" s="262"/>
      <c r="CV97" s="262"/>
      <c r="CW97" s="262"/>
      <c r="CX97" s="262"/>
      <c r="CY97" s="262"/>
      <c r="CZ97" s="262"/>
      <c r="DA97" s="262"/>
      <c r="DB97" s="262"/>
      <c r="DC97" s="262"/>
      <c r="DD97" s="262"/>
      <c r="DE97" s="262"/>
      <c r="DF97" s="262"/>
      <c r="DG97" s="262"/>
      <c r="DH97" s="262"/>
      <c r="DI97" s="262"/>
      <c r="DJ97" s="262"/>
      <c r="DK97" s="262"/>
      <c r="DL97" s="262"/>
      <c r="DM97" s="262"/>
      <c r="DN97" s="262"/>
      <c r="DO97" s="262"/>
      <c r="DP97" s="262"/>
      <c r="DQ97" s="262"/>
      <c r="DR97" s="262"/>
      <c r="DS97" s="262"/>
      <c r="DT97" s="262"/>
      <c r="DU97" s="262"/>
      <c r="DV97" s="262"/>
      <c r="DW97" s="262"/>
      <c r="DX97" s="262"/>
      <c r="DY97" s="262"/>
      <c r="DZ97" s="262"/>
      <c r="EA97" s="262"/>
      <c r="EB97" s="262"/>
      <c r="EC97" s="262"/>
      <c r="ED97" s="262"/>
      <c r="EE97" s="262"/>
      <c r="EF97" s="262"/>
      <c r="EG97" s="262"/>
      <c r="EH97" s="262"/>
      <c r="EI97" s="262"/>
      <c r="EJ97" s="262"/>
      <c r="EK97" s="262"/>
      <c r="EL97" s="262"/>
      <c r="EM97" s="262"/>
      <c r="EN97" s="262"/>
      <c r="EO97" s="262"/>
      <c r="EP97" s="262"/>
      <c r="EQ97" s="262"/>
      <c r="ER97" s="262"/>
      <c r="ES97" s="262"/>
      <c r="ET97" s="262"/>
      <c r="EU97" s="262"/>
      <c r="EV97" s="262"/>
      <c r="EW97" s="262"/>
      <c r="EX97" s="262"/>
      <c r="EY97" s="262"/>
      <c r="EZ97" s="262"/>
      <c r="FA97" s="262"/>
      <c r="FB97" s="262"/>
      <c r="FC97" s="262"/>
      <c r="FD97" s="262"/>
      <c r="FE97" s="262"/>
      <c r="FF97" s="262"/>
      <c r="FG97" s="262"/>
      <c r="FH97" s="262"/>
      <c r="FI97" s="262"/>
      <c r="FJ97" s="262"/>
      <c r="FK97" s="262"/>
      <c r="FL97" s="262"/>
      <c r="FM97" s="262"/>
      <c r="FN97" s="262"/>
      <c r="FO97" s="262"/>
      <c r="FP97" s="262"/>
      <c r="FQ97" s="262"/>
      <c r="FR97" s="262"/>
      <c r="FS97" s="262"/>
      <c r="FT97" s="262"/>
      <c r="FU97" s="262"/>
      <c r="FV97" s="262"/>
      <c r="FW97" s="262"/>
      <c r="FX97" s="262"/>
      <c r="FY97" s="262"/>
      <c r="FZ97" s="262"/>
      <c r="GA97" s="262"/>
      <c r="GB97" s="262"/>
      <c r="GC97" s="262"/>
      <c r="GD97" s="262"/>
      <c r="GE97" s="262"/>
      <c r="GF97" s="262"/>
      <c r="GG97" s="262"/>
      <c r="GH97" s="262"/>
      <c r="GI97" s="262"/>
      <c r="GJ97" s="262"/>
      <c r="GK97" s="262"/>
      <c r="GL97" s="262"/>
      <c r="GM97" s="262"/>
      <c r="GN97" s="262"/>
      <c r="GO97" s="262"/>
      <c r="GP97" s="262"/>
      <c r="GQ97" s="262"/>
      <c r="GR97" s="262"/>
      <c r="GS97" s="262"/>
      <c r="GT97" s="262"/>
      <c r="GU97" s="262"/>
      <c r="GV97" s="262"/>
      <c r="GW97" s="262"/>
      <c r="GX97" s="262"/>
      <c r="GY97" s="262"/>
      <c r="GZ97" s="262"/>
      <c r="HA97" s="262"/>
      <c r="HB97" s="262"/>
      <c r="HC97" s="262"/>
      <c r="HD97" s="262"/>
      <c r="HE97" s="262"/>
      <c r="HF97" s="262"/>
      <c r="HG97" s="262"/>
      <c r="HH97" s="262"/>
      <c r="HI97" s="262"/>
      <c r="HJ97" s="262"/>
      <c r="HK97" s="262"/>
      <c r="HL97" s="262"/>
      <c r="HM97" s="262"/>
      <c r="HN97" s="262"/>
      <c r="HO97" s="262"/>
      <c r="HP97" s="262"/>
      <c r="HQ97" s="262"/>
      <c r="HR97" s="262"/>
      <c r="HS97" s="262"/>
      <c r="HT97" s="262"/>
      <c r="HU97" s="262"/>
      <c r="HV97" s="262"/>
      <c r="HW97" s="262"/>
      <c r="HX97" s="262"/>
      <c r="HY97" s="262"/>
      <c r="HZ97" s="262"/>
      <c r="IA97" s="262"/>
      <c r="IB97" s="262"/>
      <c r="IC97" s="262"/>
      <c r="ID97" s="262"/>
      <c r="IE97" s="262"/>
      <c r="IF97" s="262"/>
      <c r="IG97" s="262"/>
      <c r="IH97" s="262"/>
      <c r="II97" s="262"/>
      <c r="IJ97" s="262"/>
      <c r="IK97" s="262"/>
      <c r="IL97" s="262"/>
      <c r="IM97" s="262"/>
      <c r="IN97" s="262"/>
      <c r="IO97" s="262"/>
      <c r="IP97" s="262"/>
      <c r="IQ97" s="262"/>
      <c r="IR97" s="262"/>
      <c r="IS97" s="262"/>
      <c r="IT97" s="262"/>
      <c r="IU97" s="262"/>
      <c r="IV97" s="262"/>
      <c r="IW97" s="262"/>
      <c r="IX97" s="262"/>
      <c r="IY97" s="262"/>
      <c r="IZ97" s="262"/>
      <c r="JA97" s="262"/>
      <c r="JB97" s="262"/>
      <c r="JC97" s="262"/>
      <c r="JD97" s="262"/>
      <c r="JE97" s="262"/>
      <c r="JF97" s="262"/>
      <c r="JG97" s="262"/>
      <c r="JH97" s="262"/>
      <c r="JI97" s="262"/>
      <c r="JJ97" s="262"/>
      <c r="JK97" s="262"/>
      <c r="JL97" s="262"/>
      <c r="JM97" s="262"/>
      <c r="JN97" s="262"/>
      <c r="JO97" s="262"/>
      <c r="JP97" s="262"/>
      <c r="JQ97" s="262"/>
      <c r="JR97" s="262"/>
      <c r="JS97" s="262"/>
      <c r="JT97" s="262"/>
      <c r="JU97" s="262"/>
      <c r="JV97" s="262"/>
      <c r="JW97" s="262"/>
      <c r="JX97" s="262"/>
      <c r="JY97" s="262"/>
      <c r="JZ97" s="262"/>
      <c r="KA97" s="262"/>
      <c r="KB97" s="262"/>
      <c r="KC97" s="262"/>
      <c r="KD97" s="262"/>
      <c r="KE97" s="262"/>
      <c r="KF97" s="262"/>
      <c r="KG97" s="262"/>
      <c r="KH97" s="262"/>
      <c r="KI97" s="262"/>
      <c r="KJ97" s="262"/>
      <c r="KK97" s="262"/>
      <c r="KL97" s="262"/>
      <c r="KM97" s="262"/>
      <c r="KN97" s="262"/>
      <c r="KO97" s="262"/>
      <c r="KP97" s="262"/>
      <c r="KQ97" s="262"/>
      <c r="KR97" s="262"/>
      <c r="KS97" s="262"/>
      <c r="KT97" s="262"/>
      <c r="KU97" s="262"/>
      <c r="KV97" s="262"/>
      <c r="KW97" s="262"/>
      <c r="KX97" s="262"/>
      <c r="KY97" s="262"/>
      <c r="KZ97" s="262"/>
      <c r="LA97" s="262"/>
      <c r="LB97" s="262"/>
      <c r="LC97" s="262"/>
      <c r="LD97" s="262"/>
      <c r="LE97" s="262"/>
      <c r="LF97" s="262"/>
      <c r="LG97" s="262"/>
      <c r="LH97" s="262"/>
      <c r="LI97" s="262"/>
      <c r="LJ97" s="262"/>
      <c r="LK97" s="262"/>
      <c r="LL97" s="262"/>
      <c r="LM97" s="262"/>
      <c r="LN97" s="262"/>
      <c r="LO97" s="262"/>
      <c r="LP97" s="262"/>
      <c r="LQ97" s="262"/>
      <c r="LR97" s="262"/>
      <c r="LS97" s="262"/>
      <c r="LT97" s="262"/>
      <c r="LU97" s="262"/>
      <c r="LV97" s="262"/>
      <c r="LW97" s="262"/>
      <c r="LX97" s="262"/>
      <c r="LY97" s="262"/>
      <c r="LZ97" s="262"/>
      <c r="MA97" s="262"/>
      <c r="MB97" s="262"/>
      <c r="MC97" s="262"/>
      <c r="MD97" s="262"/>
      <c r="ME97" s="262"/>
      <c r="MF97" s="262"/>
      <c r="MG97" s="262"/>
      <c r="MH97" s="262"/>
      <c r="MI97" s="262"/>
      <c r="MJ97" s="262"/>
      <c r="MK97" s="262"/>
      <c r="ML97" s="262"/>
      <c r="MM97" s="262"/>
      <c r="MN97" s="262"/>
      <c r="MO97" s="262"/>
      <c r="MP97" s="262"/>
      <c r="MQ97" s="262"/>
      <c r="MR97" s="262"/>
      <c r="MS97" s="262"/>
      <c r="MT97" s="262"/>
      <c r="MU97" s="262"/>
      <c r="MV97" s="262"/>
      <c r="MW97" s="262"/>
      <c r="MX97" s="262"/>
      <c r="MY97" s="262"/>
      <c r="MZ97" s="262"/>
      <c r="NA97" s="262"/>
      <c r="NB97" s="262"/>
      <c r="NC97" s="262"/>
      <c r="ND97" s="262"/>
      <c r="NE97" s="262"/>
      <c r="NF97" s="262"/>
      <c r="NG97" s="262"/>
      <c r="NH97" s="262"/>
      <c r="NI97" s="262"/>
      <c r="NJ97" s="262"/>
      <c r="NK97" s="262"/>
      <c r="NL97" s="262"/>
      <c r="NM97" s="262"/>
      <c r="NN97" s="262"/>
      <c r="NO97" s="262"/>
      <c r="NP97" s="262"/>
      <c r="NQ97" s="262"/>
      <c r="NR97" s="262"/>
      <c r="NS97" s="262"/>
      <c r="NT97" s="262"/>
      <c r="NU97" s="262"/>
      <c r="NV97" s="262"/>
      <c r="NW97" s="262"/>
      <c r="NX97" s="262"/>
      <c r="NY97" s="262"/>
      <c r="NZ97" s="262"/>
      <c r="OA97" s="262"/>
      <c r="OB97" s="262"/>
      <c r="OC97" s="262"/>
      <c r="OD97" s="262"/>
      <c r="OE97" s="262"/>
      <c r="OF97" s="262"/>
      <c r="OG97" s="262"/>
      <c r="OH97" s="262"/>
      <c r="OI97" s="262"/>
      <c r="OJ97" s="262"/>
      <c r="OK97" s="262"/>
      <c r="OL97" s="262"/>
      <c r="OM97" s="262"/>
      <c r="ON97" s="262"/>
      <c r="OO97" s="262"/>
      <c r="OP97" s="262"/>
      <c r="OQ97" s="262"/>
      <c r="OR97" s="262"/>
      <c r="OS97" s="262"/>
      <c r="OT97" s="262"/>
      <c r="OU97" s="262"/>
      <c r="OV97" s="262"/>
      <c r="OW97" s="262"/>
      <c r="OX97" s="262"/>
      <c r="OY97" s="262"/>
      <c r="OZ97" s="262"/>
      <c r="PA97" s="262"/>
      <c r="PB97" s="262"/>
      <c r="PC97" s="262"/>
      <c r="PD97" s="262"/>
      <c r="PE97" s="262"/>
      <c r="PF97" s="262"/>
      <c r="PG97" s="262"/>
      <c r="PH97" s="262"/>
      <c r="PI97" s="262"/>
      <c r="PJ97" s="262"/>
      <c r="PK97" s="262"/>
      <c r="PL97" s="262"/>
      <c r="PM97" s="262"/>
      <c r="PN97" s="262"/>
      <c r="PO97" s="262"/>
      <c r="PP97" s="262"/>
      <c r="PQ97" s="262"/>
      <c r="PR97" s="262"/>
      <c r="PS97" s="262"/>
      <c r="PT97" s="262"/>
      <c r="PU97" s="262"/>
      <c r="PV97" s="262"/>
      <c r="PW97" s="262"/>
      <c r="PX97" s="262"/>
      <c r="PY97" s="262"/>
      <c r="PZ97" s="262"/>
      <c r="QA97" s="262"/>
      <c r="QB97" s="262"/>
      <c r="QC97" s="262"/>
      <c r="QD97" s="262"/>
      <c r="QE97" s="262"/>
      <c r="QF97" s="262"/>
      <c r="QG97" s="262"/>
      <c r="QH97" s="262"/>
      <c r="QI97" s="262"/>
      <c r="QJ97" s="262"/>
      <c r="QK97" s="262"/>
      <c r="QL97" s="262"/>
      <c r="QM97" s="262"/>
      <c r="QN97" s="262"/>
      <c r="QO97" s="262"/>
      <c r="QP97" s="262"/>
      <c r="QQ97" s="262"/>
      <c r="QR97" s="262"/>
      <c r="QS97" s="262"/>
      <c r="QT97" s="262"/>
      <c r="QU97" s="262"/>
      <c r="QV97" s="262"/>
      <c r="QW97" s="262"/>
      <c r="QX97" s="262"/>
      <c r="QY97" s="262"/>
      <c r="QZ97" s="262"/>
      <c r="RA97" s="262"/>
      <c r="RB97" s="262"/>
      <c r="RC97" s="262"/>
      <c r="RD97" s="262"/>
      <c r="RE97" s="262"/>
      <c r="RF97" s="262"/>
      <c r="RG97" s="262"/>
      <c r="RH97" s="262"/>
      <c r="RI97" s="262"/>
      <c r="RJ97" s="262"/>
      <c r="RK97" s="262"/>
      <c r="RL97" s="262"/>
      <c r="RM97" s="262"/>
      <c r="RN97" s="262"/>
      <c r="RO97" s="262"/>
      <c r="RP97" s="262"/>
      <c r="RQ97" s="262"/>
      <c r="RR97" s="262"/>
      <c r="RS97" s="262"/>
      <c r="RT97" s="262"/>
      <c r="RU97" s="262"/>
      <c r="RV97" s="262"/>
      <c r="RW97" s="262"/>
      <c r="RX97" s="262"/>
      <c r="RY97" s="262"/>
      <c r="RZ97" s="262"/>
      <c r="SA97" s="262"/>
      <c r="SB97" s="262"/>
      <c r="SC97" s="262"/>
      <c r="SD97" s="262"/>
      <c r="SE97" s="262"/>
      <c r="SF97" s="262"/>
      <c r="SG97" s="262"/>
      <c r="SH97" s="262"/>
      <c r="SI97" s="262"/>
      <c r="SJ97" s="262"/>
      <c r="SK97" s="262"/>
      <c r="SL97" s="262"/>
      <c r="SM97" s="262"/>
      <c r="SN97" s="262"/>
      <c r="SO97" s="262"/>
      <c r="SP97" s="262"/>
      <c r="SQ97" s="262"/>
      <c r="SR97" s="262"/>
      <c r="SS97" s="262"/>
      <c r="ST97" s="262"/>
      <c r="SU97" s="262"/>
      <c r="SV97" s="262"/>
      <c r="SW97" s="262"/>
      <c r="SX97" s="262"/>
      <c r="SY97" s="262"/>
      <c r="SZ97" s="262"/>
      <c r="TA97" s="262"/>
      <c r="TB97" s="262"/>
      <c r="TC97" s="262"/>
      <c r="TD97" s="262"/>
      <c r="TE97" s="262"/>
      <c r="TF97" s="262"/>
      <c r="TG97" s="262"/>
      <c r="TH97" s="262"/>
      <c r="TI97" s="262"/>
      <c r="TJ97" s="262"/>
      <c r="TK97" s="262"/>
      <c r="TL97" s="262"/>
      <c r="TM97" s="262"/>
      <c r="TN97" s="262"/>
      <c r="TO97" s="262"/>
      <c r="TP97" s="262"/>
      <c r="TQ97" s="262"/>
      <c r="TR97" s="262"/>
      <c r="TS97" s="262"/>
      <c r="TT97" s="262"/>
      <c r="TU97" s="262"/>
      <c r="TV97" s="262"/>
      <c r="TW97" s="262"/>
      <c r="TX97" s="262"/>
      <c r="TY97" s="262"/>
      <c r="TZ97" s="262"/>
      <c r="UA97" s="262"/>
      <c r="UB97" s="262"/>
      <c r="UC97" s="262"/>
      <c r="UD97" s="262"/>
      <c r="UE97" s="262"/>
      <c r="UF97" s="262"/>
      <c r="UG97" s="262"/>
      <c r="UH97" s="262"/>
      <c r="UI97" s="262"/>
      <c r="UJ97" s="262"/>
      <c r="UK97" s="262"/>
      <c r="UL97" s="262"/>
      <c r="UM97" s="262"/>
      <c r="UN97" s="262"/>
      <c r="UO97" s="262"/>
      <c r="UP97" s="262"/>
      <c r="UQ97" s="262"/>
      <c r="UR97" s="262"/>
      <c r="US97" s="262"/>
      <c r="UT97" s="262"/>
      <c r="UU97" s="262"/>
      <c r="UV97" s="262"/>
      <c r="UW97" s="262"/>
      <c r="UX97" s="262"/>
      <c r="UY97" s="262"/>
      <c r="UZ97" s="262"/>
      <c r="VA97" s="262"/>
      <c r="VB97" s="262"/>
      <c r="VC97" s="262"/>
      <c r="VD97" s="262"/>
      <c r="VE97" s="262"/>
      <c r="VF97" s="262"/>
      <c r="VG97" s="262"/>
      <c r="VH97" s="262"/>
      <c r="VI97" s="262"/>
      <c r="VJ97" s="262"/>
      <c r="VK97" s="262"/>
      <c r="VL97" s="262"/>
      <c r="VM97" s="262"/>
      <c r="VN97" s="262"/>
      <c r="VO97" s="262"/>
      <c r="VP97" s="262"/>
      <c r="VQ97" s="262"/>
      <c r="VR97" s="262"/>
      <c r="VS97" s="262"/>
      <c r="VT97" s="262"/>
      <c r="VU97" s="262"/>
      <c r="VV97" s="262"/>
      <c r="VW97" s="262"/>
      <c r="VX97" s="262"/>
      <c r="VY97" s="262"/>
      <c r="VZ97" s="262"/>
      <c r="WA97" s="262"/>
      <c r="WB97" s="262"/>
      <c r="WC97" s="262"/>
      <c r="WD97" s="262"/>
      <c r="WE97" s="262"/>
      <c r="WF97" s="262"/>
      <c r="WG97" s="262"/>
      <c r="WH97" s="262"/>
      <c r="WI97" s="262"/>
      <c r="WJ97" s="262"/>
      <c r="WK97" s="262"/>
      <c r="WL97" s="262"/>
      <c r="WM97" s="262"/>
      <c r="WN97" s="262"/>
      <c r="WO97" s="262"/>
      <c r="WP97" s="262"/>
      <c r="WQ97" s="262"/>
      <c r="WR97" s="262"/>
      <c r="WS97" s="262"/>
      <c r="WT97" s="262"/>
      <c r="WU97" s="262"/>
      <c r="WV97" s="262"/>
      <c r="WW97" s="262"/>
      <c r="WX97" s="262"/>
      <c r="WY97" s="262"/>
      <c r="WZ97" s="262"/>
      <c r="XA97" s="262"/>
      <c r="XB97" s="262"/>
      <c r="XC97" s="262"/>
      <c r="XD97" s="262"/>
      <c r="XE97" s="262"/>
      <c r="XF97" s="262"/>
      <c r="XG97" s="262"/>
      <c r="XH97" s="262"/>
      <c r="XI97" s="262"/>
      <c r="XJ97" s="262"/>
      <c r="XK97" s="262"/>
      <c r="XL97" s="262"/>
      <c r="XM97" s="262"/>
      <c r="XN97" s="262"/>
      <c r="XO97" s="262"/>
      <c r="XP97" s="262"/>
      <c r="XQ97" s="262"/>
      <c r="XR97" s="262"/>
      <c r="XS97" s="262"/>
      <c r="XT97" s="262"/>
      <c r="XU97" s="262"/>
      <c r="XV97" s="262"/>
      <c r="XW97" s="262"/>
      <c r="XX97" s="262"/>
      <c r="XY97" s="262"/>
      <c r="XZ97" s="262"/>
      <c r="YA97" s="262"/>
      <c r="YB97" s="262"/>
      <c r="YC97" s="262"/>
      <c r="YD97" s="262"/>
      <c r="YE97" s="262"/>
      <c r="YF97" s="262"/>
      <c r="YG97" s="262"/>
      <c r="YH97" s="262"/>
      <c r="YI97" s="262"/>
      <c r="YJ97" s="262"/>
      <c r="YK97" s="262"/>
      <c r="YL97" s="262"/>
      <c r="YM97" s="262"/>
      <c r="YN97" s="262"/>
      <c r="YO97" s="262"/>
      <c r="YP97" s="262"/>
      <c r="YQ97" s="262"/>
      <c r="YR97" s="262"/>
      <c r="YS97" s="262"/>
      <c r="YT97" s="262"/>
      <c r="YU97" s="262"/>
      <c r="YV97" s="262"/>
      <c r="YW97" s="262"/>
      <c r="YX97" s="262"/>
      <c r="YY97" s="262"/>
      <c r="YZ97" s="262"/>
      <c r="ZA97" s="262"/>
      <c r="ZB97" s="262"/>
      <c r="ZC97" s="262"/>
      <c r="ZD97" s="262"/>
      <c r="ZE97" s="262"/>
      <c r="ZF97" s="262"/>
      <c r="ZG97" s="262"/>
      <c r="ZH97" s="262"/>
      <c r="ZI97" s="262"/>
      <c r="ZJ97" s="262"/>
      <c r="ZK97" s="262"/>
      <c r="ZL97" s="262"/>
      <c r="ZM97" s="262"/>
      <c r="ZN97" s="262"/>
      <c r="ZO97" s="262"/>
      <c r="ZP97" s="262"/>
      <c r="ZQ97" s="262"/>
      <c r="ZR97" s="262"/>
      <c r="ZS97" s="262"/>
      <c r="ZT97" s="262"/>
      <c r="ZU97" s="262"/>
      <c r="ZV97" s="262"/>
      <c r="ZW97" s="262"/>
      <c r="ZX97" s="262"/>
      <c r="ZY97" s="262"/>
      <c r="ZZ97" s="262"/>
      <c r="AAA97" s="262"/>
      <c r="AAB97" s="262"/>
      <c r="AAC97" s="262"/>
      <c r="AAD97" s="262"/>
      <c r="AAE97" s="262"/>
      <c r="AAF97" s="262"/>
      <c r="AAG97" s="262"/>
      <c r="AAH97" s="262"/>
      <c r="AAI97" s="262"/>
      <c r="AAJ97" s="262"/>
      <c r="AAK97" s="262"/>
      <c r="AAL97" s="262"/>
      <c r="AAM97" s="262"/>
      <c r="AAN97" s="262"/>
      <c r="AAO97" s="262"/>
      <c r="AAP97" s="262"/>
      <c r="AAQ97" s="262"/>
      <c r="AAR97" s="262"/>
      <c r="AAS97" s="262"/>
      <c r="AAT97" s="262"/>
      <c r="AAU97" s="262"/>
      <c r="AAV97" s="262"/>
      <c r="AAW97" s="262"/>
      <c r="AAX97" s="262"/>
      <c r="AAY97" s="262"/>
      <c r="AAZ97" s="262"/>
      <c r="ABA97" s="262"/>
      <c r="ABB97" s="262"/>
      <c r="ABC97" s="262"/>
      <c r="ABD97" s="262"/>
      <c r="ABE97" s="262"/>
      <c r="ABF97" s="262"/>
      <c r="ABG97" s="262"/>
      <c r="ABH97" s="262"/>
      <c r="ABI97" s="262"/>
      <c r="ABJ97" s="262"/>
      <c r="ABK97" s="262"/>
      <c r="ABL97" s="262"/>
      <c r="ABM97" s="262"/>
      <c r="ABN97" s="262"/>
      <c r="ABO97" s="262"/>
      <c r="ABP97" s="262"/>
      <c r="ABQ97" s="262"/>
      <c r="ABR97" s="262"/>
      <c r="ABS97" s="262"/>
      <c r="ABT97" s="262"/>
      <c r="ABU97" s="262"/>
      <c r="ABV97" s="262"/>
      <c r="ABW97" s="262"/>
      <c r="ABX97" s="262"/>
      <c r="ABY97" s="262"/>
      <c r="ABZ97" s="262"/>
      <c r="ACA97" s="262"/>
      <c r="ACB97" s="262"/>
      <c r="ACC97" s="262"/>
      <c r="ACD97" s="262"/>
      <c r="ACE97" s="262"/>
      <c r="ACF97" s="262"/>
      <c r="ACG97" s="262"/>
      <c r="ACH97" s="262"/>
      <c r="ACI97" s="262"/>
      <c r="ACJ97" s="262"/>
      <c r="ACK97" s="262"/>
      <c r="ACL97" s="262"/>
    </row>
    <row r="98" spans="1:766">
      <c r="C98" s="262" t="s">
        <v>1064</v>
      </c>
      <c r="D98" s="262" t="s">
        <v>1063</v>
      </c>
      <c r="E98" s="294">
        <v>26414</v>
      </c>
      <c r="F98" s="276" t="s">
        <v>1058</v>
      </c>
      <c r="G98" s="273">
        <v>2.81E-2</v>
      </c>
      <c r="H98" s="272">
        <v>742</v>
      </c>
      <c r="I98" s="263" t="s">
        <v>1275</v>
      </c>
      <c r="J98" s="262" t="s">
        <v>1004</v>
      </c>
    </row>
    <row r="99" spans="1:766">
      <c r="C99" s="262" t="s">
        <v>1062</v>
      </c>
      <c r="D99" s="262" t="s">
        <v>1061</v>
      </c>
      <c r="E99" s="294">
        <v>90248</v>
      </c>
      <c r="F99" s="276" t="s">
        <v>1058</v>
      </c>
      <c r="G99" s="273">
        <v>2.81E-2</v>
      </c>
      <c r="H99" s="272">
        <v>2536</v>
      </c>
      <c r="J99" s="262" t="s">
        <v>1004</v>
      </c>
    </row>
    <row r="100" spans="1:766">
      <c r="C100" s="262" t="s">
        <v>1060</v>
      </c>
      <c r="D100" s="262" t="s">
        <v>1059</v>
      </c>
      <c r="E100" s="294">
        <v>5679</v>
      </c>
      <c r="F100" s="276" t="s">
        <v>1058</v>
      </c>
      <c r="G100" s="273">
        <v>2.81E-2</v>
      </c>
      <c r="H100" s="272">
        <v>160</v>
      </c>
      <c r="J100" s="262" t="s">
        <v>1004</v>
      </c>
    </row>
    <row r="101" spans="1:766">
      <c r="A101" s="271" t="s">
        <v>1057</v>
      </c>
      <c r="B101" s="271" t="str">
        <f>LEFT(A101,3)</f>
        <v>390</v>
      </c>
      <c r="C101" s="269"/>
      <c r="D101" s="269"/>
      <c r="E101" s="295">
        <v>199801</v>
      </c>
      <c r="F101" s="295">
        <v>0</v>
      </c>
      <c r="G101" s="295"/>
      <c r="H101" s="295">
        <v>5615</v>
      </c>
      <c r="I101" s="295"/>
    </row>
    <row r="102" spans="1:766" s="269" customFormat="1">
      <c r="A102" s="265" t="s">
        <v>1056</v>
      </c>
      <c r="B102" s="265"/>
      <c r="C102" s="262" t="s">
        <v>1055</v>
      </c>
      <c r="D102" s="262" t="s">
        <v>1054</v>
      </c>
      <c r="E102" s="294">
        <v>49718</v>
      </c>
      <c r="F102" s="276" t="s">
        <v>1049</v>
      </c>
      <c r="G102" s="273">
        <v>0.2</v>
      </c>
      <c r="H102" s="272">
        <v>9944</v>
      </c>
      <c r="I102" s="263" t="s">
        <v>1048</v>
      </c>
      <c r="J102" s="262" t="s">
        <v>1010</v>
      </c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62"/>
      <c r="BH102" s="262"/>
      <c r="BI102" s="262"/>
      <c r="BJ102" s="262"/>
      <c r="BK102" s="262"/>
      <c r="BL102" s="262"/>
      <c r="BM102" s="262"/>
      <c r="BN102" s="262"/>
      <c r="BO102" s="262"/>
      <c r="BP102" s="262"/>
      <c r="BQ102" s="262"/>
      <c r="BR102" s="262"/>
      <c r="BS102" s="262"/>
      <c r="BT102" s="262"/>
      <c r="BU102" s="262"/>
      <c r="BV102" s="262"/>
      <c r="BW102" s="262"/>
      <c r="BX102" s="262"/>
      <c r="BY102" s="262"/>
      <c r="BZ102" s="262"/>
      <c r="CA102" s="262"/>
      <c r="CB102" s="262"/>
      <c r="CC102" s="262"/>
      <c r="CD102" s="262"/>
      <c r="CE102" s="262"/>
      <c r="CF102" s="262"/>
      <c r="CG102" s="262"/>
      <c r="CH102" s="262"/>
      <c r="CI102" s="262"/>
      <c r="CJ102" s="262"/>
      <c r="CK102" s="262"/>
      <c r="CL102" s="262"/>
      <c r="CM102" s="262"/>
      <c r="CN102" s="262"/>
      <c r="CO102" s="262"/>
      <c r="CP102" s="262"/>
      <c r="CQ102" s="262"/>
      <c r="CR102" s="262"/>
      <c r="CS102" s="262"/>
      <c r="CT102" s="262"/>
      <c r="CU102" s="262"/>
      <c r="CV102" s="262"/>
      <c r="CW102" s="262"/>
      <c r="CX102" s="262"/>
      <c r="CY102" s="262"/>
      <c r="CZ102" s="262"/>
      <c r="DA102" s="262"/>
      <c r="DB102" s="262"/>
      <c r="DC102" s="262"/>
      <c r="DD102" s="262"/>
      <c r="DE102" s="262"/>
      <c r="DF102" s="262"/>
      <c r="DG102" s="262"/>
      <c r="DH102" s="262"/>
      <c r="DI102" s="262"/>
      <c r="DJ102" s="262"/>
      <c r="DK102" s="262"/>
      <c r="DL102" s="262"/>
      <c r="DM102" s="262"/>
      <c r="DN102" s="262"/>
      <c r="DO102" s="262"/>
      <c r="DP102" s="262"/>
      <c r="DQ102" s="262"/>
      <c r="DR102" s="262"/>
      <c r="DS102" s="262"/>
      <c r="DT102" s="262"/>
      <c r="DU102" s="262"/>
      <c r="DV102" s="262"/>
      <c r="DW102" s="262"/>
      <c r="DX102" s="262"/>
      <c r="DY102" s="262"/>
      <c r="DZ102" s="262"/>
      <c r="EA102" s="262"/>
      <c r="EB102" s="262"/>
      <c r="EC102" s="262"/>
      <c r="ED102" s="262"/>
      <c r="EE102" s="262"/>
      <c r="EF102" s="262"/>
      <c r="EG102" s="262"/>
      <c r="EH102" s="262"/>
      <c r="EI102" s="262"/>
      <c r="EJ102" s="262"/>
      <c r="EK102" s="262"/>
      <c r="EL102" s="262"/>
      <c r="EM102" s="262"/>
      <c r="EN102" s="262"/>
      <c r="EO102" s="262"/>
      <c r="EP102" s="262"/>
      <c r="EQ102" s="262"/>
      <c r="ER102" s="262"/>
      <c r="ES102" s="262"/>
      <c r="ET102" s="262"/>
      <c r="EU102" s="262"/>
      <c r="EV102" s="262"/>
      <c r="EW102" s="262"/>
      <c r="EX102" s="262"/>
      <c r="EY102" s="262"/>
      <c r="EZ102" s="262"/>
      <c r="FA102" s="262"/>
      <c r="FB102" s="262"/>
      <c r="FC102" s="262"/>
      <c r="FD102" s="262"/>
      <c r="FE102" s="262"/>
      <c r="FF102" s="262"/>
      <c r="FG102" s="262"/>
      <c r="FH102" s="262"/>
      <c r="FI102" s="262"/>
      <c r="FJ102" s="262"/>
      <c r="FK102" s="262"/>
      <c r="FL102" s="262"/>
      <c r="FM102" s="262"/>
      <c r="FN102" s="262"/>
      <c r="FO102" s="262"/>
      <c r="FP102" s="262"/>
      <c r="FQ102" s="262"/>
      <c r="FR102" s="262"/>
      <c r="FS102" s="262"/>
      <c r="FT102" s="262"/>
      <c r="FU102" s="262"/>
      <c r="FV102" s="262"/>
      <c r="FW102" s="262"/>
      <c r="FX102" s="262"/>
      <c r="FY102" s="262"/>
      <c r="FZ102" s="262"/>
      <c r="GA102" s="262"/>
      <c r="GB102" s="262"/>
      <c r="GC102" s="262"/>
      <c r="GD102" s="262"/>
      <c r="GE102" s="262"/>
      <c r="GF102" s="262"/>
      <c r="GG102" s="262"/>
      <c r="GH102" s="262"/>
      <c r="GI102" s="262"/>
      <c r="GJ102" s="262"/>
      <c r="GK102" s="262"/>
      <c r="GL102" s="262"/>
      <c r="GM102" s="262"/>
      <c r="GN102" s="262"/>
      <c r="GO102" s="262"/>
      <c r="GP102" s="262"/>
      <c r="GQ102" s="262"/>
      <c r="GR102" s="262"/>
      <c r="GS102" s="262"/>
      <c r="GT102" s="262"/>
      <c r="GU102" s="262"/>
      <c r="GV102" s="262"/>
      <c r="GW102" s="262"/>
      <c r="GX102" s="262"/>
      <c r="GY102" s="262"/>
      <c r="GZ102" s="262"/>
      <c r="HA102" s="262"/>
      <c r="HB102" s="262"/>
      <c r="HC102" s="262"/>
      <c r="HD102" s="262"/>
      <c r="HE102" s="262"/>
      <c r="HF102" s="262"/>
      <c r="HG102" s="262"/>
      <c r="HH102" s="262"/>
      <c r="HI102" s="262"/>
      <c r="HJ102" s="262"/>
      <c r="HK102" s="262"/>
      <c r="HL102" s="262"/>
      <c r="HM102" s="262"/>
      <c r="HN102" s="262"/>
      <c r="HO102" s="262"/>
      <c r="HP102" s="262"/>
      <c r="HQ102" s="262"/>
      <c r="HR102" s="262"/>
      <c r="HS102" s="262"/>
      <c r="HT102" s="262"/>
      <c r="HU102" s="262"/>
      <c r="HV102" s="262"/>
      <c r="HW102" s="262"/>
      <c r="HX102" s="262"/>
      <c r="HY102" s="262"/>
      <c r="HZ102" s="262"/>
      <c r="IA102" s="262"/>
      <c r="IB102" s="262"/>
      <c r="IC102" s="262"/>
      <c r="ID102" s="262"/>
      <c r="IE102" s="262"/>
      <c r="IF102" s="262"/>
      <c r="IG102" s="262"/>
      <c r="IH102" s="262"/>
      <c r="II102" s="262"/>
      <c r="IJ102" s="262"/>
      <c r="IK102" s="262"/>
      <c r="IL102" s="262"/>
      <c r="IM102" s="262"/>
      <c r="IN102" s="262"/>
      <c r="IO102" s="262"/>
      <c r="IP102" s="262"/>
      <c r="IQ102" s="262"/>
      <c r="IR102" s="262"/>
      <c r="IS102" s="262"/>
      <c r="IT102" s="262"/>
      <c r="IU102" s="262"/>
      <c r="IV102" s="262"/>
      <c r="IW102" s="262"/>
      <c r="IX102" s="262"/>
      <c r="IY102" s="262"/>
      <c r="IZ102" s="262"/>
      <c r="JA102" s="262"/>
      <c r="JB102" s="262"/>
      <c r="JC102" s="262"/>
      <c r="JD102" s="262"/>
      <c r="JE102" s="262"/>
      <c r="JF102" s="262"/>
      <c r="JG102" s="262"/>
      <c r="JH102" s="262"/>
      <c r="JI102" s="262"/>
      <c r="JJ102" s="262"/>
      <c r="JK102" s="262"/>
      <c r="JL102" s="262"/>
      <c r="JM102" s="262"/>
      <c r="JN102" s="262"/>
      <c r="JO102" s="262"/>
      <c r="JP102" s="262"/>
      <c r="JQ102" s="262"/>
      <c r="JR102" s="262"/>
      <c r="JS102" s="262"/>
      <c r="JT102" s="262"/>
      <c r="JU102" s="262"/>
      <c r="JV102" s="262"/>
      <c r="JW102" s="262"/>
      <c r="JX102" s="262"/>
      <c r="JY102" s="262"/>
      <c r="JZ102" s="262"/>
      <c r="KA102" s="262"/>
      <c r="KB102" s="262"/>
      <c r="KC102" s="262"/>
      <c r="KD102" s="262"/>
      <c r="KE102" s="262"/>
      <c r="KF102" s="262"/>
      <c r="KG102" s="262"/>
      <c r="KH102" s="262"/>
      <c r="KI102" s="262"/>
      <c r="KJ102" s="262"/>
      <c r="KK102" s="262"/>
      <c r="KL102" s="262"/>
      <c r="KM102" s="262"/>
      <c r="KN102" s="262"/>
      <c r="KO102" s="262"/>
      <c r="KP102" s="262"/>
      <c r="KQ102" s="262"/>
      <c r="KR102" s="262"/>
      <c r="KS102" s="262"/>
      <c r="KT102" s="262"/>
      <c r="KU102" s="262"/>
      <c r="KV102" s="262"/>
      <c r="KW102" s="262"/>
      <c r="KX102" s="262"/>
      <c r="KY102" s="262"/>
      <c r="KZ102" s="262"/>
      <c r="LA102" s="262"/>
      <c r="LB102" s="262"/>
      <c r="LC102" s="262"/>
      <c r="LD102" s="262"/>
      <c r="LE102" s="262"/>
      <c r="LF102" s="262"/>
      <c r="LG102" s="262"/>
      <c r="LH102" s="262"/>
      <c r="LI102" s="262"/>
      <c r="LJ102" s="262"/>
      <c r="LK102" s="262"/>
      <c r="LL102" s="262"/>
      <c r="LM102" s="262"/>
      <c r="LN102" s="262"/>
      <c r="LO102" s="262"/>
      <c r="LP102" s="262"/>
      <c r="LQ102" s="262"/>
      <c r="LR102" s="262"/>
      <c r="LS102" s="262"/>
      <c r="LT102" s="262"/>
      <c r="LU102" s="262"/>
      <c r="LV102" s="262"/>
      <c r="LW102" s="262"/>
      <c r="LX102" s="262"/>
      <c r="LY102" s="262"/>
      <c r="LZ102" s="262"/>
      <c r="MA102" s="262"/>
      <c r="MB102" s="262"/>
      <c r="MC102" s="262"/>
      <c r="MD102" s="262"/>
      <c r="ME102" s="262"/>
      <c r="MF102" s="262"/>
      <c r="MG102" s="262"/>
      <c r="MH102" s="262"/>
      <c r="MI102" s="262"/>
      <c r="MJ102" s="262"/>
      <c r="MK102" s="262"/>
      <c r="ML102" s="262"/>
      <c r="MM102" s="262"/>
      <c r="MN102" s="262"/>
      <c r="MO102" s="262"/>
      <c r="MP102" s="262"/>
      <c r="MQ102" s="262"/>
      <c r="MR102" s="262"/>
      <c r="MS102" s="262"/>
      <c r="MT102" s="262"/>
      <c r="MU102" s="262"/>
      <c r="MV102" s="262"/>
      <c r="MW102" s="262"/>
      <c r="MX102" s="262"/>
      <c r="MY102" s="262"/>
      <c r="MZ102" s="262"/>
      <c r="NA102" s="262"/>
      <c r="NB102" s="262"/>
      <c r="NC102" s="262"/>
      <c r="ND102" s="262"/>
      <c r="NE102" s="262"/>
      <c r="NF102" s="262"/>
      <c r="NG102" s="262"/>
      <c r="NH102" s="262"/>
      <c r="NI102" s="262"/>
      <c r="NJ102" s="262"/>
      <c r="NK102" s="262"/>
      <c r="NL102" s="262"/>
      <c r="NM102" s="262"/>
      <c r="NN102" s="262"/>
      <c r="NO102" s="262"/>
      <c r="NP102" s="262"/>
      <c r="NQ102" s="262"/>
      <c r="NR102" s="262"/>
      <c r="NS102" s="262"/>
      <c r="NT102" s="262"/>
      <c r="NU102" s="262"/>
      <c r="NV102" s="262"/>
      <c r="NW102" s="262"/>
      <c r="NX102" s="262"/>
      <c r="NY102" s="262"/>
      <c r="NZ102" s="262"/>
      <c r="OA102" s="262"/>
      <c r="OB102" s="262"/>
      <c r="OC102" s="262"/>
      <c r="OD102" s="262"/>
      <c r="OE102" s="262"/>
      <c r="OF102" s="262"/>
      <c r="OG102" s="262"/>
      <c r="OH102" s="262"/>
      <c r="OI102" s="262"/>
      <c r="OJ102" s="262"/>
      <c r="OK102" s="262"/>
      <c r="OL102" s="262"/>
      <c r="OM102" s="262"/>
      <c r="ON102" s="262"/>
      <c r="OO102" s="262"/>
      <c r="OP102" s="262"/>
      <c r="OQ102" s="262"/>
      <c r="OR102" s="262"/>
      <c r="OS102" s="262"/>
      <c r="OT102" s="262"/>
      <c r="OU102" s="262"/>
      <c r="OV102" s="262"/>
      <c r="OW102" s="262"/>
      <c r="OX102" s="262"/>
      <c r="OY102" s="262"/>
      <c r="OZ102" s="262"/>
      <c r="PA102" s="262"/>
      <c r="PB102" s="262"/>
      <c r="PC102" s="262"/>
      <c r="PD102" s="262"/>
      <c r="PE102" s="262"/>
      <c r="PF102" s="262"/>
      <c r="PG102" s="262"/>
      <c r="PH102" s="262"/>
      <c r="PI102" s="262"/>
      <c r="PJ102" s="262"/>
      <c r="PK102" s="262"/>
      <c r="PL102" s="262"/>
      <c r="PM102" s="262"/>
      <c r="PN102" s="262"/>
      <c r="PO102" s="262"/>
      <c r="PP102" s="262"/>
      <c r="PQ102" s="262"/>
      <c r="PR102" s="262"/>
      <c r="PS102" s="262"/>
      <c r="PT102" s="262"/>
      <c r="PU102" s="262"/>
      <c r="PV102" s="262"/>
      <c r="PW102" s="262"/>
      <c r="PX102" s="262"/>
      <c r="PY102" s="262"/>
      <c r="PZ102" s="262"/>
      <c r="QA102" s="262"/>
      <c r="QB102" s="262"/>
      <c r="QC102" s="262"/>
      <c r="QD102" s="262"/>
      <c r="QE102" s="262"/>
      <c r="QF102" s="262"/>
      <c r="QG102" s="262"/>
      <c r="QH102" s="262"/>
      <c r="QI102" s="262"/>
      <c r="QJ102" s="262"/>
      <c r="QK102" s="262"/>
      <c r="QL102" s="262"/>
      <c r="QM102" s="262"/>
      <c r="QN102" s="262"/>
      <c r="QO102" s="262"/>
      <c r="QP102" s="262"/>
      <c r="QQ102" s="262"/>
      <c r="QR102" s="262"/>
      <c r="QS102" s="262"/>
      <c r="QT102" s="262"/>
      <c r="QU102" s="262"/>
      <c r="QV102" s="262"/>
      <c r="QW102" s="262"/>
      <c r="QX102" s="262"/>
      <c r="QY102" s="262"/>
      <c r="QZ102" s="262"/>
      <c r="RA102" s="262"/>
      <c r="RB102" s="262"/>
      <c r="RC102" s="262"/>
      <c r="RD102" s="262"/>
      <c r="RE102" s="262"/>
      <c r="RF102" s="262"/>
      <c r="RG102" s="262"/>
      <c r="RH102" s="262"/>
      <c r="RI102" s="262"/>
      <c r="RJ102" s="262"/>
      <c r="RK102" s="262"/>
      <c r="RL102" s="262"/>
      <c r="RM102" s="262"/>
      <c r="RN102" s="262"/>
      <c r="RO102" s="262"/>
      <c r="RP102" s="262"/>
      <c r="RQ102" s="262"/>
      <c r="RR102" s="262"/>
      <c r="RS102" s="262"/>
      <c r="RT102" s="262"/>
      <c r="RU102" s="262"/>
      <c r="RV102" s="262"/>
      <c r="RW102" s="262"/>
      <c r="RX102" s="262"/>
      <c r="RY102" s="262"/>
      <c r="RZ102" s="262"/>
      <c r="SA102" s="262"/>
      <c r="SB102" s="262"/>
      <c r="SC102" s="262"/>
      <c r="SD102" s="262"/>
      <c r="SE102" s="262"/>
      <c r="SF102" s="262"/>
      <c r="SG102" s="262"/>
      <c r="SH102" s="262"/>
      <c r="SI102" s="262"/>
      <c r="SJ102" s="262"/>
      <c r="SK102" s="262"/>
      <c r="SL102" s="262"/>
      <c r="SM102" s="262"/>
      <c r="SN102" s="262"/>
      <c r="SO102" s="262"/>
      <c r="SP102" s="262"/>
      <c r="SQ102" s="262"/>
      <c r="SR102" s="262"/>
      <c r="SS102" s="262"/>
      <c r="ST102" s="262"/>
      <c r="SU102" s="262"/>
      <c r="SV102" s="262"/>
      <c r="SW102" s="262"/>
      <c r="SX102" s="262"/>
      <c r="SY102" s="262"/>
      <c r="SZ102" s="262"/>
      <c r="TA102" s="262"/>
      <c r="TB102" s="262"/>
      <c r="TC102" s="262"/>
      <c r="TD102" s="262"/>
      <c r="TE102" s="262"/>
      <c r="TF102" s="262"/>
      <c r="TG102" s="262"/>
      <c r="TH102" s="262"/>
      <c r="TI102" s="262"/>
      <c r="TJ102" s="262"/>
      <c r="TK102" s="262"/>
      <c r="TL102" s="262"/>
      <c r="TM102" s="262"/>
      <c r="TN102" s="262"/>
      <c r="TO102" s="262"/>
      <c r="TP102" s="262"/>
      <c r="TQ102" s="262"/>
      <c r="TR102" s="262"/>
      <c r="TS102" s="262"/>
      <c r="TT102" s="262"/>
      <c r="TU102" s="262"/>
      <c r="TV102" s="262"/>
      <c r="TW102" s="262"/>
      <c r="TX102" s="262"/>
      <c r="TY102" s="262"/>
      <c r="TZ102" s="262"/>
      <c r="UA102" s="262"/>
      <c r="UB102" s="262"/>
      <c r="UC102" s="262"/>
      <c r="UD102" s="262"/>
      <c r="UE102" s="262"/>
      <c r="UF102" s="262"/>
      <c r="UG102" s="262"/>
      <c r="UH102" s="262"/>
      <c r="UI102" s="262"/>
      <c r="UJ102" s="262"/>
      <c r="UK102" s="262"/>
      <c r="UL102" s="262"/>
      <c r="UM102" s="262"/>
      <c r="UN102" s="262"/>
      <c r="UO102" s="262"/>
      <c r="UP102" s="262"/>
      <c r="UQ102" s="262"/>
      <c r="UR102" s="262"/>
      <c r="US102" s="262"/>
      <c r="UT102" s="262"/>
      <c r="UU102" s="262"/>
      <c r="UV102" s="262"/>
      <c r="UW102" s="262"/>
      <c r="UX102" s="262"/>
      <c r="UY102" s="262"/>
      <c r="UZ102" s="262"/>
      <c r="VA102" s="262"/>
      <c r="VB102" s="262"/>
      <c r="VC102" s="262"/>
      <c r="VD102" s="262"/>
      <c r="VE102" s="262"/>
      <c r="VF102" s="262"/>
      <c r="VG102" s="262"/>
      <c r="VH102" s="262"/>
      <c r="VI102" s="262"/>
      <c r="VJ102" s="262"/>
      <c r="VK102" s="262"/>
      <c r="VL102" s="262"/>
      <c r="VM102" s="262"/>
      <c r="VN102" s="262"/>
      <c r="VO102" s="262"/>
      <c r="VP102" s="262"/>
      <c r="VQ102" s="262"/>
      <c r="VR102" s="262"/>
      <c r="VS102" s="262"/>
      <c r="VT102" s="262"/>
      <c r="VU102" s="262"/>
      <c r="VV102" s="262"/>
      <c r="VW102" s="262"/>
      <c r="VX102" s="262"/>
      <c r="VY102" s="262"/>
      <c r="VZ102" s="262"/>
      <c r="WA102" s="262"/>
      <c r="WB102" s="262"/>
      <c r="WC102" s="262"/>
      <c r="WD102" s="262"/>
      <c r="WE102" s="262"/>
      <c r="WF102" s="262"/>
      <c r="WG102" s="262"/>
      <c r="WH102" s="262"/>
      <c r="WI102" s="262"/>
      <c r="WJ102" s="262"/>
      <c r="WK102" s="262"/>
      <c r="WL102" s="262"/>
      <c r="WM102" s="262"/>
      <c r="WN102" s="262"/>
      <c r="WO102" s="262"/>
      <c r="WP102" s="262"/>
      <c r="WQ102" s="262"/>
      <c r="WR102" s="262"/>
      <c r="WS102" s="262"/>
      <c r="WT102" s="262"/>
      <c r="WU102" s="262"/>
      <c r="WV102" s="262"/>
      <c r="WW102" s="262"/>
      <c r="WX102" s="262"/>
      <c r="WY102" s="262"/>
      <c r="WZ102" s="262"/>
      <c r="XA102" s="262"/>
      <c r="XB102" s="262"/>
      <c r="XC102" s="262"/>
      <c r="XD102" s="262"/>
      <c r="XE102" s="262"/>
      <c r="XF102" s="262"/>
      <c r="XG102" s="262"/>
      <c r="XH102" s="262"/>
      <c r="XI102" s="262"/>
      <c r="XJ102" s="262"/>
      <c r="XK102" s="262"/>
      <c r="XL102" s="262"/>
      <c r="XM102" s="262"/>
      <c r="XN102" s="262"/>
      <c r="XO102" s="262"/>
      <c r="XP102" s="262"/>
      <c r="XQ102" s="262"/>
      <c r="XR102" s="262"/>
      <c r="XS102" s="262"/>
      <c r="XT102" s="262"/>
      <c r="XU102" s="262"/>
      <c r="XV102" s="262"/>
      <c r="XW102" s="262"/>
      <c r="XX102" s="262"/>
      <c r="XY102" s="262"/>
      <c r="XZ102" s="262"/>
      <c r="YA102" s="262"/>
      <c r="YB102" s="262"/>
      <c r="YC102" s="262"/>
      <c r="YD102" s="262"/>
      <c r="YE102" s="262"/>
      <c r="YF102" s="262"/>
      <c r="YG102" s="262"/>
      <c r="YH102" s="262"/>
      <c r="YI102" s="262"/>
      <c r="YJ102" s="262"/>
      <c r="YK102" s="262"/>
      <c r="YL102" s="262"/>
      <c r="YM102" s="262"/>
      <c r="YN102" s="262"/>
      <c r="YO102" s="262"/>
      <c r="YP102" s="262"/>
      <c r="YQ102" s="262"/>
      <c r="YR102" s="262"/>
      <c r="YS102" s="262"/>
      <c r="YT102" s="262"/>
      <c r="YU102" s="262"/>
      <c r="YV102" s="262"/>
      <c r="YW102" s="262"/>
      <c r="YX102" s="262"/>
      <c r="YY102" s="262"/>
      <c r="YZ102" s="262"/>
      <c r="ZA102" s="262"/>
      <c r="ZB102" s="262"/>
      <c r="ZC102" s="262"/>
      <c r="ZD102" s="262"/>
      <c r="ZE102" s="262"/>
      <c r="ZF102" s="262"/>
      <c r="ZG102" s="262"/>
      <c r="ZH102" s="262"/>
      <c r="ZI102" s="262"/>
      <c r="ZJ102" s="262"/>
      <c r="ZK102" s="262"/>
      <c r="ZL102" s="262"/>
      <c r="ZM102" s="262"/>
      <c r="ZN102" s="262"/>
      <c r="ZO102" s="262"/>
      <c r="ZP102" s="262"/>
      <c r="ZQ102" s="262"/>
      <c r="ZR102" s="262"/>
      <c r="ZS102" s="262"/>
      <c r="ZT102" s="262"/>
      <c r="ZU102" s="262"/>
      <c r="ZV102" s="262"/>
      <c r="ZW102" s="262"/>
      <c r="ZX102" s="262"/>
      <c r="ZY102" s="262"/>
      <c r="ZZ102" s="262"/>
      <c r="AAA102" s="262"/>
      <c r="AAB102" s="262"/>
      <c r="AAC102" s="262"/>
      <c r="AAD102" s="262"/>
      <c r="AAE102" s="262"/>
      <c r="AAF102" s="262"/>
      <c r="AAG102" s="262"/>
      <c r="AAH102" s="262"/>
      <c r="AAI102" s="262"/>
      <c r="AAJ102" s="262"/>
      <c r="AAK102" s="262"/>
      <c r="AAL102" s="262"/>
      <c r="AAM102" s="262"/>
      <c r="AAN102" s="262"/>
      <c r="AAO102" s="262"/>
      <c r="AAP102" s="262"/>
      <c r="AAQ102" s="262"/>
      <c r="AAR102" s="262"/>
      <c r="AAS102" s="262"/>
      <c r="AAT102" s="262"/>
      <c r="AAU102" s="262"/>
      <c r="AAV102" s="262"/>
      <c r="AAW102" s="262"/>
      <c r="AAX102" s="262"/>
      <c r="AAY102" s="262"/>
      <c r="AAZ102" s="262"/>
      <c r="ABA102" s="262"/>
      <c r="ABB102" s="262"/>
      <c r="ABC102" s="262"/>
      <c r="ABD102" s="262"/>
      <c r="ABE102" s="262"/>
      <c r="ABF102" s="262"/>
      <c r="ABG102" s="262"/>
      <c r="ABH102" s="262"/>
      <c r="ABI102" s="262"/>
      <c r="ABJ102" s="262"/>
      <c r="ABK102" s="262"/>
      <c r="ABL102" s="262"/>
      <c r="ABM102" s="262"/>
      <c r="ABN102" s="262"/>
      <c r="ABO102" s="262"/>
      <c r="ABP102" s="262"/>
      <c r="ABQ102" s="262"/>
      <c r="ABR102" s="262"/>
      <c r="ABS102" s="262"/>
      <c r="ABT102" s="262"/>
      <c r="ABU102" s="262"/>
      <c r="ABV102" s="262"/>
      <c r="ABW102" s="262"/>
      <c r="ABX102" s="262"/>
      <c r="ABY102" s="262"/>
      <c r="ABZ102" s="262"/>
      <c r="ACA102" s="262"/>
      <c r="ACB102" s="262"/>
      <c r="ACC102" s="262"/>
      <c r="ACD102" s="262"/>
      <c r="ACE102" s="262"/>
      <c r="ACF102" s="262"/>
      <c r="ACG102" s="262"/>
      <c r="ACH102" s="262"/>
      <c r="ACI102" s="262"/>
      <c r="ACJ102" s="262"/>
      <c r="ACK102" s="262"/>
      <c r="ACL102" s="262"/>
    </row>
    <row r="103" spans="1:766">
      <c r="C103" s="262" t="s">
        <v>1053</v>
      </c>
      <c r="D103" s="262" t="s">
        <v>1052</v>
      </c>
      <c r="E103" s="294">
        <v>32000</v>
      </c>
      <c r="F103" s="276" t="s">
        <v>1049</v>
      </c>
      <c r="G103" s="273">
        <v>0.2</v>
      </c>
      <c r="H103" s="272">
        <v>6400</v>
      </c>
      <c r="I103" s="263" t="s">
        <v>1048</v>
      </c>
      <c r="J103" s="262" t="s">
        <v>1010</v>
      </c>
    </row>
    <row r="104" spans="1:766">
      <c r="C104" s="262" t="s">
        <v>1051</v>
      </c>
      <c r="D104" s="262" t="s">
        <v>1050</v>
      </c>
      <c r="E104" s="294">
        <v>26009</v>
      </c>
      <c r="F104" s="276" t="s">
        <v>1049</v>
      </c>
      <c r="G104" s="273">
        <v>0.2</v>
      </c>
      <c r="H104" s="272">
        <v>5202</v>
      </c>
      <c r="I104" s="263" t="s">
        <v>1048</v>
      </c>
      <c r="J104" s="262" t="s">
        <v>1010</v>
      </c>
    </row>
    <row r="105" spans="1:766">
      <c r="C105" s="262" t="s">
        <v>1047</v>
      </c>
      <c r="D105" s="262" t="s">
        <v>1046</v>
      </c>
      <c r="E105" s="294">
        <v>30060</v>
      </c>
      <c r="F105" s="276" t="s">
        <v>1043</v>
      </c>
      <c r="G105" s="273">
        <v>4.5499999999999999E-2</v>
      </c>
      <c r="H105" s="272">
        <v>1368</v>
      </c>
      <c r="I105" s="263" t="s">
        <v>1042</v>
      </c>
      <c r="J105" s="262" t="s">
        <v>1010</v>
      </c>
    </row>
    <row r="106" spans="1:766">
      <c r="C106" s="262" t="s">
        <v>1045</v>
      </c>
      <c r="D106" s="262" t="s">
        <v>1044</v>
      </c>
      <c r="E106" s="294">
        <v>3750</v>
      </c>
      <c r="F106" s="276" t="s">
        <v>1043</v>
      </c>
      <c r="G106" s="273">
        <v>4.5499999999999999E-2</v>
      </c>
      <c r="H106" s="272">
        <v>171</v>
      </c>
      <c r="I106" s="263" t="s">
        <v>1042</v>
      </c>
      <c r="J106" s="262" t="s">
        <v>1010</v>
      </c>
    </row>
    <row r="107" spans="1:766">
      <c r="A107" s="271" t="s">
        <v>1041</v>
      </c>
      <c r="B107" s="271" t="str">
        <f>LEFT(A107,3)</f>
        <v>391</v>
      </c>
      <c r="C107" s="269"/>
      <c r="D107" s="269"/>
      <c r="E107" s="295">
        <v>141537</v>
      </c>
      <c r="F107" s="295">
        <v>0</v>
      </c>
      <c r="G107" s="295"/>
      <c r="H107" s="295">
        <v>23085</v>
      </c>
      <c r="I107" s="270"/>
    </row>
    <row r="108" spans="1:766">
      <c r="A108" s="265" t="s">
        <v>1040</v>
      </c>
      <c r="C108" s="262" t="s">
        <v>1039</v>
      </c>
      <c r="D108" s="262" t="s">
        <v>1038</v>
      </c>
      <c r="E108" s="294">
        <v>654798</v>
      </c>
      <c r="F108" s="276" t="s">
        <v>1037</v>
      </c>
      <c r="G108" s="273">
        <v>3.4599999999999999E-2</v>
      </c>
      <c r="H108" s="272">
        <v>22656</v>
      </c>
      <c r="I108" s="263" t="s">
        <v>1036</v>
      </c>
      <c r="J108" s="262" t="s">
        <v>1004</v>
      </c>
    </row>
    <row r="109" spans="1:766">
      <c r="A109" s="271" t="s">
        <v>1035</v>
      </c>
      <c r="B109" s="271" t="str">
        <f>LEFT(A109,3)</f>
        <v>392</v>
      </c>
      <c r="C109" s="269"/>
      <c r="D109" s="269"/>
      <c r="E109" s="295">
        <v>654798</v>
      </c>
      <c r="F109" s="295">
        <v>0</v>
      </c>
      <c r="G109" s="295"/>
      <c r="H109" s="295">
        <v>22656</v>
      </c>
      <c r="I109" s="270"/>
    </row>
    <row r="110" spans="1:766" s="275" customFormat="1" ht="11.25" customHeight="1">
      <c r="A110" s="265" t="s">
        <v>1034</v>
      </c>
      <c r="B110" s="265"/>
      <c r="C110" s="262" t="s">
        <v>1033</v>
      </c>
      <c r="D110" s="262" t="s">
        <v>1032</v>
      </c>
      <c r="E110" s="294">
        <v>17750</v>
      </c>
      <c r="F110" s="274" t="s">
        <v>1021</v>
      </c>
      <c r="G110" s="273">
        <v>0.04</v>
      </c>
      <c r="H110" s="272">
        <v>710</v>
      </c>
      <c r="I110" s="263"/>
      <c r="J110" s="262" t="s">
        <v>1010</v>
      </c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62"/>
      <c r="BH110" s="262"/>
      <c r="BI110" s="262"/>
      <c r="BJ110" s="262"/>
      <c r="BK110" s="262"/>
      <c r="BL110" s="262"/>
      <c r="BM110" s="262"/>
      <c r="BN110" s="262"/>
      <c r="BO110" s="262"/>
      <c r="BP110" s="262"/>
      <c r="BQ110" s="262"/>
      <c r="BR110" s="262"/>
      <c r="BS110" s="262"/>
      <c r="BT110" s="262"/>
      <c r="BU110" s="262"/>
      <c r="BV110" s="262"/>
      <c r="BW110" s="262"/>
      <c r="BX110" s="262"/>
      <c r="BY110" s="262"/>
      <c r="BZ110" s="262"/>
      <c r="CA110" s="262"/>
      <c r="CB110" s="262"/>
      <c r="CC110" s="262"/>
      <c r="CD110" s="262"/>
      <c r="CE110" s="262"/>
      <c r="CF110" s="262"/>
      <c r="CG110" s="262"/>
      <c r="CH110" s="262"/>
      <c r="CI110" s="262"/>
      <c r="CJ110" s="262"/>
      <c r="CK110" s="262"/>
      <c r="CL110" s="262"/>
      <c r="CM110" s="262"/>
      <c r="CN110" s="262"/>
      <c r="CO110" s="262"/>
      <c r="CP110" s="262"/>
      <c r="CQ110" s="262"/>
      <c r="CR110" s="262"/>
      <c r="CS110" s="262"/>
      <c r="CT110" s="262"/>
      <c r="CU110" s="262"/>
      <c r="CV110" s="262"/>
      <c r="CW110" s="262"/>
      <c r="CX110" s="262"/>
      <c r="CY110" s="262"/>
      <c r="CZ110" s="262"/>
      <c r="DA110" s="262"/>
      <c r="DB110" s="262"/>
      <c r="DC110" s="262"/>
      <c r="DD110" s="262"/>
      <c r="DE110" s="262"/>
      <c r="DF110" s="262"/>
      <c r="DG110" s="262"/>
      <c r="DH110" s="262"/>
      <c r="DI110" s="262"/>
      <c r="DJ110" s="262"/>
      <c r="DK110" s="262"/>
      <c r="DL110" s="262"/>
      <c r="DM110" s="262"/>
      <c r="DN110" s="262"/>
      <c r="DO110" s="262"/>
      <c r="DP110" s="262"/>
      <c r="DQ110" s="262"/>
      <c r="DR110" s="262"/>
      <c r="DS110" s="262"/>
      <c r="DT110" s="262"/>
      <c r="DU110" s="262"/>
      <c r="DV110" s="262"/>
      <c r="DW110" s="262"/>
      <c r="DX110" s="262"/>
      <c r="DY110" s="262"/>
      <c r="DZ110" s="262"/>
      <c r="EA110" s="262"/>
      <c r="EB110" s="262"/>
      <c r="EC110" s="262"/>
      <c r="ED110" s="262"/>
      <c r="EE110" s="262"/>
      <c r="EF110" s="262"/>
      <c r="EG110" s="262"/>
      <c r="EH110" s="262"/>
      <c r="EI110" s="262"/>
      <c r="EJ110" s="262"/>
      <c r="EK110" s="262"/>
      <c r="EL110" s="262"/>
      <c r="EM110" s="262"/>
      <c r="EN110" s="262"/>
      <c r="EO110" s="262"/>
      <c r="EP110" s="262"/>
      <c r="EQ110" s="262"/>
      <c r="ER110" s="262"/>
      <c r="ES110" s="262"/>
      <c r="ET110" s="262"/>
      <c r="EU110" s="262"/>
      <c r="EV110" s="262"/>
      <c r="EW110" s="262"/>
      <c r="EX110" s="262"/>
      <c r="EY110" s="262"/>
      <c r="EZ110" s="262"/>
      <c r="FA110" s="262"/>
      <c r="FB110" s="262"/>
      <c r="FC110" s="262"/>
      <c r="FD110" s="262"/>
      <c r="FE110" s="262"/>
      <c r="FF110" s="262"/>
      <c r="FG110" s="262"/>
      <c r="FH110" s="262"/>
      <c r="FI110" s="262"/>
      <c r="FJ110" s="262"/>
      <c r="FK110" s="262"/>
      <c r="FL110" s="262"/>
      <c r="FM110" s="262"/>
      <c r="FN110" s="262"/>
      <c r="FO110" s="262"/>
      <c r="FP110" s="262"/>
      <c r="FQ110" s="262"/>
      <c r="FR110" s="262"/>
      <c r="FS110" s="262"/>
      <c r="FT110" s="262"/>
      <c r="FU110" s="262"/>
      <c r="FV110" s="262"/>
      <c r="FW110" s="262"/>
      <c r="FX110" s="262"/>
      <c r="FY110" s="262"/>
      <c r="FZ110" s="262"/>
      <c r="GA110" s="262"/>
      <c r="GB110" s="262"/>
      <c r="GC110" s="262"/>
      <c r="GD110" s="262"/>
      <c r="GE110" s="262"/>
      <c r="GF110" s="262"/>
      <c r="GG110" s="262"/>
      <c r="GH110" s="262"/>
      <c r="GI110" s="262"/>
      <c r="GJ110" s="262"/>
      <c r="GK110" s="262"/>
      <c r="GL110" s="262"/>
      <c r="GM110" s="262"/>
      <c r="GN110" s="262"/>
      <c r="GO110" s="262"/>
      <c r="GP110" s="262"/>
      <c r="GQ110" s="262"/>
      <c r="GR110" s="262"/>
      <c r="GS110" s="262"/>
      <c r="GT110" s="262"/>
      <c r="GU110" s="262"/>
      <c r="GV110" s="262"/>
      <c r="GW110" s="262"/>
      <c r="GX110" s="262"/>
      <c r="GY110" s="262"/>
      <c r="GZ110" s="262"/>
      <c r="HA110" s="262"/>
      <c r="HB110" s="262"/>
      <c r="HC110" s="262"/>
      <c r="HD110" s="262"/>
      <c r="HE110" s="262"/>
      <c r="HF110" s="262"/>
      <c r="HG110" s="262"/>
      <c r="HH110" s="262"/>
      <c r="HI110" s="262"/>
      <c r="HJ110" s="262"/>
      <c r="HK110" s="262"/>
      <c r="HL110" s="262"/>
      <c r="HM110" s="262"/>
      <c r="HN110" s="262"/>
      <c r="HO110" s="262"/>
      <c r="HP110" s="262"/>
      <c r="HQ110" s="262"/>
      <c r="HR110" s="262"/>
      <c r="HS110" s="262"/>
      <c r="HT110" s="262"/>
      <c r="HU110" s="262"/>
      <c r="HV110" s="262"/>
      <c r="HW110" s="262"/>
      <c r="HX110" s="262"/>
      <c r="HY110" s="262"/>
      <c r="HZ110" s="262"/>
      <c r="IA110" s="262"/>
      <c r="IB110" s="262"/>
      <c r="IC110" s="262"/>
      <c r="ID110" s="262"/>
      <c r="IE110" s="262"/>
      <c r="IF110" s="262"/>
      <c r="IG110" s="262"/>
      <c r="IH110" s="262"/>
      <c r="II110" s="262"/>
      <c r="IJ110" s="262"/>
      <c r="IK110" s="262"/>
      <c r="IL110" s="262"/>
      <c r="IM110" s="262"/>
      <c r="IN110" s="262"/>
      <c r="IO110" s="262"/>
      <c r="IP110" s="262"/>
      <c r="IQ110" s="262"/>
      <c r="IR110" s="262"/>
      <c r="IS110" s="262"/>
      <c r="IT110" s="262"/>
      <c r="IU110" s="262"/>
      <c r="IV110" s="262"/>
      <c r="IW110" s="262"/>
      <c r="IX110" s="262"/>
      <c r="IY110" s="262"/>
      <c r="IZ110" s="262"/>
      <c r="JA110" s="262"/>
      <c r="JB110" s="262"/>
      <c r="JC110" s="262"/>
      <c r="JD110" s="262"/>
      <c r="JE110" s="262"/>
      <c r="JF110" s="262"/>
      <c r="JG110" s="262"/>
      <c r="JH110" s="262"/>
      <c r="JI110" s="262"/>
      <c r="JJ110" s="262"/>
      <c r="JK110" s="262"/>
      <c r="JL110" s="262"/>
      <c r="JM110" s="262"/>
      <c r="JN110" s="262"/>
      <c r="JO110" s="262"/>
      <c r="JP110" s="262"/>
      <c r="JQ110" s="262"/>
      <c r="JR110" s="262"/>
      <c r="JS110" s="262"/>
      <c r="JT110" s="262"/>
      <c r="JU110" s="262"/>
      <c r="JV110" s="262"/>
      <c r="JW110" s="262"/>
      <c r="JX110" s="262"/>
      <c r="JY110" s="262"/>
      <c r="JZ110" s="262"/>
      <c r="KA110" s="262"/>
      <c r="KB110" s="262"/>
      <c r="KC110" s="262"/>
      <c r="KD110" s="262"/>
      <c r="KE110" s="262"/>
      <c r="KF110" s="262"/>
      <c r="KG110" s="262"/>
      <c r="KH110" s="262"/>
      <c r="KI110" s="262"/>
      <c r="KJ110" s="262"/>
      <c r="KK110" s="262"/>
      <c r="KL110" s="262"/>
      <c r="KM110" s="262"/>
      <c r="KN110" s="262"/>
      <c r="KO110" s="262"/>
      <c r="KP110" s="262"/>
      <c r="KQ110" s="262"/>
      <c r="KR110" s="262"/>
      <c r="KS110" s="262"/>
      <c r="KT110" s="262"/>
      <c r="KU110" s="262"/>
      <c r="KV110" s="262"/>
      <c r="KW110" s="262"/>
      <c r="KX110" s="262"/>
      <c r="KY110" s="262"/>
      <c r="KZ110" s="262"/>
      <c r="LA110" s="262"/>
      <c r="LB110" s="262"/>
      <c r="LC110" s="262"/>
      <c r="LD110" s="262"/>
      <c r="LE110" s="262"/>
      <c r="LF110" s="262"/>
      <c r="LG110" s="262"/>
      <c r="LH110" s="262"/>
      <c r="LI110" s="262"/>
      <c r="LJ110" s="262"/>
      <c r="LK110" s="262"/>
      <c r="LL110" s="262"/>
      <c r="LM110" s="262"/>
      <c r="LN110" s="262"/>
      <c r="LO110" s="262"/>
      <c r="LP110" s="262"/>
      <c r="LQ110" s="262"/>
      <c r="LR110" s="262"/>
      <c r="LS110" s="262"/>
      <c r="LT110" s="262"/>
      <c r="LU110" s="262"/>
      <c r="LV110" s="262"/>
      <c r="LW110" s="262"/>
      <c r="LX110" s="262"/>
      <c r="LY110" s="262"/>
      <c r="LZ110" s="262"/>
      <c r="MA110" s="262"/>
      <c r="MB110" s="262"/>
      <c r="MC110" s="262"/>
      <c r="MD110" s="262"/>
      <c r="ME110" s="262"/>
      <c r="MF110" s="262"/>
      <c r="MG110" s="262"/>
      <c r="MH110" s="262"/>
      <c r="MI110" s="262"/>
      <c r="MJ110" s="262"/>
      <c r="MK110" s="262"/>
      <c r="ML110" s="262"/>
      <c r="MM110" s="262"/>
      <c r="MN110" s="262"/>
      <c r="MO110" s="262"/>
      <c r="MP110" s="262"/>
      <c r="MQ110" s="262"/>
      <c r="MR110" s="262"/>
      <c r="MS110" s="262"/>
      <c r="MT110" s="262"/>
      <c r="MU110" s="262"/>
      <c r="MV110" s="262"/>
      <c r="MW110" s="262"/>
      <c r="MX110" s="262"/>
      <c r="MY110" s="262"/>
      <c r="MZ110" s="262"/>
      <c r="NA110" s="262"/>
      <c r="NB110" s="262"/>
      <c r="NC110" s="262"/>
      <c r="ND110" s="262"/>
      <c r="NE110" s="262"/>
      <c r="NF110" s="262"/>
      <c r="NG110" s="262"/>
      <c r="NH110" s="262"/>
      <c r="NI110" s="262"/>
      <c r="NJ110" s="262"/>
      <c r="NK110" s="262"/>
      <c r="NL110" s="262"/>
      <c r="NM110" s="262"/>
      <c r="NN110" s="262"/>
      <c r="NO110" s="262"/>
      <c r="NP110" s="262"/>
      <c r="NQ110" s="262"/>
      <c r="NR110" s="262"/>
      <c r="NS110" s="262"/>
      <c r="NT110" s="262"/>
      <c r="NU110" s="262"/>
      <c r="NV110" s="262"/>
      <c r="NW110" s="262"/>
      <c r="NX110" s="262"/>
      <c r="NY110" s="262"/>
      <c r="NZ110" s="262"/>
      <c r="OA110" s="262"/>
      <c r="OB110" s="262"/>
      <c r="OC110" s="262"/>
      <c r="OD110" s="262"/>
      <c r="OE110" s="262"/>
      <c r="OF110" s="262"/>
      <c r="OG110" s="262"/>
      <c r="OH110" s="262"/>
      <c r="OI110" s="262"/>
      <c r="OJ110" s="262"/>
      <c r="OK110" s="262"/>
      <c r="OL110" s="262"/>
      <c r="OM110" s="262"/>
      <c r="ON110" s="262"/>
      <c r="OO110" s="262"/>
      <c r="OP110" s="262"/>
      <c r="OQ110" s="262"/>
      <c r="OR110" s="262"/>
      <c r="OS110" s="262"/>
      <c r="OT110" s="262"/>
      <c r="OU110" s="262"/>
      <c r="OV110" s="262"/>
      <c r="OW110" s="262"/>
      <c r="OX110" s="262"/>
      <c r="OY110" s="262"/>
      <c r="OZ110" s="262"/>
      <c r="PA110" s="262"/>
      <c r="PB110" s="262"/>
      <c r="PC110" s="262"/>
      <c r="PD110" s="262"/>
      <c r="PE110" s="262"/>
      <c r="PF110" s="262"/>
      <c r="PG110" s="262"/>
      <c r="PH110" s="262"/>
      <c r="PI110" s="262"/>
      <c r="PJ110" s="262"/>
      <c r="PK110" s="262"/>
      <c r="PL110" s="262"/>
      <c r="PM110" s="262"/>
      <c r="PN110" s="262"/>
      <c r="PO110" s="262"/>
      <c r="PP110" s="262"/>
      <c r="PQ110" s="262"/>
      <c r="PR110" s="262"/>
      <c r="PS110" s="262"/>
      <c r="PT110" s="262"/>
      <c r="PU110" s="262"/>
      <c r="PV110" s="262"/>
      <c r="PW110" s="262"/>
      <c r="PX110" s="262"/>
      <c r="PY110" s="262"/>
      <c r="PZ110" s="262"/>
      <c r="QA110" s="262"/>
      <c r="QB110" s="262"/>
      <c r="QC110" s="262"/>
      <c r="QD110" s="262"/>
      <c r="QE110" s="262"/>
      <c r="QF110" s="262"/>
      <c r="QG110" s="262"/>
      <c r="QH110" s="262"/>
      <c r="QI110" s="262"/>
      <c r="QJ110" s="262"/>
      <c r="QK110" s="262"/>
      <c r="QL110" s="262"/>
      <c r="QM110" s="262"/>
      <c r="QN110" s="262"/>
      <c r="QO110" s="262"/>
      <c r="QP110" s="262"/>
      <c r="QQ110" s="262"/>
      <c r="QR110" s="262"/>
      <c r="QS110" s="262"/>
      <c r="QT110" s="262"/>
      <c r="QU110" s="262"/>
      <c r="QV110" s="262"/>
      <c r="QW110" s="262"/>
      <c r="QX110" s="262"/>
      <c r="QY110" s="262"/>
      <c r="QZ110" s="262"/>
      <c r="RA110" s="262"/>
      <c r="RB110" s="262"/>
      <c r="RC110" s="262"/>
      <c r="RD110" s="262"/>
      <c r="RE110" s="262"/>
      <c r="RF110" s="262"/>
      <c r="RG110" s="262"/>
      <c r="RH110" s="262"/>
      <c r="RI110" s="262"/>
      <c r="RJ110" s="262"/>
      <c r="RK110" s="262"/>
      <c r="RL110" s="262"/>
      <c r="RM110" s="262"/>
      <c r="RN110" s="262"/>
      <c r="RO110" s="262"/>
      <c r="RP110" s="262"/>
      <c r="RQ110" s="262"/>
      <c r="RR110" s="262"/>
      <c r="RS110" s="262"/>
      <c r="RT110" s="262"/>
      <c r="RU110" s="262"/>
      <c r="RV110" s="262"/>
      <c r="RW110" s="262"/>
      <c r="RX110" s="262"/>
      <c r="RY110" s="262"/>
      <c r="RZ110" s="262"/>
      <c r="SA110" s="262"/>
      <c r="SB110" s="262"/>
      <c r="SC110" s="262"/>
      <c r="SD110" s="262"/>
      <c r="SE110" s="262"/>
      <c r="SF110" s="262"/>
      <c r="SG110" s="262"/>
      <c r="SH110" s="262"/>
      <c r="SI110" s="262"/>
      <c r="SJ110" s="262"/>
      <c r="SK110" s="262"/>
      <c r="SL110" s="262"/>
      <c r="SM110" s="262"/>
      <c r="SN110" s="262"/>
      <c r="SO110" s="262"/>
      <c r="SP110" s="262"/>
      <c r="SQ110" s="262"/>
      <c r="SR110" s="262"/>
      <c r="SS110" s="262"/>
      <c r="ST110" s="262"/>
      <c r="SU110" s="262"/>
      <c r="SV110" s="262"/>
      <c r="SW110" s="262"/>
      <c r="SX110" s="262"/>
      <c r="SY110" s="262"/>
      <c r="SZ110" s="262"/>
      <c r="TA110" s="262"/>
      <c r="TB110" s="262"/>
      <c r="TC110" s="262"/>
      <c r="TD110" s="262"/>
      <c r="TE110" s="262"/>
      <c r="TF110" s="262"/>
      <c r="TG110" s="262"/>
      <c r="TH110" s="262"/>
      <c r="TI110" s="262"/>
      <c r="TJ110" s="262"/>
      <c r="TK110" s="262"/>
      <c r="TL110" s="262"/>
      <c r="TM110" s="262"/>
      <c r="TN110" s="262"/>
      <c r="TO110" s="262"/>
      <c r="TP110" s="262"/>
      <c r="TQ110" s="262"/>
      <c r="TR110" s="262"/>
      <c r="TS110" s="262"/>
      <c r="TT110" s="262"/>
      <c r="TU110" s="262"/>
      <c r="TV110" s="262"/>
      <c r="TW110" s="262"/>
      <c r="TX110" s="262"/>
      <c r="TY110" s="262"/>
      <c r="TZ110" s="262"/>
      <c r="UA110" s="262"/>
      <c r="UB110" s="262"/>
      <c r="UC110" s="262"/>
      <c r="UD110" s="262"/>
      <c r="UE110" s="262"/>
      <c r="UF110" s="262"/>
      <c r="UG110" s="262"/>
      <c r="UH110" s="262"/>
      <c r="UI110" s="262"/>
      <c r="UJ110" s="262"/>
      <c r="UK110" s="262"/>
      <c r="UL110" s="262"/>
      <c r="UM110" s="262"/>
      <c r="UN110" s="262"/>
      <c r="UO110" s="262"/>
      <c r="UP110" s="262"/>
      <c r="UQ110" s="262"/>
      <c r="UR110" s="262"/>
      <c r="US110" s="262"/>
      <c r="UT110" s="262"/>
      <c r="UU110" s="262"/>
      <c r="UV110" s="262"/>
      <c r="UW110" s="262"/>
      <c r="UX110" s="262"/>
      <c r="UY110" s="262"/>
      <c r="UZ110" s="262"/>
      <c r="VA110" s="262"/>
      <c r="VB110" s="262"/>
      <c r="VC110" s="262"/>
      <c r="VD110" s="262"/>
      <c r="VE110" s="262"/>
      <c r="VF110" s="262"/>
      <c r="VG110" s="262"/>
      <c r="VH110" s="262"/>
      <c r="VI110" s="262"/>
      <c r="VJ110" s="262"/>
      <c r="VK110" s="262"/>
      <c r="VL110" s="262"/>
      <c r="VM110" s="262"/>
      <c r="VN110" s="262"/>
      <c r="VO110" s="262"/>
      <c r="VP110" s="262"/>
      <c r="VQ110" s="262"/>
      <c r="VR110" s="262"/>
      <c r="VS110" s="262"/>
      <c r="VT110" s="262"/>
      <c r="VU110" s="262"/>
      <c r="VV110" s="262"/>
      <c r="VW110" s="262"/>
      <c r="VX110" s="262"/>
      <c r="VY110" s="262"/>
      <c r="VZ110" s="262"/>
      <c r="WA110" s="262"/>
      <c r="WB110" s="262"/>
      <c r="WC110" s="262"/>
      <c r="WD110" s="262"/>
      <c r="WE110" s="262"/>
      <c r="WF110" s="262"/>
      <c r="WG110" s="262"/>
      <c r="WH110" s="262"/>
      <c r="WI110" s="262"/>
      <c r="WJ110" s="262"/>
      <c r="WK110" s="262"/>
      <c r="WL110" s="262"/>
      <c r="WM110" s="262"/>
      <c r="WN110" s="262"/>
      <c r="WO110" s="262"/>
      <c r="WP110" s="262"/>
      <c r="WQ110" s="262"/>
      <c r="WR110" s="262"/>
      <c r="WS110" s="262"/>
      <c r="WT110" s="262"/>
      <c r="WU110" s="262"/>
      <c r="WV110" s="262"/>
      <c r="WW110" s="262"/>
      <c r="WX110" s="262"/>
      <c r="WY110" s="262"/>
      <c r="WZ110" s="262"/>
      <c r="XA110" s="262"/>
      <c r="XB110" s="262"/>
      <c r="XC110" s="262"/>
      <c r="XD110" s="262"/>
      <c r="XE110" s="262"/>
      <c r="XF110" s="262"/>
      <c r="XG110" s="262"/>
      <c r="XH110" s="262"/>
      <c r="XI110" s="262"/>
      <c r="XJ110" s="262"/>
      <c r="XK110" s="262"/>
      <c r="XL110" s="262"/>
      <c r="XM110" s="262"/>
      <c r="XN110" s="262"/>
      <c r="XO110" s="262"/>
      <c r="XP110" s="262"/>
      <c r="XQ110" s="262"/>
      <c r="XR110" s="262"/>
      <c r="XS110" s="262"/>
      <c r="XT110" s="262"/>
      <c r="XU110" s="262"/>
      <c r="XV110" s="262"/>
      <c r="XW110" s="262"/>
      <c r="XX110" s="262"/>
      <c r="XY110" s="262"/>
      <c r="XZ110" s="262"/>
      <c r="YA110" s="262"/>
      <c r="YB110" s="262"/>
      <c r="YC110" s="262"/>
      <c r="YD110" s="262"/>
      <c r="YE110" s="262"/>
      <c r="YF110" s="262"/>
      <c r="YG110" s="262"/>
      <c r="YH110" s="262"/>
      <c r="YI110" s="262"/>
      <c r="YJ110" s="262"/>
      <c r="YK110" s="262"/>
      <c r="YL110" s="262"/>
      <c r="YM110" s="262"/>
      <c r="YN110" s="262"/>
      <c r="YO110" s="262"/>
      <c r="YP110" s="262"/>
      <c r="YQ110" s="262"/>
      <c r="YR110" s="262"/>
      <c r="YS110" s="262"/>
      <c r="YT110" s="262"/>
      <c r="YU110" s="262"/>
      <c r="YV110" s="262"/>
      <c r="YW110" s="262"/>
      <c r="YX110" s="262"/>
      <c r="YY110" s="262"/>
      <c r="YZ110" s="262"/>
      <c r="ZA110" s="262"/>
      <c r="ZB110" s="262"/>
      <c r="ZC110" s="262"/>
      <c r="ZD110" s="262"/>
      <c r="ZE110" s="262"/>
      <c r="ZF110" s="262"/>
      <c r="ZG110" s="262"/>
      <c r="ZH110" s="262"/>
      <c r="ZI110" s="262"/>
      <c r="ZJ110" s="262"/>
      <c r="ZK110" s="262"/>
      <c r="ZL110" s="262"/>
      <c r="ZM110" s="262"/>
      <c r="ZN110" s="262"/>
      <c r="ZO110" s="262"/>
      <c r="ZP110" s="262"/>
      <c r="ZQ110" s="262"/>
      <c r="ZR110" s="262"/>
      <c r="ZS110" s="262"/>
      <c r="ZT110" s="262"/>
      <c r="ZU110" s="262"/>
      <c r="ZV110" s="262"/>
      <c r="ZW110" s="262"/>
      <c r="ZX110" s="262"/>
      <c r="ZY110" s="262"/>
      <c r="ZZ110" s="262"/>
      <c r="AAA110" s="262"/>
      <c r="AAB110" s="262"/>
      <c r="AAC110" s="262"/>
      <c r="AAD110" s="262"/>
      <c r="AAE110" s="262"/>
      <c r="AAF110" s="262"/>
      <c r="AAG110" s="262"/>
      <c r="AAH110" s="262"/>
      <c r="AAI110" s="262"/>
      <c r="AAJ110" s="262"/>
      <c r="AAK110" s="262"/>
      <c r="AAL110" s="262"/>
      <c r="AAM110" s="262"/>
      <c r="AAN110" s="262"/>
      <c r="AAO110" s="262"/>
      <c r="AAP110" s="262"/>
      <c r="AAQ110" s="262"/>
      <c r="AAR110" s="262"/>
      <c r="AAS110" s="262"/>
      <c r="AAT110" s="262"/>
      <c r="AAU110" s="262"/>
      <c r="AAV110" s="262"/>
      <c r="AAW110" s="262"/>
      <c r="AAX110" s="262"/>
      <c r="AAY110" s="262"/>
      <c r="AAZ110" s="262"/>
      <c r="ABA110" s="262"/>
      <c r="ABB110" s="262"/>
      <c r="ABC110" s="262"/>
      <c r="ABD110" s="262"/>
      <c r="ABE110" s="262"/>
      <c r="ABF110" s="262"/>
      <c r="ABG110" s="262"/>
      <c r="ABH110" s="262"/>
      <c r="ABI110" s="262"/>
      <c r="ABJ110" s="262"/>
      <c r="ABK110" s="262"/>
      <c r="ABL110" s="262"/>
      <c r="ABM110" s="262"/>
      <c r="ABN110" s="262"/>
      <c r="ABO110" s="262"/>
      <c r="ABP110" s="262"/>
      <c r="ABQ110" s="262"/>
      <c r="ABR110" s="262"/>
      <c r="ABS110" s="262"/>
      <c r="ABT110" s="262"/>
      <c r="ABU110" s="262"/>
      <c r="ABV110" s="262"/>
      <c r="ABW110" s="262"/>
      <c r="ABX110" s="262"/>
      <c r="ABY110" s="262"/>
      <c r="ABZ110" s="262"/>
      <c r="ACA110" s="262"/>
      <c r="ACB110" s="262"/>
      <c r="ACC110" s="262"/>
      <c r="ACD110" s="262"/>
      <c r="ACE110" s="262"/>
      <c r="ACF110" s="262"/>
      <c r="ACG110" s="262"/>
      <c r="ACH110" s="262"/>
      <c r="ACI110" s="262"/>
      <c r="ACJ110" s="262"/>
      <c r="ACK110" s="262"/>
      <c r="ACL110" s="262"/>
    </row>
    <row r="111" spans="1:766" s="275" customFormat="1" ht="11.25" customHeight="1">
      <c r="A111" s="265"/>
      <c r="B111" s="265"/>
      <c r="C111" s="262" t="s">
        <v>1031</v>
      </c>
      <c r="D111" s="262" t="s">
        <v>1030</v>
      </c>
      <c r="E111" s="294">
        <v>7000</v>
      </c>
      <c r="F111" s="274" t="s">
        <v>1021</v>
      </c>
      <c r="G111" s="273">
        <v>0.04</v>
      </c>
      <c r="H111" s="272">
        <v>280</v>
      </c>
      <c r="I111" s="263"/>
      <c r="J111" s="262" t="s">
        <v>1010</v>
      </c>
      <c r="K111" s="262"/>
      <c r="L111" s="262"/>
      <c r="M111" s="262"/>
      <c r="N111" s="262"/>
      <c r="O111" s="262"/>
      <c r="P111" s="262"/>
      <c r="Q111" s="262"/>
      <c r="R111" s="262"/>
      <c r="S111" s="262"/>
      <c r="T111" s="262"/>
      <c r="U111" s="262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62"/>
      <c r="BH111" s="262"/>
      <c r="BI111" s="262"/>
      <c r="BJ111" s="262"/>
      <c r="BK111" s="262"/>
      <c r="BL111" s="262"/>
      <c r="BM111" s="262"/>
      <c r="BN111" s="262"/>
      <c r="BO111" s="262"/>
      <c r="BP111" s="262"/>
      <c r="BQ111" s="262"/>
      <c r="BR111" s="262"/>
      <c r="BS111" s="262"/>
      <c r="BT111" s="262"/>
      <c r="BU111" s="262"/>
      <c r="BV111" s="262"/>
      <c r="BW111" s="262"/>
      <c r="BX111" s="262"/>
      <c r="BY111" s="262"/>
      <c r="BZ111" s="262"/>
      <c r="CA111" s="262"/>
      <c r="CB111" s="262"/>
      <c r="CC111" s="262"/>
      <c r="CD111" s="262"/>
      <c r="CE111" s="262"/>
      <c r="CF111" s="262"/>
      <c r="CG111" s="262"/>
      <c r="CH111" s="262"/>
      <c r="CI111" s="262"/>
      <c r="CJ111" s="262"/>
      <c r="CK111" s="262"/>
      <c r="CL111" s="262"/>
      <c r="CM111" s="262"/>
      <c r="CN111" s="262"/>
      <c r="CO111" s="262"/>
      <c r="CP111" s="262"/>
      <c r="CQ111" s="262"/>
      <c r="CR111" s="262"/>
      <c r="CS111" s="262"/>
      <c r="CT111" s="262"/>
      <c r="CU111" s="262"/>
      <c r="CV111" s="262"/>
      <c r="CW111" s="262"/>
      <c r="CX111" s="262"/>
      <c r="CY111" s="262"/>
      <c r="CZ111" s="262"/>
      <c r="DA111" s="262"/>
      <c r="DB111" s="262"/>
      <c r="DC111" s="262"/>
      <c r="DD111" s="262"/>
      <c r="DE111" s="262"/>
      <c r="DF111" s="262"/>
      <c r="DG111" s="262"/>
      <c r="DH111" s="262"/>
      <c r="DI111" s="262"/>
      <c r="DJ111" s="262"/>
      <c r="DK111" s="262"/>
      <c r="DL111" s="262"/>
      <c r="DM111" s="262"/>
      <c r="DN111" s="262"/>
      <c r="DO111" s="262"/>
      <c r="DP111" s="262"/>
      <c r="DQ111" s="262"/>
      <c r="DR111" s="262"/>
      <c r="DS111" s="262"/>
      <c r="DT111" s="262"/>
      <c r="DU111" s="262"/>
      <c r="DV111" s="262"/>
      <c r="DW111" s="262"/>
      <c r="DX111" s="262"/>
      <c r="DY111" s="262"/>
      <c r="DZ111" s="262"/>
      <c r="EA111" s="262"/>
      <c r="EB111" s="262"/>
      <c r="EC111" s="262"/>
      <c r="ED111" s="262"/>
      <c r="EE111" s="262"/>
      <c r="EF111" s="262"/>
      <c r="EG111" s="262"/>
      <c r="EH111" s="262"/>
      <c r="EI111" s="262"/>
      <c r="EJ111" s="262"/>
      <c r="EK111" s="262"/>
      <c r="EL111" s="262"/>
      <c r="EM111" s="262"/>
      <c r="EN111" s="262"/>
      <c r="EO111" s="262"/>
      <c r="EP111" s="262"/>
      <c r="EQ111" s="262"/>
      <c r="ER111" s="262"/>
      <c r="ES111" s="262"/>
      <c r="ET111" s="262"/>
      <c r="EU111" s="262"/>
      <c r="EV111" s="262"/>
      <c r="EW111" s="262"/>
      <c r="EX111" s="262"/>
      <c r="EY111" s="262"/>
      <c r="EZ111" s="262"/>
      <c r="FA111" s="262"/>
      <c r="FB111" s="262"/>
      <c r="FC111" s="262"/>
      <c r="FD111" s="262"/>
      <c r="FE111" s="262"/>
      <c r="FF111" s="262"/>
      <c r="FG111" s="262"/>
      <c r="FH111" s="262"/>
      <c r="FI111" s="262"/>
      <c r="FJ111" s="262"/>
      <c r="FK111" s="262"/>
      <c r="FL111" s="262"/>
      <c r="FM111" s="262"/>
      <c r="FN111" s="262"/>
      <c r="FO111" s="262"/>
      <c r="FP111" s="262"/>
      <c r="FQ111" s="262"/>
      <c r="FR111" s="262"/>
      <c r="FS111" s="262"/>
      <c r="FT111" s="262"/>
      <c r="FU111" s="262"/>
      <c r="FV111" s="262"/>
      <c r="FW111" s="262"/>
      <c r="FX111" s="262"/>
      <c r="FY111" s="262"/>
      <c r="FZ111" s="262"/>
      <c r="GA111" s="262"/>
      <c r="GB111" s="262"/>
      <c r="GC111" s="262"/>
      <c r="GD111" s="262"/>
      <c r="GE111" s="262"/>
      <c r="GF111" s="262"/>
      <c r="GG111" s="262"/>
      <c r="GH111" s="262"/>
      <c r="GI111" s="262"/>
      <c r="GJ111" s="262"/>
      <c r="GK111" s="262"/>
      <c r="GL111" s="262"/>
      <c r="GM111" s="262"/>
      <c r="GN111" s="262"/>
      <c r="GO111" s="262"/>
      <c r="GP111" s="262"/>
      <c r="GQ111" s="262"/>
      <c r="GR111" s="262"/>
      <c r="GS111" s="262"/>
      <c r="GT111" s="262"/>
      <c r="GU111" s="262"/>
      <c r="GV111" s="262"/>
      <c r="GW111" s="262"/>
      <c r="GX111" s="262"/>
      <c r="GY111" s="262"/>
      <c r="GZ111" s="262"/>
      <c r="HA111" s="262"/>
      <c r="HB111" s="262"/>
      <c r="HC111" s="262"/>
      <c r="HD111" s="262"/>
      <c r="HE111" s="262"/>
      <c r="HF111" s="262"/>
      <c r="HG111" s="262"/>
      <c r="HH111" s="262"/>
      <c r="HI111" s="262"/>
      <c r="HJ111" s="262"/>
      <c r="HK111" s="262"/>
      <c r="HL111" s="262"/>
      <c r="HM111" s="262"/>
      <c r="HN111" s="262"/>
      <c r="HO111" s="262"/>
      <c r="HP111" s="262"/>
      <c r="HQ111" s="262"/>
      <c r="HR111" s="262"/>
      <c r="HS111" s="262"/>
      <c r="HT111" s="262"/>
      <c r="HU111" s="262"/>
      <c r="HV111" s="262"/>
      <c r="HW111" s="262"/>
      <c r="HX111" s="262"/>
      <c r="HY111" s="262"/>
      <c r="HZ111" s="262"/>
      <c r="IA111" s="262"/>
      <c r="IB111" s="262"/>
      <c r="IC111" s="262"/>
      <c r="ID111" s="262"/>
      <c r="IE111" s="262"/>
      <c r="IF111" s="262"/>
      <c r="IG111" s="262"/>
      <c r="IH111" s="262"/>
      <c r="II111" s="262"/>
      <c r="IJ111" s="262"/>
      <c r="IK111" s="262"/>
      <c r="IL111" s="262"/>
      <c r="IM111" s="262"/>
      <c r="IN111" s="262"/>
      <c r="IO111" s="262"/>
      <c r="IP111" s="262"/>
      <c r="IQ111" s="262"/>
      <c r="IR111" s="262"/>
      <c r="IS111" s="262"/>
      <c r="IT111" s="262"/>
      <c r="IU111" s="262"/>
      <c r="IV111" s="262"/>
      <c r="IW111" s="262"/>
      <c r="IX111" s="262"/>
      <c r="IY111" s="262"/>
      <c r="IZ111" s="262"/>
      <c r="JA111" s="262"/>
      <c r="JB111" s="262"/>
      <c r="JC111" s="262"/>
      <c r="JD111" s="262"/>
      <c r="JE111" s="262"/>
      <c r="JF111" s="262"/>
      <c r="JG111" s="262"/>
      <c r="JH111" s="262"/>
      <c r="JI111" s="262"/>
      <c r="JJ111" s="262"/>
      <c r="JK111" s="262"/>
      <c r="JL111" s="262"/>
      <c r="JM111" s="262"/>
      <c r="JN111" s="262"/>
      <c r="JO111" s="262"/>
      <c r="JP111" s="262"/>
      <c r="JQ111" s="262"/>
      <c r="JR111" s="262"/>
      <c r="JS111" s="262"/>
      <c r="JT111" s="262"/>
      <c r="JU111" s="262"/>
      <c r="JV111" s="262"/>
      <c r="JW111" s="262"/>
      <c r="JX111" s="262"/>
      <c r="JY111" s="262"/>
      <c r="JZ111" s="262"/>
      <c r="KA111" s="262"/>
      <c r="KB111" s="262"/>
      <c r="KC111" s="262"/>
      <c r="KD111" s="262"/>
      <c r="KE111" s="262"/>
      <c r="KF111" s="262"/>
      <c r="KG111" s="262"/>
      <c r="KH111" s="262"/>
      <c r="KI111" s="262"/>
      <c r="KJ111" s="262"/>
      <c r="KK111" s="262"/>
      <c r="KL111" s="262"/>
      <c r="KM111" s="262"/>
      <c r="KN111" s="262"/>
      <c r="KO111" s="262"/>
      <c r="KP111" s="262"/>
      <c r="KQ111" s="262"/>
      <c r="KR111" s="262"/>
      <c r="KS111" s="262"/>
      <c r="KT111" s="262"/>
      <c r="KU111" s="262"/>
      <c r="KV111" s="262"/>
      <c r="KW111" s="262"/>
      <c r="KX111" s="262"/>
      <c r="KY111" s="262"/>
      <c r="KZ111" s="262"/>
      <c r="LA111" s="262"/>
      <c r="LB111" s="262"/>
      <c r="LC111" s="262"/>
      <c r="LD111" s="262"/>
      <c r="LE111" s="262"/>
      <c r="LF111" s="262"/>
      <c r="LG111" s="262"/>
      <c r="LH111" s="262"/>
      <c r="LI111" s="262"/>
      <c r="LJ111" s="262"/>
      <c r="LK111" s="262"/>
      <c r="LL111" s="262"/>
      <c r="LM111" s="262"/>
      <c r="LN111" s="262"/>
      <c r="LO111" s="262"/>
      <c r="LP111" s="262"/>
      <c r="LQ111" s="262"/>
      <c r="LR111" s="262"/>
      <c r="LS111" s="262"/>
      <c r="LT111" s="262"/>
      <c r="LU111" s="262"/>
      <c r="LV111" s="262"/>
      <c r="LW111" s="262"/>
      <c r="LX111" s="262"/>
      <c r="LY111" s="262"/>
      <c r="LZ111" s="262"/>
      <c r="MA111" s="262"/>
      <c r="MB111" s="262"/>
      <c r="MC111" s="262"/>
      <c r="MD111" s="262"/>
      <c r="ME111" s="262"/>
      <c r="MF111" s="262"/>
      <c r="MG111" s="262"/>
      <c r="MH111" s="262"/>
      <c r="MI111" s="262"/>
      <c r="MJ111" s="262"/>
      <c r="MK111" s="262"/>
      <c r="ML111" s="262"/>
      <c r="MM111" s="262"/>
      <c r="MN111" s="262"/>
      <c r="MO111" s="262"/>
      <c r="MP111" s="262"/>
      <c r="MQ111" s="262"/>
      <c r="MR111" s="262"/>
      <c r="MS111" s="262"/>
      <c r="MT111" s="262"/>
      <c r="MU111" s="262"/>
      <c r="MV111" s="262"/>
      <c r="MW111" s="262"/>
      <c r="MX111" s="262"/>
      <c r="MY111" s="262"/>
      <c r="MZ111" s="262"/>
      <c r="NA111" s="262"/>
      <c r="NB111" s="262"/>
      <c r="NC111" s="262"/>
      <c r="ND111" s="262"/>
      <c r="NE111" s="262"/>
      <c r="NF111" s="262"/>
      <c r="NG111" s="262"/>
      <c r="NH111" s="262"/>
      <c r="NI111" s="262"/>
      <c r="NJ111" s="262"/>
      <c r="NK111" s="262"/>
      <c r="NL111" s="262"/>
      <c r="NM111" s="262"/>
      <c r="NN111" s="262"/>
      <c r="NO111" s="262"/>
      <c r="NP111" s="262"/>
      <c r="NQ111" s="262"/>
      <c r="NR111" s="262"/>
      <c r="NS111" s="262"/>
      <c r="NT111" s="262"/>
      <c r="NU111" s="262"/>
      <c r="NV111" s="262"/>
      <c r="NW111" s="262"/>
      <c r="NX111" s="262"/>
      <c r="NY111" s="262"/>
      <c r="NZ111" s="262"/>
      <c r="OA111" s="262"/>
      <c r="OB111" s="262"/>
      <c r="OC111" s="262"/>
      <c r="OD111" s="262"/>
      <c r="OE111" s="262"/>
      <c r="OF111" s="262"/>
      <c r="OG111" s="262"/>
      <c r="OH111" s="262"/>
      <c r="OI111" s="262"/>
      <c r="OJ111" s="262"/>
      <c r="OK111" s="262"/>
      <c r="OL111" s="262"/>
      <c r="OM111" s="262"/>
      <c r="ON111" s="262"/>
      <c r="OO111" s="262"/>
      <c r="OP111" s="262"/>
      <c r="OQ111" s="262"/>
      <c r="OR111" s="262"/>
      <c r="OS111" s="262"/>
      <c r="OT111" s="262"/>
      <c r="OU111" s="262"/>
      <c r="OV111" s="262"/>
      <c r="OW111" s="262"/>
      <c r="OX111" s="262"/>
      <c r="OY111" s="262"/>
      <c r="OZ111" s="262"/>
      <c r="PA111" s="262"/>
      <c r="PB111" s="262"/>
      <c r="PC111" s="262"/>
      <c r="PD111" s="262"/>
      <c r="PE111" s="262"/>
      <c r="PF111" s="262"/>
      <c r="PG111" s="262"/>
      <c r="PH111" s="262"/>
      <c r="PI111" s="262"/>
      <c r="PJ111" s="262"/>
      <c r="PK111" s="262"/>
      <c r="PL111" s="262"/>
      <c r="PM111" s="262"/>
      <c r="PN111" s="262"/>
      <c r="PO111" s="262"/>
      <c r="PP111" s="262"/>
      <c r="PQ111" s="262"/>
      <c r="PR111" s="262"/>
      <c r="PS111" s="262"/>
      <c r="PT111" s="262"/>
      <c r="PU111" s="262"/>
      <c r="PV111" s="262"/>
      <c r="PW111" s="262"/>
      <c r="PX111" s="262"/>
      <c r="PY111" s="262"/>
      <c r="PZ111" s="262"/>
      <c r="QA111" s="262"/>
      <c r="QB111" s="262"/>
      <c r="QC111" s="262"/>
      <c r="QD111" s="262"/>
      <c r="QE111" s="262"/>
      <c r="QF111" s="262"/>
      <c r="QG111" s="262"/>
      <c r="QH111" s="262"/>
      <c r="QI111" s="262"/>
      <c r="QJ111" s="262"/>
      <c r="QK111" s="262"/>
      <c r="QL111" s="262"/>
      <c r="QM111" s="262"/>
      <c r="QN111" s="262"/>
      <c r="QO111" s="262"/>
      <c r="QP111" s="262"/>
      <c r="QQ111" s="262"/>
      <c r="QR111" s="262"/>
      <c r="QS111" s="262"/>
      <c r="QT111" s="262"/>
      <c r="QU111" s="262"/>
      <c r="QV111" s="262"/>
      <c r="QW111" s="262"/>
      <c r="QX111" s="262"/>
      <c r="QY111" s="262"/>
      <c r="QZ111" s="262"/>
      <c r="RA111" s="262"/>
      <c r="RB111" s="262"/>
      <c r="RC111" s="262"/>
      <c r="RD111" s="262"/>
      <c r="RE111" s="262"/>
      <c r="RF111" s="262"/>
      <c r="RG111" s="262"/>
      <c r="RH111" s="262"/>
      <c r="RI111" s="262"/>
      <c r="RJ111" s="262"/>
      <c r="RK111" s="262"/>
      <c r="RL111" s="262"/>
      <c r="RM111" s="262"/>
      <c r="RN111" s="262"/>
      <c r="RO111" s="262"/>
      <c r="RP111" s="262"/>
      <c r="RQ111" s="262"/>
      <c r="RR111" s="262"/>
      <c r="RS111" s="262"/>
      <c r="RT111" s="262"/>
      <c r="RU111" s="262"/>
      <c r="RV111" s="262"/>
      <c r="RW111" s="262"/>
      <c r="RX111" s="262"/>
      <c r="RY111" s="262"/>
      <c r="RZ111" s="262"/>
      <c r="SA111" s="262"/>
      <c r="SB111" s="262"/>
      <c r="SC111" s="262"/>
      <c r="SD111" s="262"/>
      <c r="SE111" s="262"/>
      <c r="SF111" s="262"/>
      <c r="SG111" s="262"/>
      <c r="SH111" s="262"/>
      <c r="SI111" s="262"/>
      <c r="SJ111" s="262"/>
      <c r="SK111" s="262"/>
      <c r="SL111" s="262"/>
      <c r="SM111" s="262"/>
      <c r="SN111" s="262"/>
      <c r="SO111" s="262"/>
      <c r="SP111" s="262"/>
      <c r="SQ111" s="262"/>
      <c r="SR111" s="262"/>
      <c r="SS111" s="262"/>
      <c r="ST111" s="262"/>
      <c r="SU111" s="262"/>
      <c r="SV111" s="262"/>
      <c r="SW111" s="262"/>
      <c r="SX111" s="262"/>
      <c r="SY111" s="262"/>
      <c r="SZ111" s="262"/>
      <c r="TA111" s="262"/>
      <c r="TB111" s="262"/>
      <c r="TC111" s="262"/>
      <c r="TD111" s="262"/>
      <c r="TE111" s="262"/>
      <c r="TF111" s="262"/>
      <c r="TG111" s="262"/>
      <c r="TH111" s="262"/>
      <c r="TI111" s="262"/>
      <c r="TJ111" s="262"/>
      <c r="TK111" s="262"/>
      <c r="TL111" s="262"/>
      <c r="TM111" s="262"/>
      <c r="TN111" s="262"/>
      <c r="TO111" s="262"/>
      <c r="TP111" s="262"/>
      <c r="TQ111" s="262"/>
      <c r="TR111" s="262"/>
      <c r="TS111" s="262"/>
      <c r="TT111" s="262"/>
      <c r="TU111" s="262"/>
      <c r="TV111" s="262"/>
      <c r="TW111" s="262"/>
      <c r="TX111" s="262"/>
      <c r="TY111" s="262"/>
      <c r="TZ111" s="262"/>
      <c r="UA111" s="262"/>
      <c r="UB111" s="262"/>
      <c r="UC111" s="262"/>
      <c r="UD111" s="262"/>
      <c r="UE111" s="262"/>
      <c r="UF111" s="262"/>
      <c r="UG111" s="262"/>
      <c r="UH111" s="262"/>
      <c r="UI111" s="262"/>
      <c r="UJ111" s="262"/>
      <c r="UK111" s="262"/>
      <c r="UL111" s="262"/>
      <c r="UM111" s="262"/>
      <c r="UN111" s="262"/>
      <c r="UO111" s="262"/>
      <c r="UP111" s="262"/>
      <c r="UQ111" s="262"/>
      <c r="UR111" s="262"/>
      <c r="US111" s="262"/>
      <c r="UT111" s="262"/>
      <c r="UU111" s="262"/>
      <c r="UV111" s="262"/>
      <c r="UW111" s="262"/>
      <c r="UX111" s="262"/>
      <c r="UY111" s="262"/>
      <c r="UZ111" s="262"/>
      <c r="VA111" s="262"/>
      <c r="VB111" s="262"/>
      <c r="VC111" s="262"/>
      <c r="VD111" s="262"/>
      <c r="VE111" s="262"/>
      <c r="VF111" s="262"/>
      <c r="VG111" s="262"/>
      <c r="VH111" s="262"/>
      <c r="VI111" s="262"/>
      <c r="VJ111" s="262"/>
      <c r="VK111" s="262"/>
      <c r="VL111" s="262"/>
      <c r="VM111" s="262"/>
      <c r="VN111" s="262"/>
      <c r="VO111" s="262"/>
      <c r="VP111" s="262"/>
      <c r="VQ111" s="262"/>
      <c r="VR111" s="262"/>
      <c r="VS111" s="262"/>
      <c r="VT111" s="262"/>
      <c r="VU111" s="262"/>
      <c r="VV111" s="262"/>
      <c r="VW111" s="262"/>
      <c r="VX111" s="262"/>
      <c r="VY111" s="262"/>
      <c r="VZ111" s="262"/>
      <c r="WA111" s="262"/>
      <c r="WB111" s="262"/>
      <c r="WC111" s="262"/>
      <c r="WD111" s="262"/>
      <c r="WE111" s="262"/>
      <c r="WF111" s="262"/>
      <c r="WG111" s="262"/>
      <c r="WH111" s="262"/>
      <c r="WI111" s="262"/>
      <c r="WJ111" s="262"/>
      <c r="WK111" s="262"/>
      <c r="WL111" s="262"/>
      <c r="WM111" s="262"/>
      <c r="WN111" s="262"/>
      <c r="WO111" s="262"/>
      <c r="WP111" s="262"/>
      <c r="WQ111" s="262"/>
      <c r="WR111" s="262"/>
      <c r="WS111" s="262"/>
      <c r="WT111" s="262"/>
      <c r="WU111" s="262"/>
      <c r="WV111" s="262"/>
      <c r="WW111" s="262"/>
      <c r="WX111" s="262"/>
      <c r="WY111" s="262"/>
      <c r="WZ111" s="262"/>
      <c r="XA111" s="262"/>
      <c r="XB111" s="262"/>
      <c r="XC111" s="262"/>
      <c r="XD111" s="262"/>
      <c r="XE111" s="262"/>
      <c r="XF111" s="262"/>
      <c r="XG111" s="262"/>
      <c r="XH111" s="262"/>
      <c r="XI111" s="262"/>
      <c r="XJ111" s="262"/>
      <c r="XK111" s="262"/>
      <c r="XL111" s="262"/>
      <c r="XM111" s="262"/>
      <c r="XN111" s="262"/>
      <c r="XO111" s="262"/>
      <c r="XP111" s="262"/>
      <c r="XQ111" s="262"/>
      <c r="XR111" s="262"/>
      <c r="XS111" s="262"/>
      <c r="XT111" s="262"/>
      <c r="XU111" s="262"/>
      <c r="XV111" s="262"/>
      <c r="XW111" s="262"/>
      <c r="XX111" s="262"/>
      <c r="XY111" s="262"/>
      <c r="XZ111" s="262"/>
      <c r="YA111" s="262"/>
      <c r="YB111" s="262"/>
      <c r="YC111" s="262"/>
      <c r="YD111" s="262"/>
      <c r="YE111" s="262"/>
      <c r="YF111" s="262"/>
      <c r="YG111" s="262"/>
      <c r="YH111" s="262"/>
      <c r="YI111" s="262"/>
      <c r="YJ111" s="262"/>
      <c r="YK111" s="262"/>
      <c r="YL111" s="262"/>
      <c r="YM111" s="262"/>
      <c r="YN111" s="262"/>
      <c r="YO111" s="262"/>
      <c r="YP111" s="262"/>
      <c r="YQ111" s="262"/>
      <c r="YR111" s="262"/>
      <c r="YS111" s="262"/>
      <c r="YT111" s="262"/>
      <c r="YU111" s="262"/>
      <c r="YV111" s="262"/>
      <c r="YW111" s="262"/>
      <c r="YX111" s="262"/>
      <c r="YY111" s="262"/>
      <c r="YZ111" s="262"/>
      <c r="ZA111" s="262"/>
      <c r="ZB111" s="262"/>
      <c r="ZC111" s="262"/>
      <c r="ZD111" s="262"/>
      <c r="ZE111" s="262"/>
      <c r="ZF111" s="262"/>
      <c r="ZG111" s="262"/>
      <c r="ZH111" s="262"/>
      <c r="ZI111" s="262"/>
      <c r="ZJ111" s="262"/>
      <c r="ZK111" s="262"/>
      <c r="ZL111" s="262"/>
      <c r="ZM111" s="262"/>
      <c r="ZN111" s="262"/>
      <c r="ZO111" s="262"/>
      <c r="ZP111" s="262"/>
      <c r="ZQ111" s="262"/>
      <c r="ZR111" s="262"/>
      <c r="ZS111" s="262"/>
      <c r="ZT111" s="262"/>
      <c r="ZU111" s="262"/>
      <c r="ZV111" s="262"/>
      <c r="ZW111" s="262"/>
      <c r="ZX111" s="262"/>
      <c r="ZY111" s="262"/>
      <c r="ZZ111" s="262"/>
      <c r="AAA111" s="262"/>
      <c r="AAB111" s="262"/>
      <c r="AAC111" s="262"/>
      <c r="AAD111" s="262"/>
      <c r="AAE111" s="262"/>
      <c r="AAF111" s="262"/>
      <c r="AAG111" s="262"/>
      <c r="AAH111" s="262"/>
      <c r="AAI111" s="262"/>
      <c r="AAJ111" s="262"/>
      <c r="AAK111" s="262"/>
      <c r="AAL111" s="262"/>
      <c r="AAM111" s="262"/>
      <c r="AAN111" s="262"/>
      <c r="AAO111" s="262"/>
      <c r="AAP111" s="262"/>
      <c r="AAQ111" s="262"/>
      <c r="AAR111" s="262"/>
      <c r="AAS111" s="262"/>
      <c r="AAT111" s="262"/>
      <c r="AAU111" s="262"/>
      <c r="AAV111" s="262"/>
      <c r="AAW111" s="262"/>
      <c r="AAX111" s="262"/>
      <c r="AAY111" s="262"/>
      <c r="AAZ111" s="262"/>
      <c r="ABA111" s="262"/>
      <c r="ABB111" s="262"/>
      <c r="ABC111" s="262"/>
      <c r="ABD111" s="262"/>
      <c r="ABE111" s="262"/>
      <c r="ABF111" s="262"/>
      <c r="ABG111" s="262"/>
      <c r="ABH111" s="262"/>
      <c r="ABI111" s="262"/>
      <c r="ABJ111" s="262"/>
      <c r="ABK111" s="262"/>
      <c r="ABL111" s="262"/>
      <c r="ABM111" s="262"/>
      <c r="ABN111" s="262"/>
      <c r="ABO111" s="262"/>
      <c r="ABP111" s="262"/>
      <c r="ABQ111" s="262"/>
      <c r="ABR111" s="262"/>
      <c r="ABS111" s="262"/>
      <c r="ABT111" s="262"/>
      <c r="ABU111" s="262"/>
      <c r="ABV111" s="262"/>
      <c r="ABW111" s="262"/>
      <c r="ABX111" s="262"/>
      <c r="ABY111" s="262"/>
      <c r="ABZ111" s="262"/>
      <c r="ACA111" s="262"/>
      <c r="ACB111" s="262"/>
      <c r="ACC111" s="262"/>
      <c r="ACD111" s="262"/>
      <c r="ACE111" s="262"/>
      <c r="ACF111" s="262"/>
      <c r="ACG111" s="262"/>
      <c r="ACH111" s="262"/>
      <c r="ACI111" s="262"/>
      <c r="ACJ111" s="262"/>
      <c r="ACK111" s="262"/>
      <c r="ACL111" s="262"/>
    </row>
    <row r="112" spans="1:766" s="275" customFormat="1" ht="11.25" customHeight="1">
      <c r="A112" s="265"/>
      <c r="B112" s="265"/>
      <c r="C112" s="262" t="s">
        <v>1029</v>
      </c>
      <c r="D112" s="262" t="s">
        <v>1028</v>
      </c>
      <c r="E112" s="294">
        <v>28800</v>
      </c>
      <c r="F112" s="274" t="s">
        <v>1021</v>
      </c>
      <c r="G112" s="273">
        <v>0.04</v>
      </c>
      <c r="H112" s="272">
        <v>1152</v>
      </c>
      <c r="I112" s="263"/>
      <c r="J112" s="262" t="s">
        <v>1010</v>
      </c>
      <c r="K112" s="262"/>
      <c r="L112" s="262"/>
      <c r="M112" s="262"/>
      <c r="N112" s="262"/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2"/>
      <c r="AC112" s="262"/>
      <c r="AD112" s="262"/>
      <c r="AE112" s="262"/>
      <c r="AF112" s="262"/>
      <c r="AG112" s="262"/>
      <c r="AH112" s="262"/>
      <c r="AI112" s="262"/>
      <c r="AJ112" s="262"/>
      <c r="AK112" s="262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62"/>
      <c r="BH112" s="262"/>
      <c r="BI112" s="262"/>
      <c r="BJ112" s="262"/>
      <c r="BK112" s="262"/>
      <c r="BL112" s="262"/>
      <c r="BM112" s="262"/>
      <c r="BN112" s="262"/>
      <c r="BO112" s="262"/>
      <c r="BP112" s="262"/>
      <c r="BQ112" s="262"/>
      <c r="BR112" s="262"/>
      <c r="BS112" s="262"/>
      <c r="BT112" s="262"/>
      <c r="BU112" s="262"/>
      <c r="BV112" s="262"/>
      <c r="BW112" s="262"/>
      <c r="BX112" s="262"/>
      <c r="BY112" s="262"/>
      <c r="BZ112" s="262"/>
      <c r="CA112" s="262"/>
      <c r="CB112" s="262"/>
      <c r="CC112" s="262"/>
      <c r="CD112" s="262"/>
      <c r="CE112" s="262"/>
      <c r="CF112" s="262"/>
      <c r="CG112" s="262"/>
      <c r="CH112" s="262"/>
      <c r="CI112" s="262"/>
      <c r="CJ112" s="262"/>
      <c r="CK112" s="262"/>
      <c r="CL112" s="262"/>
      <c r="CM112" s="262"/>
      <c r="CN112" s="262"/>
      <c r="CO112" s="262"/>
      <c r="CP112" s="262"/>
      <c r="CQ112" s="262"/>
      <c r="CR112" s="262"/>
      <c r="CS112" s="262"/>
      <c r="CT112" s="262"/>
      <c r="CU112" s="262"/>
      <c r="CV112" s="262"/>
      <c r="CW112" s="262"/>
      <c r="CX112" s="262"/>
      <c r="CY112" s="262"/>
      <c r="CZ112" s="262"/>
      <c r="DA112" s="262"/>
      <c r="DB112" s="262"/>
      <c r="DC112" s="262"/>
      <c r="DD112" s="262"/>
      <c r="DE112" s="262"/>
      <c r="DF112" s="262"/>
      <c r="DG112" s="262"/>
      <c r="DH112" s="262"/>
      <c r="DI112" s="262"/>
      <c r="DJ112" s="262"/>
      <c r="DK112" s="262"/>
      <c r="DL112" s="262"/>
      <c r="DM112" s="262"/>
      <c r="DN112" s="262"/>
      <c r="DO112" s="262"/>
      <c r="DP112" s="262"/>
      <c r="DQ112" s="262"/>
      <c r="DR112" s="262"/>
      <c r="DS112" s="262"/>
      <c r="DT112" s="262"/>
      <c r="DU112" s="262"/>
      <c r="DV112" s="262"/>
      <c r="DW112" s="262"/>
      <c r="DX112" s="262"/>
      <c r="DY112" s="262"/>
      <c r="DZ112" s="262"/>
      <c r="EA112" s="262"/>
      <c r="EB112" s="262"/>
      <c r="EC112" s="262"/>
      <c r="ED112" s="262"/>
      <c r="EE112" s="262"/>
      <c r="EF112" s="262"/>
      <c r="EG112" s="262"/>
      <c r="EH112" s="262"/>
      <c r="EI112" s="262"/>
      <c r="EJ112" s="262"/>
      <c r="EK112" s="262"/>
      <c r="EL112" s="262"/>
      <c r="EM112" s="262"/>
      <c r="EN112" s="262"/>
      <c r="EO112" s="262"/>
      <c r="EP112" s="262"/>
      <c r="EQ112" s="262"/>
      <c r="ER112" s="262"/>
      <c r="ES112" s="262"/>
      <c r="ET112" s="262"/>
      <c r="EU112" s="262"/>
      <c r="EV112" s="262"/>
      <c r="EW112" s="262"/>
      <c r="EX112" s="262"/>
      <c r="EY112" s="262"/>
      <c r="EZ112" s="262"/>
      <c r="FA112" s="262"/>
      <c r="FB112" s="262"/>
      <c r="FC112" s="262"/>
      <c r="FD112" s="262"/>
      <c r="FE112" s="262"/>
      <c r="FF112" s="262"/>
      <c r="FG112" s="262"/>
      <c r="FH112" s="262"/>
      <c r="FI112" s="262"/>
      <c r="FJ112" s="262"/>
      <c r="FK112" s="262"/>
      <c r="FL112" s="262"/>
      <c r="FM112" s="262"/>
      <c r="FN112" s="262"/>
      <c r="FO112" s="262"/>
      <c r="FP112" s="262"/>
      <c r="FQ112" s="262"/>
      <c r="FR112" s="262"/>
      <c r="FS112" s="262"/>
      <c r="FT112" s="262"/>
      <c r="FU112" s="262"/>
      <c r="FV112" s="262"/>
      <c r="FW112" s="262"/>
      <c r="FX112" s="262"/>
      <c r="FY112" s="262"/>
      <c r="FZ112" s="262"/>
      <c r="GA112" s="262"/>
      <c r="GB112" s="262"/>
      <c r="GC112" s="262"/>
      <c r="GD112" s="262"/>
      <c r="GE112" s="262"/>
      <c r="GF112" s="262"/>
      <c r="GG112" s="262"/>
      <c r="GH112" s="262"/>
      <c r="GI112" s="262"/>
      <c r="GJ112" s="262"/>
      <c r="GK112" s="262"/>
      <c r="GL112" s="262"/>
      <c r="GM112" s="262"/>
      <c r="GN112" s="262"/>
      <c r="GO112" s="262"/>
      <c r="GP112" s="262"/>
      <c r="GQ112" s="262"/>
      <c r="GR112" s="262"/>
      <c r="GS112" s="262"/>
      <c r="GT112" s="262"/>
      <c r="GU112" s="262"/>
      <c r="GV112" s="262"/>
      <c r="GW112" s="262"/>
      <c r="GX112" s="262"/>
      <c r="GY112" s="262"/>
      <c r="GZ112" s="262"/>
      <c r="HA112" s="262"/>
      <c r="HB112" s="262"/>
      <c r="HC112" s="262"/>
      <c r="HD112" s="262"/>
      <c r="HE112" s="262"/>
      <c r="HF112" s="262"/>
      <c r="HG112" s="262"/>
      <c r="HH112" s="262"/>
      <c r="HI112" s="262"/>
      <c r="HJ112" s="262"/>
      <c r="HK112" s="262"/>
      <c r="HL112" s="262"/>
      <c r="HM112" s="262"/>
      <c r="HN112" s="262"/>
      <c r="HO112" s="262"/>
      <c r="HP112" s="262"/>
      <c r="HQ112" s="262"/>
      <c r="HR112" s="262"/>
      <c r="HS112" s="262"/>
      <c r="HT112" s="262"/>
      <c r="HU112" s="262"/>
      <c r="HV112" s="262"/>
      <c r="HW112" s="262"/>
      <c r="HX112" s="262"/>
      <c r="HY112" s="262"/>
      <c r="HZ112" s="262"/>
      <c r="IA112" s="262"/>
      <c r="IB112" s="262"/>
      <c r="IC112" s="262"/>
      <c r="ID112" s="262"/>
      <c r="IE112" s="262"/>
      <c r="IF112" s="262"/>
      <c r="IG112" s="262"/>
      <c r="IH112" s="262"/>
      <c r="II112" s="262"/>
      <c r="IJ112" s="262"/>
      <c r="IK112" s="262"/>
      <c r="IL112" s="262"/>
      <c r="IM112" s="262"/>
      <c r="IN112" s="262"/>
      <c r="IO112" s="262"/>
      <c r="IP112" s="262"/>
      <c r="IQ112" s="262"/>
      <c r="IR112" s="262"/>
      <c r="IS112" s="262"/>
      <c r="IT112" s="262"/>
      <c r="IU112" s="262"/>
      <c r="IV112" s="262"/>
      <c r="IW112" s="262"/>
      <c r="IX112" s="262"/>
      <c r="IY112" s="262"/>
      <c r="IZ112" s="262"/>
      <c r="JA112" s="262"/>
      <c r="JB112" s="262"/>
      <c r="JC112" s="262"/>
      <c r="JD112" s="262"/>
      <c r="JE112" s="262"/>
      <c r="JF112" s="262"/>
      <c r="JG112" s="262"/>
      <c r="JH112" s="262"/>
      <c r="JI112" s="262"/>
      <c r="JJ112" s="262"/>
      <c r="JK112" s="262"/>
      <c r="JL112" s="262"/>
      <c r="JM112" s="262"/>
      <c r="JN112" s="262"/>
      <c r="JO112" s="262"/>
      <c r="JP112" s="262"/>
      <c r="JQ112" s="262"/>
      <c r="JR112" s="262"/>
      <c r="JS112" s="262"/>
      <c r="JT112" s="262"/>
      <c r="JU112" s="262"/>
      <c r="JV112" s="262"/>
      <c r="JW112" s="262"/>
      <c r="JX112" s="262"/>
      <c r="JY112" s="262"/>
      <c r="JZ112" s="262"/>
      <c r="KA112" s="262"/>
      <c r="KB112" s="262"/>
      <c r="KC112" s="262"/>
      <c r="KD112" s="262"/>
      <c r="KE112" s="262"/>
      <c r="KF112" s="262"/>
      <c r="KG112" s="262"/>
      <c r="KH112" s="262"/>
      <c r="KI112" s="262"/>
      <c r="KJ112" s="262"/>
      <c r="KK112" s="262"/>
      <c r="KL112" s="262"/>
      <c r="KM112" s="262"/>
      <c r="KN112" s="262"/>
      <c r="KO112" s="262"/>
      <c r="KP112" s="262"/>
      <c r="KQ112" s="262"/>
      <c r="KR112" s="262"/>
      <c r="KS112" s="262"/>
      <c r="KT112" s="262"/>
      <c r="KU112" s="262"/>
      <c r="KV112" s="262"/>
      <c r="KW112" s="262"/>
      <c r="KX112" s="262"/>
      <c r="KY112" s="262"/>
      <c r="KZ112" s="262"/>
      <c r="LA112" s="262"/>
      <c r="LB112" s="262"/>
      <c r="LC112" s="262"/>
      <c r="LD112" s="262"/>
      <c r="LE112" s="262"/>
      <c r="LF112" s="262"/>
      <c r="LG112" s="262"/>
      <c r="LH112" s="262"/>
      <c r="LI112" s="262"/>
      <c r="LJ112" s="262"/>
      <c r="LK112" s="262"/>
      <c r="LL112" s="262"/>
      <c r="LM112" s="262"/>
      <c r="LN112" s="262"/>
      <c r="LO112" s="262"/>
      <c r="LP112" s="262"/>
      <c r="LQ112" s="262"/>
      <c r="LR112" s="262"/>
      <c r="LS112" s="262"/>
      <c r="LT112" s="262"/>
      <c r="LU112" s="262"/>
      <c r="LV112" s="262"/>
      <c r="LW112" s="262"/>
      <c r="LX112" s="262"/>
      <c r="LY112" s="262"/>
      <c r="LZ112" s="262"/>
      <c r="MA112" s="262"/>
      <c r="MB112" s="262"/>
      <c r="MC112" s="262"/>
      <c r="MD112" s="262"/>
      <c r="ME112" s="262"/>
      <c r="MF112" s="262"/>
      <c r="MG112" s="262"/>
      <c r="MH112" s="262"/>
      <c r="MI112" s="262"/>
      <c r="MJ112" s="262"/>
      <c r="MK112" s="262"/>
      <c r="ML112" s="262"/>
      <c r="MM112" s="262"/>
      <c r="MN112" s="262"/>
      <c r="MO112" s="262"/>
      <c r="MP112" s="262"/>
      <c r="MQ112" s="262"/>
      <c r="MR112" s="262"/>
      <c r="MS112" s="262"/>
      <c r="MT112" s="262"/>
      <c r="MU112" s="262"/>
      <c r="MV112" s="262"/>
      <c r="MW112" s="262"/>
      <c r="MX112" s="262"/>
      <c r="MY112" s="262"/>
      <c r="MZ112" s="262"/>
      <c r="NA112" s="262"/>
      <c r="NB112" s="262"/>
      <c r="NC112" s="262"/>
      <c r="ND112" s="262"/>
      <c r="NE112" s="262"/>
      <c r="NF112" s="262"/>
      <c r="NG112" s="262"/>
      <c r="NH112" s="262"/>
      <c r="NI112" s="262"/>
      <c r="NJ112" s="262"/>
      <c r="NK112" s="262"/>
      <c r="NL112" s="262"/>
      <c r="NM112" s="262"/>
      <c r="NN112" s="262"/>
      <c r="NO112" s="262"/>
      <c r="NP112" s="262"/>
      <c r="NQ112" s="262"/>
      <c r="NR112" s="262"/>
      <c r="NS112" s="262"/>
      <c r="NT112" s="262"/>
      <c r="NU112" s="262"/>
      <c r="NV112" s="262"/>
      <c r="NW112" s="262"/>
      <c r="NX112" s="262"/>
      <c r="NY112" s="262"/>
      <c r="NZ112" s="262"/>
      <c r="OA112" s="262"/>
      <c r="OB112" s="262"/>
      <c r="OC112" s="262"/>
      <c r="OD112" s="262"/>
      <c r="OE112" s="262"/>
      <c r="OF112" s="262"/>
      <c r="OG112" s="262"/>
      <c r="OH112" s="262"/>
      <c r="OI112" s="262"/>
      <c r="OJ112" s="262"/>
      <c r="OK112" s="262"/>
      <c r="OL112" s="262"/>
      <c r="OM112" s="262"/>
      <c r="ON112" s="262"/>
      <c r="OO112" s="262"/>
      <c r="OP112" s="262"/>
      <c r="OQ112" s="262"/>
      <c r="OR112" s="262"/>
      <c r="OS112" s="262"/>
      <c r="OT112" s="262"/>
      <c r="OU112" s="262"/>
      <c r="OV112" s="262"/>
      <c r="OW112" s="262"/>
      <c r="OX112" s="262"/>
      <c r="OY112" s="262"/>
      <c r="OZ112" s="262"/>
      <c r="PA112" s="262"/>
      <c r="PB112" s="262"/>
      <c r="PC112" s="262"/>
      <c r="PD112" s="262"/>
      <c r="PE112" s="262"/>
      <c r="PF112" s="262"/>
      <c r="PG112" s="262"/>
      <c r="PH112" s="262"/>
      <c r="PI112" s="262"/>
      <c r="PJ112" s="262"/>
      <c r="PK112" s="262"/>
      <c r="PL112" s="262"/>
      <c r="PM112" s="262"/>
      <c r="PN112" s="262"/>
      <c r="PO112" s="262"/>
      <c r="PP112" s="262"/>
      <c r="PQ112" s="262"/>
      <c r="PR112" s="262"/>
      <c r="PS112" s="262"/>
      <c r="PT112" s="262"/>
      <c r="PU112" s="262"/>
      <c r="PV112" s="262"/>
      <c r="PW112" s="262"/>
      <c r="PX112" s="262"/>
      <c r="PY112" s="262"/>
      <c r="PZ112" s="262"/>
      <c r="QA112" s="262"/>
      <c r="QB112" s="262"/>
      <c r="QC112" s="262"/>
      <c r="QD112" s="262"/>
      <c r="QE112" s="262"/>
      <c r="QF112" s="262"/>
      <c r="QG112" s="262"/>
      <c r="QH112" s="262"/>
      <c r="QI112" s="262"/>
      <c r="QJ112" s="262"/>
      <c r="QK112" s="262"/>
      <c r="QL112" s="262"/>
      <c r="QM112" s="262"/>
      <c r="QN112" s="262"/>
      <c r="QO112" s="262"/>
      <c r="QP112" s="262"/>
      <c r="QQ112" s="262"/>
      <c r="QR112" s="262"/>
      <c r="QS112" s="262"/>
      <c r="QT112" s="262"/>
      <c r="QU112" s="262"/>
      <c r="QV112" s="262"/>
      <c r="QW112" s="262"/>
      <c r="QX112" s="262"/>
      <c r="QY112" s="262"/>
      <c r="QZ112" s="262"/>
      <c r="RA112" s="262"/>
      <c r="RB112" s="262"/>
      <c r="RC112" s="262"/>
      <c r="RD112" s="262"/>
      <c r="RE112" s="262"/>
      <c r="RF112" s="262"/>
      <c r="RG112" s="262"/>
      <c r="RH112" s="262"/>
      <c r="RI112" s="262"/>
      <c r="RJ112" s="262"/>
      <c r="RK112" s="262"/>
      <c r="RL112" s="262"/>
      <c r="RM112" s="262"/>
      <c r="RN112" s="262"/>
      <c r="RO112" s="262"/>
      <c r="RP112" s="262"/>
      <c r="RQ112" s="262"/>
      <c r="RR112" s="262"/>
      <c r="RS112" s="262"/>
      <c r="RT112" s="262"/>
      <c r="RU112" s="262"/>
      <c r="RV112" s="262"/>
      <c r="RW112" s="262"/>
      <c r="RX112" s="262"/>
      <c r="RY112" s="262"/>
      <c r="RZ112" s="262"/>
      <c r="SA112" s="262"/>
      <c r="SB112" s="262"/>
      <c r="SC112" s="262"/>
      <c r="SD112" s="262"/>
      <c r="SE112" s="262"/>
      <c r="SF112" s="262"/>
      <c r="SG112" s="262"/>
      <c r="SH112" s="262"/>
      <c r="SI112" s="262"/>
      <c r="SJ112" s="262"/>
      <c r="SK112" s="262"/>
      <c r="SL112" s="262"/>
      <c r="SM112" s="262"/>
      <c r="SN112" s="262"/>
      <c r="SO112" s="262"/>
      <c r="SP112" s="262"/>
      <c r="SQ112" s="262"/>
      <c r="SR112" s="262"/>
      <c r="SS112" s="262"/>
      <c r="ST112" s="262"/>
      <c r="SU112" s="262"/>
      <c r="SV112" s="262"/>
      <c r="SW112" s="262"/>
      <c r="SX112" s="262"/>
      <c r="SY112" s="262"/>
      <c r="SZ112" s="262"/>
      <c r="TA112" s="262"/>
      <c r="TB112" s="262"/>
      <c r="TC112" s="262"/>
      <c r="TD112" s="262"/>
      <c r="TE112" s="262"/>
      <c r="TF112" s="262"/>
      <c r="TG112" s="262"/>
      <c r="TH112" s="262"/>
      <c r="TI112" s="262"/>
      <c r="TJ112" s="262"/>
      <c r="TK112" s="262"/>
      <c r="TL112" s="262"/>
      <c r="TM112" s="262"/>
      <c r="TN112" s="262"/>
      <c r="TO112" s="262"/>
      <c r="TP112" s="262"/>
      <c r="TQ112" s="262"/>
      <c r="TR112" s="262"/>
      <c r="TS112" s="262"/>
      <c r="TT112" s="262"/>
      <c r="TU112" s="262"/>
      <c r="TV112" s="262"/>
      <c r="TW112" s="262"/>
      <c r="TX112" s="262"/>
      <c r="TY112" s="262"/>
      <c r="TZ112" s="262"/>
      <c r="UA112" s="262"/>
      <c r="UB112" s="262"/>
      <c r="UC112" s="262"/>
      <c r="UD112" s="262"/>
      <c r="UE112" s="262"/>
      <c r="UF112" s="262"/>
      <c r="UG112" s="262"/>
      <c r="UH112" s="262"/>
      <c r="UI112" s="262"/>
      <c r="UJ112" s="262"/>
      <c r="UK112" s="262"/>
      <c r="UL112" s="262"/>
      <c r="UM112" s="262"/>
      <c r="UN112" s="262"/>
      <c r="UO112" s="262"/>
      <c r="UP112" s="262"/>
      <c r="UQ112" s="262"/>
      <c r="UR112" s="262"/>
      <c r="US112" s="262"/>
      <c r="UT112" s="262"/>
      <c r="UU112" s="262"/>
      <c r="UV112" s="262"/>
      <c r="UW112" s="262"/>
      <c r="UX112" s="262"/>
      <c r="UY112" s="262"/>
      <c r="UZ112" s="262"/>
      <c r="VA112" s="262"/>
      <c r="VB112" s="262"/>
      <c r="VC112" s="262"/>
      <c r="VD112" s="262"/>
      <c r="VE112" s="262"/>
      <c r="VF112" s="262"/>
      <c r="VG112" s="262"/>
      <c r="VH112" s="262"/>
      <c r="VI112" s="262"/>
      <c r="VJ112" s="262"/>
      <c r="VK112" s="262"/>
      <c r="VL112" s="262"/>
      <c r="VM112" s="262"/>
      <c r="VN112" s="262"/>
      <c r="VO112" s="262"/>
      <c r="VP112" s="262"/>
      <c r="VQ112" s="262"/>
      <c r="VR112" s="262"/>
      <c r="VS112" s="262"/>
      <c r="VT112" s="262"/>
      <c r="VU112" s="262"/>
      <c r="VV112" s="262"/>
      <c r="VW112" s="262"/>
      <c r="VX112" s="262"/>
      <c r="VY112" s="262"/>
      <c r="VZ112" s="262"/>
      <c r="WA112" s="262"/>
      <c r="WB112" s="262"/>
      <c r="WC112" s="262"/>
      <c r="WD112" s="262"/>
      <c r="WE112" s="262"/>
      <c r="WF112" s="262"/>
      <c r="WG112" s="262"/>
      <c r="WH112" s="262"/>
      <c r="WI112" s="262"/>
      <c r="WJ112" s="262"/>
      <c r="WK112" s="262"/>
      <c r="WL112" s="262"/>
      <c r="WM112" s="262"/>
      <c r="WN112" s="262"/>
      <c r="WO112" s="262"/>
      <c r="WP112" s="262"/>
      <c r="WQ112" s="262"/>
      <c r="WR112" s="262"/>
      <c r="WS112" s="262"/>
      <c r="WT112" s="262"/>
      <c r="WU112" s="262"/>
      <c r="WV112" s="262"/>
      <c r="WW112" s="262"/>
      <c r="WX112" s="262"/>
      <c r="WY112" s="262"/>
      <c r="WZ112" s="262"/>
      <c r="XA112" s="262"/>
      <c r="XB112" s="262"/>
      <c r="XC112" s="262"/>
      <c r="XD112" s="262"/>
      <c r="XE112" s="262"/>
      <c r="XF112" s="262"/>
      <c r="XG112" s="262"/>
      <c r="XH112" s="262"/>
      <c r="XI112" s="262"/>
      <c r="XJ112" s="262"/>
      <c r="XK112" s="262"/>
      <c r="XL112" s="262"/>
      <c r="XM112" s="262"/>
      <c r="XN112" s="262"/>
      <c r="XO112" s="262"/>
      <c r="XP112" s="262"/>
      <c r="XQ112" s="262"/>
      <c r="XR112" s="262"/>
      <c r="XS112" s="262"/>
      <c r="XT112" s="262"/>
      <c r="XU112" s="262"/>
      <c r="XV112" s="262"/>
      <c r="XW112" s="262"/>
      <c r="XX112" s="262"/>
      <c r="XY112" s="262"/>
      <c r="XZ112" s="262"/>
      <c r="YA112" s="262"/>
      <c r="YB112" s="262"/>
      <c r="YC112" s="262"/>
      <c r="YD112" s="262"/>
      <c r="YE112" s="262"/>
      <c r="YF112" s="262"/>
      <c r="YG112" s="262"/>
      <c r="YH112" s="262"/>
      <c r="YI112" s="262"/>
      <c r="YJ112" s="262"/>
      <c r="YK112" s="262"/>
      <c r="YL112" s="262"/>
      <c r="YM112" s="262"/>
      <c r="YN112" s="262"/>
      <c r="YO112" s="262"/>
      <c r="YP112" s="262"/>
      <c r="YQ112" s="262"/>
      <c r="YR112" s="262"/>
      <c r="YS112" s="262"/>
      <c r="YT112" s="262"/>
      <c r="YU112" s="262"/>
      <c r="YV112" s="262"/>
      <c r="YW112" s="262"/>
      <c r="YX112" s="262"/>
      <c r="YY112" s="262"/>
      <c r="YZ112" s="262"/>
      <c r="ZA112" s="262"/>
      <c r="ZB112" s="262"/>
      <c r="ZC112" s="262"/>
      <c r="ZD112" s="262"/>
      <c r="ZE112" s="262"/>
      <c r="ZF112" s="262"/>
      <c r="ZG112" s="262"/>
      <c r="ZH112" s="262"/>
      <c r="ZI112" s="262"/>
      <c r="ZJ112" s="262"/>
      <c r="ZK112" s="262"/>
      <c r="ZL112" s="262"/>
      <c r="ZM112" s="262"/>
      <c r="ZN112" s="262"/>
      <c r="ZO112" s="262"/>
      <c r="ZP112" s="262"/>
      <c r="ZQ112" s="262"/>
      <c r="ZR112" s="262"/>
      <c r="ZS112" s="262"/>
      <c r="ZT112" s="262"/>
      <c r="ZU112" s="262"/>
      <c r="ZV112" s="262"/>
      <c r="ZW112" s="262"/>
      <c r="ZX112" s="262"/>
      <c r="ZY112" s="262"/>
      <c r="ZZ112" s="262"/>
      <c r="AAA112" s="262"/>
      <c r="AAB112" s="262"/>
      <c r="AAC112" s="262"/>
      <c r="AAD112" s="262"/>
      <c r="AAE112" s="262"/>
      <c r="AAF112" s="262"/>
      <c r="AAG112" s="262"/>
      <c r="AAH112" s="262"/>
      <c r="AAI112" s="262"/>
      <c r="AAJ112" s="262"/>
      <c r="AAK112" s="262"/>
      <c r="AAL112" s="262"/>
      <c r="AAM112" s="262"/>
      <c r="AAN112" s="262"/>
      <c r="AAO112" s="262"/>
      <c r="AAP112" s="262"/>
      <c r="AAQ112" s="262"/>
      <c r="AAR112" s="262"/>
      <c r="AAS112" s="262"/>
      <c r="AAT112" s="262"/>
      <c r="AAU112" s="262"/>
      <c r="AAV112" s="262"/>
      <c r="AAW112" s="262"/>
      <c r="AAX112" s="262"/>
      <c r="AAY112" s="262"/>
      <c r="AAZ112" s="262"/>
      <c r="ABA112" s="262"/>
      <c r="ABB112" s="262"/>
      <c r="ABC112" s="262"/>
      <c r="ABD112" s="262"/>
      <c r="ABE112" s="262"/>
      <c r="ABF112" s="262"/>
      <c r="ABG112" s="262"/>
      <c r="ABH112" s="262"/>
      <c r="ABI112" s="262"/>
      <c r="ABJ112" s="262"/>
      <c r="ABK112" s="262"/>
      <c r="ABL112" s="262"/>
      <c r="ABM112" s="262"/>
      <c r="ABN112" s="262"/>
      <c r="ABO112" s="262"/>
      <c r="ABP112" s="262"/>
      <c r="ABQ112" s="262"/>
      <c r="ABR112" s="262"/>
      <c r="ABS112" s="262"/>
      <c r="ABT112" s="262"/>
      <c r="ABU112" s="262"/>
      <c r="ABV112" s="262"/>
      <c r="ABW112" s="262"/>
      <c r="ABX112" s="262"/>
      <c r="ABY112" s="262"/>
      <c r="ABZ112" s="262"/>
      <c r="ACA112" s="262"/>
      <c r="ACB112" s="262"/>
      <c r="ACC112" s="262"/>
      <c r="ACD112" s="262"/>
      <c r="ACE112" s="262"/>
      <c r="ACF112" s="262"/>
      <c r="ACG112" s="262"/>
      <c r="ACH112" s="262"/>
      <c r="ACI112" s="262"/>
      <c r="ACJ112" s="262"/>
      <c r="ACK112" s="262"/>
      <c r="ACL112" s="262"/>
    </row>
    <row r="113" spans="1:766" s="275" customFormat="1" ht="11.25" customHeight="1">
      <c r="A113" s="265"/>
      <c r="B113" s="265"/>
      <c r="C113" s="262" t="s">
        <v>1027</v>
      </c>
      <c r="D113" s="262" t="s">
        <v>1026</v>
      </c>
      <c r="E113" s="294">
        <v>35604</v>
      </c>
      <c r="F113" s="274" t="s">
        <v>1021</v>
      </c>
      <c r="G113" s="273">
        <v>0.04</v>
      </c>
      <c r="H113" s="272">
        <v>1424</v>
      </c>
      <c r="I113" s="263"/>
      <c r="J113" s="262" t="s">
        <v>1010</v>
      </c>
      <c r="K113" s="262"/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62"/>
      <c r="AH113" s="262"/>
      <c r="AI113" s="262"/>
      <c r="AJ113" s="262"/>
      <c r="AK113" s="262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2"/>
      <c r="BQ113" s="262"/>
      <c r="BR113" s="262"/>
      <c r="BS113" s="262"/>
      <c r="BT113" s="262"/>
      <c r="BU113" s="262"/>
      <c r="BV113" s="262"/>
      <c r="BW113" s="262"/>
      <c r="BX113" s="262"/>
      <c r="BY113" s="262"/>
      <c r="BZ113" s="262"/>
      <c r="CA113" s="262"/>
      <c r="CB113" s="262"/>
      <c r="CC113" s="262"/>
      <c r="CD113" s="262"/>
      <c r="CE113" s="262"/>
      <c r="CF113" s="262"/>
      <c r="CG113" s="262"/>
      <c r="CH113" s="262"/>
      <c r="CI113" s="262"/>
      <c r="CJ113" s="262"/>
      <c r="CK113" s="262"/>
      <c r="CL113" s="262"/>
      <c r="CM113" s="262"/>
      <c r="CN113" s="262"/>
      <c r="CO113" s="262"/>
      <c r="CP113" s="262"/>
      <c r="CQ113" s="262"/>
      <c r="CR113" s="262"/>
      <c r="CS113" s="262"/>
      <c r="CT113" s="262"/>
      <c r="CU113" s="262"/>
      <c r="CV113" s="262"/>
      <c r="CW113" s="262"/>
      <c r="CX113" s="262"/>
      <c r="CY113" s="262"/>
      <c r="CZ113" s="262"/>
      <c r="DA113" s="262"/>
      <c r="DB113" s="262"/>
      <c r="DC113" s="262"/>
      <c r="DD113" s="262"/>
      <c r="DE113" s="262"/>
      <c r="DF113" s="262"/>
      <c r="DG113" s="262"/>
      <c r="DH113" s="262"/>
      <c r="DI113" s="262"/>
      <c r="DJ113" s="262"/>
      <c r="DK113" s="262"/>
      <c r="DL113" s="262"/>
      <c r="DM113" s="262"/>
      <c r="DN113" s="262"/>
      <c r="DO113" s="262"/>
      <c r="DP113" s="262"/>
      <c r="DQ113" s="262"/>
      <c r="DR113" s="262"/>
      <c r="DS113" s="262"/>
      <c r="DT113" s="262"/>
      <c r="DU113" s="262"/>
      <c r="DV113" s="262"/>
      <c r="DW113" s="262"/>
      <c r="DX113" s="262"/>
      <c r="DY113" s="262"/>
      <c r="DZ113" s="262"/>
      <c r="EA113" s="262"/>
      <c r="EB113" s="262"/>
      <c r="EC113" s="262"/>
      <c r="ED113" s="262"/>
      <c r="EE113" s="262"/>
      <c r="EF113" s="262"/>
      <c r="EG113" s="262"/>
      <c r="EH113" s="262"/>
      <c r="EI113" s="262"/>
      <c r="EJ113" s="262"/>
      <c r="EK113" s="262"/>
      <c r="EL113" s="262"/>
      <c r="EM113" s="262"/>
      <c r="EN113" s="262"/>
      <c r="EO113" s="262"/>
      <c r="EP113" s="262"/>
      <c r="EQ113" s="262"/>
      <c r="ER113" s="262"/>
      <c r="ES113" s="262"/>
      <c r="ET113" s="262"/>
      <c r="EU113" s="262"/>
      <c r="EV113" s="262"/>
      <c r="EW113" s="262"/>
      <c r="EX113" s="262"/>
      <c r="EY113" s="262"/>
      <c r="EZ113" s="262"/>
      <c r="FA113" s="262"/>
      <c r="FB113" s="262"/>
      <c r="FC113" s="262"/>
      <c r="FD113" s="262"/>
      <c r="FE113" s="262"/>
      <c r="FF113" s="262"/>
      <c r="FG113" s="262"/>
      <c r="FH113" s="262"/>
      <c r="FI113" s="262"/>
      <c r="FJ113" s="262"/>
      <c r="FK113" s="262"/>
      <c r="FL113" s="262"/>
      <c r="FM113" s="262"/>
      <c r="FN113" s="262"/>
      <c r="FO113" s="262"/>
      <c r="FP113" s="262"/>
      <c r="FQ113" s="262"/>
      <c r="FR113" s="262"/>
      <c r="FS113" s="262"/>
      <c r="FT113" s="262"/>
      <c r="FU113" s="262"/>
      <c r="FV113" s="262"/>
      <c r="FW113" s="262"/>
      <c r="FX113" s="262"/>
      <c r="FY113" s="262"/>
      <c r="FZ113" s="262"/>
      <c r="GA113" s="262"/>
      <c r="GB113" s="262"/>
      <c r="GC113" s="262"/>
      <c r="GD113" s="262"/>
      <c r="GE113" s="262"/>
      <c r="GF113" s="262"/>
      <c r="GG113" s="262"/>
      <c r="GH113" s="262"/>
      <c r="GI113" s="262"/>
      <c r="GJ113" s="262"/>
      <c r="GK113" s="262"/>
      <c r="GL113" s="262"/>
      <c r="GM113" s="262"/>
      <c r="GN113" s="262"/>
      <c r="GO113" s="262"/>
      <c r="GP113" s="262"/>
      <c r="GQ113" s="262"/>
      <c r="GR113" s="262"/>
      <c r="GS113" s="262"/>
      <c r="GT113" s="262"/>
      <c r="GU113" s="262"/>
      <c r="GV113" s="262"/>
      <c r="GW113" s="262"/>
      <c r="GX113" s="262"/>
      <c r="GY113" s="262"/>
      <c r="GZ113" s="262"/>
      <c r="HA113" s="262"/>
      <c r="HB113" s="262"/>
      <c r="HC113" s="262"/>
      <c r="HD113" s="262"/>
      <c r="HE113" s="262"/>
      <c r="HF113" s="262"/>
      <c r="HG113" s="262"/>
      <c r="HH113" s="262"/>
      <c r="HI113" s="262"/>
      <c r="HJ113" s="262"/>
      <c r="HK113" s="262"/>
      <c r="HL113" s="262"/>
      <c r="HM113" s="262"/>
      <c r="HN113" s="262"/>
      <c r="HO113" s="262"/>
      <c r="HP113" s="262"/>
      <c r="HQ113" s="262"/>
      <c r="HR113" s="262"/>
      <c r="HS113" s="262"/>
      <c r="HT113" s="262"/>
      <c r="HU113" s="262"/>
      <c r="HV113" s="262"/>
      <c r="HW113" s="262"/>
      <c r="HX113" s="262"/>
      <c r="HY113" s="262"/>
      <c r="HZ113" s="262"/>
      <c r="IA113" s="262"/>
      <c r="IB113" s="262"/>
      <c r="IC113" s="262"/>
      <c r="ID113" s="262"/>
      <c r="IE113" s="262"/>
      <c r="IF113" s="262"/>
      <c r="IG113" s="262"/>
      <c r="IH113" s="262"/>
      <c r="II113" s="262"/>
      <c r="IJ113" s="262"/>
      <c r="IK113" s="262"/>
      <c r="IL113" s="262"/>
      <c r="IM113" s="262"/>
      <c r="IN113" s="262"/>
      <c r="IO113" s="262"/>
      <c r="IP113" s="262"/>
      <c r="IQ113" s="262"/>
      <c r="IR113" s="262"/>
      <c r="IS113" s="262"/>
      <c r="IT113" s="262"/>
      <c r="IU113" s="262"/>
      <c r="IV113" s="262"/>
      <c r="IW113" s="262"/>
      <c r="IX113" s="262"/>
      <c r="IY113" s="262"/>
      <c r="IZ113" s="262"/>
      <c r="JA113" s="262"/>
      <c r="JB113" s="262"/>
      <c r="JC113" s="262"/>
      <c r="JD113" s="262"/>
      <c r="JE113" s="262"/>
      <c r="JF113" s="262"/>
      <c r="JG113" s="262"/>
      <c r="JH113" s="262"/>
      <c r="JI113" s="262"/>
      <c r="JJ113" s="262"/>
      <c r="JK113" s="262"/>
      <c r="JL113" s="262"/>
      <c r="JM113" s="262"/>
      <c r="JN113" s="262"/>
      <c r="JO113" s="262"/>
      <c r="JP113" s="262"/>
      <c r="JQ113" s="262"/>
      <c r="JR113" s="262"/>
      <c r="JS113" s="262"/>
      <c r="JT113" s="262"/>
      <c r="JU113" s="262"/>
      <c r="JV113" s="262"/>
      <c r="JW113" s="262"/>
      <c r="JX113" s="262"/>
      <c r="JY113" s="262"/>
      <c r="JZ113" s="262"/>
      <c r="KA113" s="262"/>
      <c r="KB113" s="262"/>
      <c r="KC113" s="262"/>
      <c r="KD113" s="262"/>
      <c r="KE113" s="262"/>
      <c r="KF113" s="262"/>
      <c r="KG113" s="262"/>
      <c r="KH113" s="262"/>
      <c r="KI113" s="262"/>
      <c r="KJ113" s="262"/>
      <c r="KK113" s="262"/>
      <c r="KL113" s="262"/>
      <c r="KM113" s="262"/>
      <c r="KN113" s="262"/>
      <c r="KO113" s="262"/>
      <c r="KP113" s="262"/>
      <c r="KQ113" s="262"/>
      <c r="KR113" s="262"/>
      <c r="KS113" s="262"/>
      <c r="KT113" s="262"/>
      <c r="KU113" s="262"/>
      <c r="KV113" s="262"/>
      <c r="KW113" s="262"/>
      <c r="KX113" s="262"/>
      <c r="KY113" s="262"/>
      <c r="KZ113" s="262"/>
      <c r="LA113" s="262"/>
      <c r="LB113" s="262"/>
      <c r="LC113" s="262"/>
      <c r="LD113" s="262"/>
      <c r="LE113" s="262"/>
      <c r="LF113" s="262"/>
      <c r="LG113" s="262"/>
      <c r="LH113" s="262"/>
      <c r="LI113" s="262"/>
      <c r="LJ113" s="262"/>
      <c r="LK113" s="262"/>
      <c r="LL113" s="262"/>
      <c r="LM113" s="262"/>
      <c r="LN113" s="262"/>
      <c r="LO113" s="262"/>
      <c r="LP113" s="262"/>
      <c r="LQ113" s="262"/>
      <c r="LR113" s="262"/>
      <c r="LS113" s="262"/>
      <c r="LT113" s="262"/>
      <c r="LU113" s="262"/>
      <c r="LV113" s="262"/>
      <c r="LW113" s="262"/>
      <c r="LX113" s="262"/>
      <c r="LY113" s="262"/>
      <c r="LZ113" s="262"/>
      <c r="MA113" s="262"/>
      <c r="MB113" s="262"/>
      <c r="MC113" s="262"/>
      <c r="MD113" s="262"/>
      <c r="ME113" s="262"/>
      <c r="MF113" s="262"/>
      <c r="MG113" s="262"/>
      <c r="MH113" s="262"/>
      <c r="MI113" s="262"/>
      <c r="MJ113" s="262"/>
      <c r="MK113" s="262"/>
      <c r="ML113" s="262"/>
      <c r="MM113" s="262"/>
      <c r="MN113" s="262"/>
      <c r="MO113" s="262"/>
      <c r="MP113" s="262"/>
      <c r="MQ113" s="262"/>
      <c r="MR113" s="262"/>
      <c r="MS113" s="262"/>
      <c r="MT113" s="262"/>
      <c r="MU113" s="262"/>
      <c r="MV113" s="262"/>
      <c r="MW113" s="262"/>
      <c r="MX113" s="262"/>
      <c r="MY113" s="262"/>
      <c r="MZ113" s="262"/>
      <c r="NA113" s="262"/>
      <c r="NB113" s="262"/>
      <c r="NC113" s="262"/>
      <c r="ND113" s="262"/>
      <c r="NE113" s="262"/>
      <c r="NF113" s="262"/>
      <c r="NG113" s="262"/>
      <c r="NH113" s="262"/>
      <c r="NI113" s="262"/>
      <c r="NJ113" s="262"/>
      <c r="NK113" s="262"/>
      <c r="NL113" s="262"/>
      <c r="NM113" s="262"/>
      <c r="NN113" s="262"/>
      <c r="NO113" s="262"/>
      <c r="NP113" s="262"/>
      <c r="NQ113" s="262"/>
      <c r="NR113" s="262"/>
      <c r="NS113" s="262"/>
      <c r="NT113" s="262"/>
      <c r="NU113" s="262"/>
      <c r="NV113" s="262"/>
      <c r="NW113" s="262"/>
      <c r="NX113" s="262"/>
      <c r="NY113" s="262"/>
      <c r="NZ113" s="262"/>
      <c r="OA113" s="262"/>
      <c r="OB113" s="262"/>
      <c r="OC113" s="262"/>
      <c r="OD113" s="262"/>
      <c r="OE113" s="262"/>
      <c r="OF113" s="262"/>
      <c r="OG113" s="262"/>
      <c r="OH113" s="262"/>
      <c r="OI113" s="262"/>
      <c r="OJ113" s="262"/>
      <c r="OK113" s="262"/>
      <c r="OL113" s="262"/>
      <c r="OM113" s="262"/>
      <c r="ON113" s="262"/>
      <c r="OO113" s="262"/>
      <c r="OP113" s="262"/>
      <c r="OQ113" s="262"/>
      <c r="OR113" s="262"/>
      <c r="OS113" s="262"/>
      <c r="OT113" s="262"/>
      <c r="OU113" s="262"/>
      <c r="OV113" s="262"/>
      <c r="OW113" s="262"/>
      <c r="OX113" s="262"/>
      <c r="OY113" s="262"/>
      <c r="OZ113" s="262"/>
      <c r="PA113" s="262"/>
      <c r="PB113" s="262"/>
      <c r="PC113" s="262"/>
      <c r="PD113" s="262"/>
      <c r="PE113" s="262"/>
      <c r="PF113" s="262"/>
      <c r="PG113" s="262"/>
      <c r="PH113" s="262"/>
      <c r="PI113" s="262"/>
      <c r="PJ113" s="262"/>
      <c r="PK113" s="262"/>
      <c r="PL113" s="262"/>
      <c r="PM113" s="262"/>
      <c r="PN113" s="262"/>
      <c r="PO113" s="262"/>
      <c r="PP113" s="262"/>
      <c r="PQ113" s="262"/>
      <c r="PR113" s="262"/>
      <c r="PS113" s="262"/>
      <c r="PT113" s="262"/>
      <c r="PU113" s="262"/>
      <c r="PV113" s="262"/>
      <c r="PW113" s="262"/>
      <c r="PX113" s="262"/>
      <c r="PY113" s="262"/>
      <c r="PZ113" s="262"/>
      <c r="QA113" s="262"/>
      <c r="QB113" s="262"/>
      <c r="QC113" s="262"/>
      <c r="QD113" s="262"/>
      <c r="QE113" s="262"/>
      <c r="QF113" s="262"/>
      <c r="QG113" s="262"/>
      <c r="QH113" s="262"/>
      <c r="QI113" s="262"/>
      <c r="QJ113" s="262"/>
      <c r="QK113" s="262"/>
      <c r="QL113" s="262"/>
      <c r="QM113" s="262"/>
      <c r="QN113" s="262"/>
      <c r="QO113" s="262"/>
      <c r="QP113" s="262"/>
      <c r="QQ113" s="262"/>
      <c r="QR113" s="262"/>
      <c r="QS113" s="262"/>
      <c r="QT113" s="262"/>
      <c r="QU113" s="262"/>
      <c r="QV113" s="262"/>
      <c r="QW113" s="262"/>
      <c r="QX113" s="262"/>
      <c r="QY113" s="262"/>
      <c r="QZ113" s="262"/>
      <c r="RA113" s="262"/>
      <c r="RB113" s="262"/>
      <c r="RC113" s="262"/>
      <c r="RD113" s="262"/>
      <c r="RE113" s="262"/>
      <c r="RF113" s="262"/>
      <c r="RG113" s="262"/>
      <c r="RH113" s="262"/>
      <c r="RI113" s="262"/>
      <c r="RJ113" s="262"/>
      <c r="RK113" s="262"/>
      <c r="RL113" s="262"/>
      <c r="RM113" s="262"/>
      <c r="RN113" s="262"/>
      <c r="RO113" s="262"/>
      <c r="RP113" s="262"/>
      <c r="RQ113" s="262"/>
      <c r="RR113" s="262"/>
      <c r="RS113" s="262"/>
      <c r="RT113" s="262"/>
      <c r="RU113" s="262"/>
      <c r="RV113" s="262"/>
      <c r="RW113" s="262"/>
      <c r="RX113" s="262"/>
      <c r="RY113" s="262"/>
      <c r="RZ113" s="262"/>
      <c r="SA113" s="262"/>
      <c r="SB113" s="262"/>
      <c r="SC113" s="262"/>
      <c r="SD113" s="262"/>
      <c r="SE113" s="262"/>
      <c r="SF113" s="262"/>
      <c r="SG113" s="262"/>
      <c r="SH113" s="262"/>
      <c r="SI113" s="262"/>
      <c r="SJ113" s="262"/>
      <c r="SK113" s="262"/>
      <c r="SL113" s="262"/>
      <c r="SM113" s="262"/>
      <c r="SN113" s="262"/>
      <c r="SO113" s="262"/>
      <c r="SP113" s="262"/>
      <c r="SQ113" s="262"/>
      <c r="SR113" s="262"/>
      <c r="SS113" s="262"/>
      <c r="ST113" s="262"/>
      <c r="SU113" s="262"/>
      <c r="SV113" s="262"/>
      <c r="SW113" s="262"/>
      <c r="SX113" s="262"/>
      <c r="SY113" s="262"/>
      <c r="SZ113" s="262"/>
      <c r="TA113" s="262"/>
      <c r="TB113" s="262"/>
      <c r="TC113" s="262"/>
      <c r="TD113" s="262"/>
      <c r="TE113" s="262"/>
      <c r="TF113" s="262"/>
      <c r="TG113" s="262"/>
      <c r="TH113" s="262"/>
      <c r="TI113" s="262"/>
      <c r="TJ113" s="262"/>
      <c r="TK113" s="262"/>
      <c r="TL113" s="262"/>
      <c r="TM113" s="262"/>
      <c r="TN113" s="262"/>
      <c r="TO113" s="262"/>
      <c r="TP113" s="262"/>
      <c r="TQ113" s="262"/>
      <c r="TR113" s="262"/>
      <c r="TS113" s="262"/>
      <c r="TT113" s="262"/>
      <c r="TU113" s="262"/>
      <c r="TV113" s="262"/>
      <c r="TW113" s="262"/>
      <c r="TX113" s="262"/>
      <c r="TY113" s="262"/>
      <c r="TZ113" s="262"/>
      <c r="UA113" s="262"/>
      <c r="UB113" s="262"/>
      <c r="UC113" s="262"/>
      <c r="UD113" s="262"/>
      <c r="UE113" s="262"/>
      <c r="UF113" s="262"/>
      <c r="UG113" s="262"/>
      <c r="UH113" s="262"/>
      <c r="UI113" s="262"/>
      <c r="UJ113" s="262"/>
      <c r="UK113" s="262"/>
      <c r="UL113" s="262"/>
      <c r="UM113" s="262"/>
      <c r="UN113" s="262"/>
      <c r="UO113" s="262"/>
      <c r="UP113" s="262"/>
      <c r="UQ113" s="262"/>
      <c r="UR113" s="262"/>
      <c r="US113" s="262"/>
      <c r="UT113" s="262"/>
      <c r="UU113" s="262"/>
      <c r="UV113" s="262"/>
      <c r="UW113" s="262"/>
      <c r="UX113" s="262"/>
      <c r="UY113" s="262"/>
      <c r="UZ113" s="262"/>
      <c r="VA113" s="262"/>
      <c r="VB113" s="262"/>
      <c r="VC113" s="262"/>
      <c r="VD113" s="262"/>
      <c r="VE113" s="262"/>
      <c r="VF113" s="262"/>
      <c r="VG113" s="262"/>
      <c r="VH113" s="262"/>
      <c r="VI113" s="262"/>
      <c r="VJ113" s="262"/>
      <c r="VK113" s="262"/>
      <c r="VL113" s="262"/>
      <c r="VM113" s="262"/>
      <c r="VN113" s="262"/>
      <c r="VO113" s="262"/>
      <c r="VP113" s="262"/>
      <c r="VQ113" s="262"/>
      <c r="VR113" s="262"/>
      <c r="VS113" s="262"/>
      <c r="VT113" s="262"/>
      <c r="VU113" s="262"/>
      <c r="VV113" s="262"/>
      <c r="VW113" s="262"/>
      <c r="VX113" s="262"/>
      <c r="VY113" s="262"/>
      <c r="VZ113" s="262"/>
      <c r="WA113" s="262"/>
      <c r="WB113" s="262"/>
      <c r="WC113" s="262"/>
      <c r="WD113" s="262"/>
      <c r="WE113" s="262"/>
      <c r="WF113" s="262"/>
      <c r="WG113" s="262"/>
      <c r="WH113" s="262"/>
      <c r="WI113" s="262"/>
      <c r="WJ113" s="262"/>
      <c r="WK113" s="262"/>
      <c r="WL113" s="262"/>
      <c r="WM113" s="262"/>
      <c r="WN113" s="262"/>
      <c r="WO113" s="262"/>
      <c r="WP113" s="262"/>
      <c r="WQ113" s="262"/>
      <c r="WR113" s="262"/>
      <c r="WS113" s="262"/>
      <c r="WT113" s="262"/>
      <c r="WU113" s="262"/>
      <c r="WV113" s="262"/>
      <c r="WW113" s="262"/>
      <c r="WX113" s="262"/>
      <c r="WY113" s="262"/>
      <c r="WZ113" s="262"/>
      <c r="XA113" s="262"/>
      <c r="XB113" s="262"/>
      <c r="XC113" s="262"/>
      <c r="XD113" s="262"/>
      <c r="XE113" s="262"/>
      <c r="XF113" s="262"/>
      <c r="XG113" s="262"/>
      <c r="XH113" s="262"/>
      <c r="XI113" s="262"/>
      <c r="XJ113" s="262"/>
      <c r="XK113" s="262"/>
      <c r="XL113" s="262"/>
      <c r="XM113" s="262"/>
      <c r="XN113" s="262"/>
      <c r="XO113" s="262"/>
      <c r="XP113" s="262"/>
      <c r="XQ113" s="262"/>
      <c r="XR113" s="262"/>
      <c r="XS113" s="262"/>
      <c r="XT113" s="262"/>
      <c r="XU113" s="262"/>
      <c r="XV113" s="262"/>
      <c r="XW113" s="262"/>
      <c r="XX113" s="262"/>
      <c r="XY113" s="262"/>
      <c r="XZ113" s="262"/>
      <c r="YA113" s="262"/>
      <c r="YB113" s="262"/>
      <c r="YC113" s="262"/>
      <c r="YD113" s="262"/>
      <c r="YE113" s="262"/>
      <c r="YF113" s="262"/>
      <c r="YG113" s="262"/>
      <c r="YH113" s="262"/>
      <c r="YI113" s="262"/>
      <c r="YJ113" s="262"/>
      <c r="YK113" s="262"/>
      <c r="YL113" s="262"/>
      <c r="YM113" s="262"/>
      <c r="YN113" s="262"/>
      <c r="YO113" s="262"/>
      <c r="YP113" s="262"/>
      <c r="YQ113" s="262"/>
      <c r="YR113" s="262"/>
      <c r="YS113" s="262"/>
      <c r="YT113" s="262"/>
      <c r="YU113" s="262"/>
      <c r="YV113" s="262"/>
      <c r="YW113" s="262"/>
      <c r="YX113" s="262"/>
      <c r="YY113" s="262"/>
      <c r="YZ113" s="262"/>
      <c r="ZA113" s="262"/>
      <c r="ZB113" s="262"/>
      <c r="ZC113" s="262"/>
      <c r="ZD113" s="262"/>
      <c r="ZE113" s="262"/>
      <c r="ZF113" s="262"/>
      <c r="ZG113" s="262"/>
      <c r="ZH113" s="262"/>
      <c r="ZI113" s="262"/>
      <c r="ZJ113" s="262"/>
      <c r="ZK113" s="262"/>
      <c r="ZL113" s="262"/>
      <c r="ZM113" s="262"/>
      <c r="ZN113" s="262"/>
      <c r="ZO113" s="262"/>
      <c r="ZP113" s="262"/>
      <c r="ZQ113" s="262"/>
      <c r="ZR113" s="262"/>
      <c r="ZS113" s="262"/>
      <c r="ZT113" s="262"/>
      <c r="ZU113" s="262"/>
      <c r="ZV113" s="262"/>
      <c r="ZW113" s="262"/>
      <c r="ZX113" s="262"/>
      <c r="ZY113" s="262"/>
      <c r="ZZ113" s="262"/>
      <c r="AAA113" s="262"/>
      <c r="AAB113" s="262"/>
      <c r="AAC113" s="262"/>
      <c r="AAD113" s="262"/>
      <c r="AAE113" s="262"/>
      <c r="AAF113" s="262"/>
      <c r="AAG113" s="262"/>
      <c r="AAH113" s="262"/>
      <c r="AAI113" s="262"/>
      <c r="AAJ113" s="262"/>
      <c r="AAK113" s="262"/>
      <c r="AAL113" s="262"/>
      <c r="AAM113" s="262"/>
      <c r="AAN113" s="262"/>
      <c r="AAO113" s="262"/>
      <c r="AAP113" s="262"/>
      <c r="AAQ113" s="262"/>
      <c r="AAR113" s="262"/>
      <c r="AAS113" s="262"/>
      <c r="AAT113" s="262"/>
      <c r="AAU113" s="262"/>
      <c r="AAV113" s="262"/>
      <c r="AAW113" s="262"/>
      <c r="AAX113" s="262"/>
      <c r="AAY113" s="262"/>
      <c r="AAZ113" s="262"/>
      <c r="ABA113" s="262"/>
      <c r="ABB113" s="262"/>
      <c r="ABC113" s="262"/>
      <c r="ABD113" s="262"/>
      <c r="ABE113" s="262"/>
      <c r="ABF113" s="262"/>
      <c r="ABG113" s="262"/>
      <c r="ABH113" s="262"/>
      <c r="ABI113" s="262"/>
      <c r="ABJ113" s="262"/>
      <c r="ABK113" s="262"/>
      <c r="ABL113" s="262"/>
      <c r="ABM113" s="262"/>
      <c r="ABN113" s="262"/>
      <c r="ABO113" s="262"/>
      <c r="ABP113" s="262"/>
      <c r="ABQ113" s="262"/>
      <c r="ABR113" s="262"/>
      <c r="ABS113" s="262"/>
      <c r="ABT113" s="262"/>
      <c r="ABU113" s="262"/>
      <c r="ABV113" s="262"/>
      <c r="ABW113" s="262"/>
      <c r="ABX113" s="262"/>
      <c r="ABY113" s="262"/>
      <c r="ABZ113" s="262"/>
      <c r="ACA113" s="262"/>
      <c r="ACB113" s="262"/>
      <c r="ACC113" s="262"/>
      <c r="ACD113" s="262"/>
      <c r="ACE113" s="262"/>
      <c r="ACF113" s="262"/>
      <c r="ACG113" s="262"/>
      <c r="ACH113" s="262"/>
      <c r="ACI113" s="262"/>
      <c r="ACJ113" s="262"/>
      <c r="ACK113" s="262"/>
      <c r="ACL113" s="262"/>
    </row>
    <row r="114" spans="1:766" s="275" customFormat="1">
      <c r="A114" s="265"/>
      <c r="B114" s="265"/>
      <c r="C114" s="262" t="s">
        <v>1025</v>
      </c>
      <c r="D114" s="262" t="s">
        <v>1024</v>
      </c>
      <c r="E114" s="294">
        <v>15000</v>
      </c>
      <c r="F114" s="274" t="s">
        <v>1021</v>
      </c>
      <c r="G114" s="273">
        <v>0.04</v>
      </c>
      <c r="H114" s="272">
        <v>600</v>
      </c>
      <c r="I114" s="263"/>
      <c r="J114" s="262" t="s">
        <v>1010</v>
      </c>
      <c r="K114" s="262"/>
      <c r="L114" s="262"/>
      <c r="M114" s="262"/>
      <c r="N114" s="262"/>
      <c r="O114" s="262"/>
      <c r="P114" s="262"/>
      <c r="Q114" s="262"/>
      <c r="R114" s="262"/>
      <c r="S114" s="262"/>
      <c r="T114" s="262"/>
      <c r="U114" s="262"/>
      <c r="V114" s="262"/>
      <c r="W114" s="262"/>
      <c r="X114" s="262"/>
      <c r="Y114" s="262"/>
      <c r="Z114" s="262"/>
      <c r="AA114" s="262"/>
      <c r="AB114" s="262"/>
      <c r="AC114" s="262"/>
      <c r="AD114" s="262"/>
      <c r="AE114" s="262"/>
      <c r="AF114" s="262"/>
      <c r="AG114" s="262"/>
      <c r="AH114" s="262"/>
      <c r="AI114" s="262"/>
      <c r="AJ114" s="262"/>
      <c r="AK114" s="262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2"/>
      <c r="BQ114" s="262"/>
      <c r="BR114" s="262"/>
      <c r="BS114" s="262"/>
      <c r="BT114" s="262"/>
      <c r="BU114" s="262"/>
      <c r="BV114" s="262"/>
      <c r="BW114" s="262"/>
      <c r="BX114" s="262"/>
      <c r="BY114" s="262"/>
      <c r="BZ114" s="262"/>
      <c r="CA114" s="262"/>
      <c r="CB114" s="262"/>
      <c r="CC114" s="262"/>
      <c r="CD114" s="262"/>
      <c r="CE114" s="262"/>
      <c r="CF114" s="262"/>
      <c r="CG114" s="262"/>
      <c r="CH114" s="262"/>
      <c r="CI114" s="262"/>
      <c r="CJ114" s="262"/>
      <c r="CK114" s="262"/>
      <c r="CL114" s="262"/>
      <c r="CM114" s="262"/>
      <c r="CN114" s="262"/>
      <c r="CO114" s="262"/>
      <c r="CP114" s="262"/>
      <c r="CQ114" s="262"/>
      <c r="CR114" s="262"/>
      <c r="CS114" s="262"/>
      <c r="CT114" s="262"/>
      <c r="CU114" s="262"/>
      <c r="CV114" s="262"/>
      <c r="CW114" s="262"/>
      <c r="CX114" s="262"/>
      <c r="CY114" s="262"/>
      <c r="CZ114" s="262"/>
      <c r="DA114" s="262"/>
      <c r="DB114" s="262"/>
      <c r="DC114" s="262"/>
      <c r="DD114" s="262"/>
      <c r="DE114" s="262"/>
      <c r="DF114" s="262"/>
      <c r="DG114" s="262"/>
      <c r="DH114" s="262"/>
      <c r="DI114" s="262"/>
      <c r="DJ114" s="262"/>
      <c r="DK114" s="262"/>
      <c r="DL114" s="262"/>
      <c r="DM114" s="262"/>
      <c r="DN114" s="262"/>
      <c r="DO114" s="262"/>
      <c r="DP114" s="262"/>
      <c r="DQ114" s="262"/>
      <c r="DR114" s="262"/>
      <c r="DS114" s="262"/>
      <c r="DT114" s="262"/>
      <c r="DU114" s="262"/>
      <c r="DV114" s="262"/>
      <c r="DW114" s="262"/>
      <c r="DX114" s="262"/>
      <c r="DY114" s="262"/>
      <c r="DZ114" s="262"/>
      <c r="EA114" s="262"/>
      <c r="EB114" s="262"/>
      <c r="EC114" s="262"/>
      <c r="ED114" s="262"/>
      <c r="EE114" s="262"/>
      <c r="EF114" s="262"/>
      <c r="EG114" s="262"/>
      <c r="EH114" s="262"/>
      <c r="EI114" s="262"/>
      <c r="EJ114" s="262"/>
      <c r="EK114" s="262"/>
      <c r="EL114" s="262"/>
      <c r="EM114" s="262"/>
      <c r="EN114" s="262"/>
      <c r="EO114" s="262"/>
      <c r="EP114" s="262"/>
      <c r="EQ114" s="262"/>
      <c r="ER114" s="262"/>
      <c r="ES114" s="262"/>
      <c r="ET114" s="262"/>
      <c r="EU114" s="262"/>
      <c r="EV114" s="262"/>
      <c r="EW114" s="262"/>
      <c r="EX114" s="262"/>
      <c r="EY114" s="262"/>
      <c r="EZ114" s="262"/>
      <c r="FA114" s="262"/>
      <c r="FB114" s="262"/>
      <c r="FC114" s="262"/>
      <c r="FD114" s="262"/>
      <c r="FE114" s="262"/>
      <c r="FF114" s="262"/>
      <c r="FG114" s="262"/>
      <c r="FH114" s="262"/>
      <c r="FI114" s="262"/>
      <c r="FJ114" s="262"/>
      <c r="FK114" s="262"/>
      <c r="FL114" s="262"/>
      <c r="FM114" s="262"/>
      <c r="FN114" s="262"/>
      <c r="FO114" s="262"/>
      <c r="FP114" s="262"/>
      <c r="FQ114" s="262"/>
      <c r="FR114" s="262"/>
      <c r="FS114" s="262"/>
      <c r="FT114" s="262"/>
      <c r="FU114" s="262"/>
      <c r="FV114" s="262"/>
      <c r="FW114" s="262"/>
      <c r="FX114" s="262"/>
      <c r="FY114" s="262"/>
      <c r="FZ114" s="262"/>
      <c r="GA114" s="262"/>
      <c r="GB114" s="262"/>
      <c r="GC114" s="262"/>
      <c r="GD114" s="262"/>
      <c r="GE114" s="262"/>
      <c r="GF114" s="262"/>
      <c r="GG114" s="262"/>
      <c r="GH114" s="262"/>
      <c r="GI114" s="262"/>
      <c r="GJ114" s="262"/>
      <c r="GK114" s="262"/>
      <c r="GL114" s="262"/>
      <c r="GM114" s="262"/>
      <c r="GN114" s="262"/>
      <c r="GO114" s="262"/>
      <c r="GP114" s="262"/>
      <c r="GQ114" s="262"/>
      <c r="GR114" s="262"/>
      <c r="GS114" s="262"/>
      <c r="GT114" s="262"/>
      <c r="GU114" s="262"/>
      <c r="GV114" s="262"/>
      <c r="GW114" s="262"/>
      <c r="GX114" s="262"/>
      <c r="GY114" s="262"/>
      <c r="GZ114" s="262"/>
      <c r="HA114" s="262"/>
      <c r="HB114" s="262"/>
      <c r="HC114" s="262"/>
      <c r="HD114" s="262"/>
      <c r="HE114" s="262"/>
      <c r="HF114" s="262"/>
      <c r="HG114" s="262"/>
      <c r="HH114" s="262"/>
      <c r="HI114" s="262"/>
      <c r="HJ114" s="262"/>
      <c r="HK114" s="262"/>
      <c r="HL114" s="262"/>
      <c r="HM114" s="262"/>
      <c r="HN114" s="262"/>
      <c r="HO114" s="262"/>
      <c r="HP114" s="262"/>
      <c r="HQ114" s="262"/>
      <c r="HR114" s="262"/>
      <c r="HS114" s="262"/>
      <c r="HT114" s="262"/>
      <c r="HU114" s="262"/>
      <c r="HV114" s="262"/>
      <c r="HW114" s="262"/>
      <c r="HX114" s="262"/>
      <c r="HY114" s="262"/>
      <c r="HZ114" s="262"/>
      <c r="IA114" s="262"/>
      <c r="IB114" s="262"/>
      <c r="IC114" s="262"/>
      <c r="ID114" s="262"/>
      <c r="IE114" s="262"/>
      <c r="IF114" s="262"/>
      <c r="IG114" s="262"/>
      <c r="IH114" s="262"/>
      <c r="II114" s="262"/>
      <c r="IJ114" s="262"/>
      <c r="IK114" s="262"/>
      <c r="IL114" s="262"/>
      <c r="IM114" s="262"/>
      <c r="IN114" s="262"/>
      <c r="IO114" s="262"/>
      <c r="IP114" s="262"/>
      <c r="IQ114" s="262"/>
      <c r="IR114" s="262"/>
      <c r="IS114" s="262"/>
      <c r="IT114" s="262"/>
      <c r="IU114" s="262"/>
      <c r="IV114" s="262"/>
      <c r="IW114" s="262"/>
      <c r="IX114" s="262"/>
      <c r="IY114" s="262"/>
      <c r="IZ114" s="262"/>
      <c r="JA114" s="262"/>
      <c r="JB114" s="262"/>
      <c r="JC114" s="262"/>
      <c r="JD114" s="262"/>
      <c r="JE114" s="262"/>
      <c r="JF114" s="262"/>
      <c r="JG114" s="262"/>
      <c r="JH114" s="262"/>
      <c r="JI114" s="262"/>
      <c r="JJ114" s="262"/>
      <c r="JK114" s="262"/>
      <c r="JL114" s="262"/>
      <c r="JM114" s="262"/>
      <c r="JN114" s="262"/>
      <c r="JO114" s="262"/>
      <c r="JP114" s="262"/>
      <c r="JQ114" s="262"/>
      <c r="JR114" s="262"/>
      <c r="JS114" s="262"/>
      <c r="JT114" s="262"/>
      <c r="JU114" s="262"/>
      <c r="JV114" s="262"/>
      <c r="JW114" s="262"/>
      <c r="JX114" s="262"/>
      <c r="JY114" s="262"/>
      <c r="JZ114" s="262"/>
      <c r="KA114" s="262"/>
      <c r="KB114" s="262"/>
      <c r="KC114" s="262"/>
      <c r="KD114" s="262"/>
      <c r="KE114" s="262"/>
      <c r="KF114" s="262"/>
      <c r="KG114" s="262"/>
      <c r="KH114" s="262"/>
      <c r="KI114" s="262"/>
      <c r="KJ114" s="262"/>
      <c r="KK114" s="262"/>
      <c r="KL114" s="262"/>
      <c r="KM114" s="262"/>
      <c r="KN114" s="262"/>
      <c r="KO114" s="262"/>
      <c r="KP114" s="262"/>
      <c r="KQ114" s="262"/>
      <c r="KR114" s="262"/>
      <c r="KS114" s="262"/>
      <c r="KT114" s="262"/>
      <c r="KU114" s="262"/>
      <c r="KV114" s="262"/>
      <c r="KW114" s="262"/>
      <c r="KX114" s="262"/>
      <c r="KY114" s="262"/>
      <c r="KZ114" s="262"/>
      <c r="LA114" s="262"/>
      <c r="LB114" s="262"/>
      <c r="LC114" s="262"/>
      <c r="LD114" s="262"/>
      <c r="LE114" s="262"/>
      <c r="LF114" s="262"/>
      <c r="LG114" s="262"/>
      <c r="LH114" s="262"/>
      <c r="LI114" s="262"/>
      <c r="LJ114" s="262"/>
      <c r="LK114" s="262"/>
      <c r="LL114" s="262"/>
      <c r="LM114" s="262"/>
      <c r="LN114" s="262"/>
      <c r="LO114" s="262"/>
      <c r="LP114" s="262"/>
      <c r="LQ114" s="262"/>
      <c r="LR114" s="262"/>
      <c r="LS114" s="262"/>
      <c r="LT114" s="262"/>
      <c r="LU114" s="262"/>
      <c r="LV114" s="262"/>
      <c r="LW114" s="262"/>
      <c r="LX114" s="262"/>
      <c r="LY114" s="262"/>
      <c r="LZ114" s="262"/>
      <c r="MA114" s="262"/>
      <c r="MB114" s="262"/>
      <c r="MC114" s="262"/>
      <c r="MD114" s="262"/>
      <c r="ME114" s="262"/>
      <c r="MF114" s="262"/>
      <c r="MG114" s="262"/>
      <c r="MH114" s="262"/>
      <c r="MI114" s="262"/>
      <c r="MJ114" s="262"/>
      <c r="MK114" s="262"/>
      <c r="ML114" s="262"/>
      <c r="MM114" s="262"/>
      <c r="MN114" s="262"/>
      <c r="MO114" s="262"/>
      <c r="MP114" s="262"/>
      <c r="MQ114" s="262"/>
      <c r="MR114" s="262"/>
      <c r="MS114" s="262"/>
      <c r="MT114" s="262"/>
      <c r="MU114" s="262"/>
      <c r="MV114" s="262"/>
      <c r="MW114" s="262"/>
      <c r="MX114" s="262"/>
      <c r="MY114" s="262"/>
      <c r="MZ114" s="262"/>
      <c r="NA114" s="262"/>
      <c r="NB114" s="262"/>
      <c r="NC114" s="262"/>
      <c r="ND114" s="262"/>
      <c r="NE114" s="262"/>
      <c r="NF114" s="262"/>
      <c r="NG114" s="262"/>
      <c r="NH114" s="262"/>
      <c r="NI114" s="262"/>
      <c r="NJ114" s="262"/>
      <c r="NK114" s="262"/>
      <c r="NL114" s="262"/>
      <c r="NM114" s="262"/>
      <c r="NN114" s="262"/>
      <c r="NO114" s="262"/>
      <c r="NP114" s="262"/>
      <c r="NQ114" s="262"/>
      <c r="NR114" s="262"/>
      <c r="NS114" s="262"/>
      <c r="NT114" s="262"/>
      <c r="NU114" s="262"/>
      <c r="NV114" s="262"/>
      <c r="NW114" s="262"/>
      <c r="NX114" s="262"/>
      <c r="NY114" s="262"/>
      <c r="NZ114" s="262"/>
      <c r="OA114" s="262"/>
      <c r="OB114" s="262"/>
      <c r="OC114" s="262"/>
      <c r="OD114" s="262"/>
      <c r="OE114" s="262"/>
      <c r="OF114" s="262"/>
      <c r="OG114" s="262"/>
      <c r="OH114" s="262"/>
      <c r="OI114" s="262"/>
      <c r="OJ114" s="262"/>
      <c r="OK114" s="262"/>
      <c r="OL114" s="262"/>
      <c r="OM114" s="262"/>
      <c r="ON114" s="262"/>
      <c r="OO114" s="262"/>
      <c r="OP114" s="262"/>
      <c r="OQ114" s="262"/>
      <c r="OR114" s="262"/>
      <c r="OS114" s="262"/>
      <c r="OT114" s="262"/>
      <c r="OU114" s="262"/>
      <c r="OV114" s="262"/>
      <c r="OW114" s="262"/>
      <c r="OX114" s="262"/>
      <c r="OY114" s="262"/>
      <c r="OZ114" s="262"/>
      <c r="PA114" s="262"/>
      <c r="PB114" s="262"/>
      <c r="PC114" s="262"/>
      <c r="PD114" s="262"/>
      <c r="PE114" s="262"/>
      <c r="PF114" s="262"/>
      <c r="PG114" s="262"/>
      <c r="PH114" s="262"/>
      <c r="PI114" s="262"/>
      <c r="PJ114" s="262"/>
      <c r="PK114" s="262"/>
      <c r="PL114" s="262"/>
      <c r="PM114" s="262"/>
      <c r="PN114" s="262"/>
      <c r="PO114" s="262"/>
      <c r="PP114" s="262"/>
      <c r="PQ114" s="262"/>
      <c r="PR114" s="262"/>
      <c r="PS114" s="262"/>
      <c r="PT114" s="262"/>
      <c r="PU114" s="262"/>
      <c r="PV114" s="262"/>
      <c r="PW114" s="262"/>
      <c r="PX114" s="262"/>
      <c r="PY114" s="262"/>
      <c r="PZ114" s="262"/>
      <c r="QA114" s="262"/>
      <c r="QB114" s="262"/>
      <c r="QC114" s="262"/>
      <c r="QD114" s="262"/>
      <c r="QE114" s="262"/>
      <c r="QF114" s="262"/>
      <c r="QG114" s="262"/>
      <c r="QH114" s="262"/>
      <c r="QI114" s="262"/>
      <c r="QJ114" s="262"/>
      <c r="QK114" s="262"/>
      <c r="QL114" s="262"/>
      <c r="QM114" s="262"/>
      <c r="QN114" s="262"/>
      <c r="QO114" s="262"/>
      <c r="QP114" s="262"/>
      <c r="QQ114" s="262"/>
      <c r="QR114" s="262"/>
      <c r="QS114" s="262"/>
      <c r="QT114" s="262"/>
      <c r="QU114" s="262"/>
      <c r="QV114" s="262"/>
      <c r="QW114" s="262"/>
      <c r="QX114" s="262"/>
      <c r="QY114" s="262"/>
      <c r="QZ114" s="262"/>
      <c r="RA114" s="262"/>
      <c r="RB114" s="262"/>
      <c r="RC114" s="262"/>
      <c r="RD114" s="262"/>
      <c r="RE114" s="262"/>
      <c r="RF114" s="262"/>
      <c r="RG114" s="262"/>
      <c r="RH114" s="262"/>
      <c r="RI114" s="262"/>
      <c r="RJ114" s="262"/>
      <c r="RK114" s="262"/>
      <c r="RL114" s="262"/>
      <c r="RM114" s="262"/>
      <c r="RN114" s="262"/>
      <c r="RO114" s="262"/>
      <c r="RP114" s="262"/>
      <c r="RQ114" s="262"/>
      <c r="RR114" s="262"/>
      <c r="RS114" s="262"/>
      <c r="RT114" s="262"/>
      <c r="RU114" s="262"/>
      <c r="RV114" s="262"/>
      <c r="RW114" s="262"/>
      <c r="RX114" s="262"/>
      <c r="RY114" s="262"/>
      <c r="RZ114" s="262"/>
      <c r="SA114" s="262"/>
      <c r="SB114" s="262"/>
      <c r="SC114" s="262"/>
      <c r="SD114" s="262"/>
      <c r="SE114" s="262"/>
      <c r="SF114" s="262"/>
      <c r="SG114" s="262"/>
      <c r="SH114" s="262"/>
      <c r="SI114" s="262"/>
      <c r="SJ114" s="262"/>
      <c r="SK114" s="262"/>
      <c r="SL114" s="262"/>
      <c r="SM114" s="262"/>
      <c r="SN114" s="262"/>
      <c r="SO114" s="262"/>
      <c r="SP114" s="262"/>
      <c r="SQ114" s="262"/>
      <c r="SR114" s="262"/>
      <c r="SS114" s="262"/>
      <c r="ST114" s="262"/>
      <c r="SU114" s="262"/>
      <c r="SV114" s="262"/>
      <c r="SW114" s="262"/>
      <c r="SX114" s="262"/>
      <c r="SY114" s="262"/>
      <c r="SZ114" s="262"/>
      <c r="TA114" s="262"/>
      <c r="TB114" s="262"/>
      <c r="TC114" s="262"/>
      <c r="TD114" s="262"/>
      <c r="TE114" s="262"/>
      <c r="TF114" s="262"/>
      <c r="TG114" s="262"/>
      <c r="TH114" s="262"/>
      <c r="TI114" s="262"/>
      <c r="TJ114" s="262"/>
      <c r="TK114" s="262"/>
      <c r="TL114" s="262"/>
      <c r="TM114" s="262"/>
      <c r="TN114" s="262"/>
      <c r="TO114" s="262"/>
      <c r="TP114" s="262"/>
      <c r="TQ114" s="262"/>
      <c r="TR114" s="262"/>
      <c r="TS114" s="262"/>
      <c r="TT114" s="262"/>
      <c r="TU114" s="262"/>
      <c r="TV114" s="262"/>
      <c r="TW114" s="262"/>
      <c r="TX114" s="262"/>
      <c r="TY114" s="262"/>
      <c r="TZ114" s="262"/>
      <c r="UA114" s="262"/>
      <c r="UB114" s="262"/>
      <c r="UC114" s="262"/>
      <c r="UD114" s="262"/>
      <c r="UE114" s="262"/>
      <c r="UF114" s="262"/>
      <c r="UG114" s="262"/>
      <c r="UH114" s="262"/>
      <c r="UI114" s="262"/>
      <c r="UJ114" s="262"/>
      <c r="UK114" s="262"/>
      <c r="UL114" s="262"/>
      <c r="UM114" s="262"/>
      <c r="UN114" s="262"/>
      <c r="UO114" s="262"/>
      <c r="UP114" s="262"/>
      <c r="UQ114" s="262"/>
      <c r="UR114" s="262"/>
      <c r="US114" s="262"/>
      <c r="UT114" s="262"/>
      <c r="UU114" s="262"/>
      <c r="UV114" s="262"/>
      <c r="UW114" s="262"/>
      <c r="UX114" s="262"/>
      <c r="UY114" s="262"/>
      <c r="UZ114" s="262"/>
      <c r="VA114" s="262"/>
      <c r="VB114" s="262"/>
      <c r="VC114" s="262"/>
      <c r="VD114" s="262"/>
      <c r="VE114" s="262"/>
      <c r="VF114" s="262"/>
      <c r="VG114" s="262"/>
      <c r="VH114" s="262"/>
      <c r="VI114" s="262"/>
      <c r="VJ114" s="262"/>
      <c r="VK114" s="262"/>
      <c r="VL114" s="262"/>
      <c r="VM114" s="262"/>
      <c r="VN114" s="262"/>
      <c r="VO114" s="262"/>
      <c r="VP114" s="262"/>
      <c r="VQ114" s="262"/>
      <c r="VR114" s="262"/>
      <c r="VS114" s="262"/>
      <c r="VT114" s="262"/>
      <c r="VU114" s="262"/>
      <c r="VV114" s="262"/>
      <c r="VW114" s="262"/>
      <c r="VX114" s="262"/>
      <c r="VY114" s="262"/>
      <c r="VZ114" s="262"/>
      <c r="WA114" s="262"/>
      <c r="WB114" s="262"/>
      <c r="WC114" s="262"/>
      <c r="WD114" s="262"/>
      <c r="WE114" s="262"/>
      <c r="WF114" s="262"/>
      <c r="WG114" s="262"/>
      <c r="WH114" s="262"/>
      <c r="WI114" s="262"/>
      <c r="WJ114" s="262"/>
      <c r="WK114" s="262"/>
      <c r="WL114" s="262"/>
      <c r="WM114" s="262"/>
      <c r="WN114" s="262"/>
      <c r="WO114" s="262"/>
      <c r="WP114" s="262"/>
      <c r="WQ114" s="262"/>
      <c r="WR114" s="262"/>
      <c r="WS114" s="262"/>
      <c r="WT114" s="262"/>
      <c r="WU114" s="262"/>
      <c r="WV114" s="262"/>
      <c r="WW114" s="262"/>
      <c r="WX114" s="262"/>
      <c r="WY114" s="262"/>
      <c r="WZ114" s="262"/>
      <c r="XA114" s="262"/>
      <c r="XB114" s="262"/>
      <c r="XC114" s="262"/>
      <c r="XD114" s="262"/>
      <c r="XE114" s="262"/>
      <c r="XF114" s="262"/>
      <c r="XG114" s="262"/>
      <c r="XH114" s="262"/>
      <c r="XI114" s="262"/>
      <c r="XJ114" s="262"/>
      <c r="XK114" s="262"/>
      <c r="XL114" s="262"/>
      <c r="XM114" s="262"/>
      <c r="XN114" s="262"/>
      <c r="XO114" s="262"/>
      <c r="XP114" s="262"/>
      <c r="XQ114" s="262"/>
      <c r="XR114" s="262"/>
      <c r="XS114" s="262"/>
      <c r="XT114" s="262"/>
      <c r="XU114" s="262"/>
      <c r="XV114" s="262"/>
      <c r="XW114" s="262"/>
      <c r="XX114" s="262"/>
      <c r="XY114" s="262"/>
      <c r="XZ114" s="262"/>
      <c r="YA114" s="262"/>
      <c r="YB114" s="262"/>
      <c r="YC114" s="262"/>
      <c r="YD114" s="262"/>
      <c r="YE114" s="262"/>
      <c r="YF114" s="262"/>
      <c r="YG114" s="262"/>
      <c r="YH114" s="262"/>
      <c r="YI114" s="262"/>
      <c r="YJ114" s="262"/>
      <c r="YK114" s="262"/>
      <c r="YL114" s="262"/>
      <c r="YM114" s="262"/>
      <c r="YN114" s="262"/>
      <c r="YO114" s="262"/>
      <c r="YP114" s="262"/>
      <c r="YQ114" s="262"/>
      <c r="YR114" s="262"/>
      <c r="YS114" s="262"/>
      <c r="YT114" s="262"/>
      <c r="YU114" s="262"/>
      <c r="YV114" s="262"/>
      <c r="YW114" s="262"/>
      <c r="YX114" s="262"/>
      <c r="YY114" s="262"/>
      <c r="YZ114" s="262"/>
      <c r="ZA114" s="262"/>
      <c r="ZB114" s="262"/>
      <c r="ZC114" s="262"/>
      <c r="ZD114" s="262"/>
      <c r="ZE114" s="262"/>
      <c r="ZF114" s="262"/>
      <c r="ZG114" s="262"/>
      <c r="ZH114" s="262"/>
      <c r="ZI114" s="262"/>
      <c r="ZJ114" s="262"/>
      <c r="ZK114" s="262"/>
      <c r="ZL114" s="262"/>
      <c r="ZM114" s="262"/>
      <c r="ZN114" s="262"/>
      <c r="ZO114" s="262"/>
      <c r="ZP114" s="262"/>
      <c r="ZQ114" s="262"/>
      <c r="ZR114" s="262"/>
      <c r="ZS114" s="262"/>
      <c r="ZT114" s="262"/>
      <c r="ZU114" s="262"/>
      <c r="ZV114" s="262"/>
      <c r="ZW114" s="262"/>
      <c r="ZX114" s="262"/>
      <c r="ZY114" s="262"/>
      <c r="ZZ114" s="262"/>
      <c r="AAA114" s="262"/>
      <c r="AAB114" s="262"/>
      <c r="AAC114" s="262"/>
      <c r="AAD114" s="262"/>
      <c r="AAE114" s="262"/>
      <c r="AAF114" s="262"/>
      <c r="AAG114" s="262"/>
      <c r="AAH114" s="262"/>
      <c r="AAI114" s="262"/>
      <c r="AAJ114" s="262"/>
      <c r="AAK114" s="262"/>
      <c r="AAL114" s="262"/>
      <c r="AAM114" s="262"/>
      <c r="AAN114" s="262"/>
      <c r="AAO114" s="262"/>
      <c r="AAP114" s="262"/>
      <c r="AAQ114" s="262"/>
      <c r="AAR114" s="262"/>
      <c r="AAS114" s="262"/>
      <c r="AAT114" s="262"/>
      <c r="AAU114" s="262"/>
      <c r="AAV114" s="262"/>
      <c r="AAW114" s="262"/>
      <c r="AAX114" s="262"/>
      <c r="AAY114" s="262"/>
      <c r="AAZ114" s="262"/>
      <c r="ABA114" s="262"/>
      <c r="ABB114" s="262"/>
      <c r="ABC114" s="262"/>
      <c r="ABD114" s="262"/>
      <c r="ABE114" s="262"/>
      <c r="ABF114" s="262"/>
      <c r="ABG114" s="262"/>
      <c r="ABH114" s="262"/>
      <c r="ABI114" s="262"/>
      <c r="ABJ114" s="262"/>
      <c r="ABK114" s="262"/>
      <c r="ABL114" s="262"/>
      <c r="ABM114" s="262"/>
      <c r="ABN114" s="262"/>
      <c r="ABO114" s="262"/>
      <c r="ABP114" s="262"/>
      <c r="ABQ114" s="262"/>
      <c r="ABR114" s="262"/>
      <c r="ABS114" s="262"/>
      <c r="ABT114" s="262"/>
      <c r="ABU114" s="262"/>
      <c r="ABV114" s="262"/>
      <c r="ABW114" s="262"/>
      <c r="ABX114" s="262"/>
      <c r="ABY114" s="262"/>
      <c r="ABZ114" s="262"/>
      <c r="ACA114" s="262"/>
      <c r="ACB114" s="262"/>
      <c r="ACC114" s="262"/>
      <c r="ACD114" s="262"/>
      <c r="ACE114" s="262"/>
      <c r="ACF114" s="262"/>
      <c r="ACG114" s="262"/>
      <c r="ACH114" s="262"/>
      <c r="ACI114" s="262"/>
      <c r="ACJ114" s="262"/>
      <c r="ACK114" s="262"/>
      <c r="ACL114" s="262"/>
    </row>
    <row r="115" spans="1:766" s="275" customFormat="1">
      <c r="A115" s="265"/>
      <c r="B115" s="265"/>
      <c r="C115" s="262" t="s">
        <v>1023</v>
      </c>
      <c r="D115" s="262" t="s">
        <v>1022</v>
      </c>
      <c r="E115" s="294">
        <v>40000</v>
      </c>
      <c r="F115" s="274" t="s">
        <v>1021</v>
      </c>
      <c r="G115" s="273">
        <v>0.04</v>
      </c>
      <c r="H115" s="272">
        <v>1600</v>
      </c>
      <c r="I115" s="263"/>
      <c r="J115" s="262" t="s">
        <v>1010</v>
      </c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2"/>
      <c r="BQ115" s="262"/>
      <c r="BR115" s="262"/>
      <c r="BS115" s="262"/>
      <c r="BT115" s="262"/>
      <c r="BU115" s="262"/>
      <c r="BV115" s="262"/>
      <c r="BW115" s="262"/>
      <c r="BX115" s="262"/>
      <c r="BY115" s="262"/>
      <c r="BZ115" s="262"/>
      <c r="CA115" s="262"/>
      <c r="CB115" s="262"/>
      <c r="CC115" s="262"/>
      <c r="CD115" s="262"/>
      <c r="CE115" s="262"/>
      <c r="CF115" s="262"/>
      <c r="CG115" s="262"/>
      <c r="CH115" s="262"/>
      <c r="CI115" s="262"/>
      <c r="CJ115" s="262"/>
      <c r="CK115" s="262"/>
      <c r="CL115" s="262"/>
      <c r="CM115" s="262"/>
      <c r="CN115" s="262"/>
      <c r="CO115" s="262"/>
      <c r="CP115" s="262"/>
      <c r="CQ115" s="262"/>
      <c r="CR115" s="262"/>
      <c r="CS115" s="262"/>
      <c r="CT115" s="262"/>
      <c r="CU115" s="262"/>
      <c r="CV115" s="262"/>
      <c r="CW115" s="262"/>
      <c r="CX115" s="262"/>
      <c r="CY115" s="262"/>
      <c r="CZ115" s="262"/>
      <c r="DA115" s="262"/>
      <c r="DB115" s="262"/>
      <c r="DC115" s="262"/>
      <c r="DD115" s="262"/>
      <c r="DE115" s="262"/>
      <c r="DF115" s="262"/>
      <c r="DG115" s="262"/>
      <c r="DH115" s="262"/>
      <c r="DI115" s="262"/>
      <c r="DJ115" s="262"/>
      <c r="DK115" s="262"/>
      <c r="DL115" s="262"/>
      <c r="DM115" s="262"/>
      <c r="DN115" s="262"/>
      <c r="DO115" s="262"/>
      <c r="DP115" s="262"/>
      <c r="DQ115" s="262"/>
      <c r="DR115" s="262"/>
      <c r="DS115" s="262"/>
      <c r="DT115" s="262"/>
      <c r="DU115" s="262"/>
      <c r="DV115" s="262"/>
      <c r="DW115" s="262"/>
      <c r="DX115" s="262"/>
      <c r="DY115" s="262"/>
      <c r="DZ115" s="262"/>
      <c r="EA115" s="262"/>
      <c r="EB115" s="262"/>
      <c r="EC115" s="262"/>
      <c r="ED115" s="262"/>
      <c r="EE115" s="262"/>
      <c r="EF115" s="262"/>
      <c r="EG115" s="262"/>
      <c r="EH115" s="262"/>
      <c r="EI115" s="262"/>
      <c r="EJ115" s="262"/>
      <c r="EK115" s="262"/>
      <c r="EL115" s="262"/>
      <c r="EM115" s="262"/>
      <c r="EN115" s="262"/>
      <c r="EO115" s="262"/>
      <c r="EP115" s="262"/>
      <c r="EQ115" s="262"/>
      <c r="ER115" s="262"/>
      <c r="ES115" s="262"/>
      <c r="ET115" s="262"/>
      <c r="EU115" s="262"/>
      <c r="EV115" s="262"/>
      <c r="EW115" s="262"/>
      <c r="EX115" s="262"/>
      <c r="EY115" s="262"/>
      <c r="EZ115" s="262"/>
      <c r="FA115" s="262"/>
      <c r="FB115" s="262"/>
      <c r="FC115" s="262"/>
      <c r="FD115" s="262"/>
      <c r="FE115" s="262"/>
      <c r="FF115" s="262"/>
      <c r="FG115" s="262"/>
      <c r="FH115" s="262"/>
      <c r="FI115" s="262"/>
      <c r="FJ115" s="262"/>
      <c r="FK115" s="262"/>
      <c r="FL115" s="262"/>
      <c r="FM115" s="262"/>
      <c r="FN115" s="262"/>
      <c r="FO115" s="262"/>
      <c r="FP115" s="262"/>
      <c r="FQ115" s="262"/>
      <c r="FR115" s="262"/>
      <c r="FS115" s="262"/>
      <c r="FT115" s="262"/>
      <c r="FU115" s="262"/>
      <c r="FV115" s="262"/>
      <c r="FW115" s="262"/>
      <c r="FX115" s="262"/>
      <c r="FY115" s="262"/>
      <c r="FZ115" s="262"/>
      <c r="GA115" s="262"/>
      <c r="GB115" s="262"/>
      <c r="GC115" s="262"/>
      <c r="GD115" s="262"/>
      <c r="GE115" s="262"/>
      <c r="GF115" s="262"/>
      <c r="GG115" s="262"/>
      <c r="GH115" s="262"/>
      <c r="GI115" s="262"/>
      <c r="GJ115" s="262"/>
      <c r="GK115" s="262"/>
      <c r="GL115" s="262"/>
      <c r="GM115" s="262"/>
      <c r="GN115" s="262"/>
      <c r="GO115" s="262"/>
      <c r="GP115" s="262"/>
      <c r="GQ115" s="262"/>
      <c r="GR115" s="262"/>
      <c r="GS115" s="262"/>
      <c r="GT115" s="262"/>
      <c r="GU115" s="262"/>
      <c r="GV115" s="262"/>
      <c r="GW115" s="262"/>
      <c r="GX115" s="262"/>
      <c r="GY115" s="262"/>
      <c r="GZ115" s="262"/>
      <c r="HA115" s="262"/>
      <c r="HB115" s="262"/>
      <c r="HC115" s="262"/>
      <c r="HD115" s="262"/>
      <c r="HE115" s="262"/>
      <c r="HF115" s="262"/>
      <c r="HG115" s="262"/>
      <c r="HH115" s="262"/>
      <c r="HI115" s="262"/>
      <c r="HJ115" s="262"/>
      <c r="HK115" s="262"/>
      <c r="HL115" s="262"/>
      <c r="HM115" s="262"/>
      <c r="HN115" s="262"/>
      <c r="HO115" s="262"/>
      <c r="HP115" s="262"/>
      <c r="HQ115" s="262"/>
      <c r="HR115" s="262"/>
      <c r="HS115" s="262"/>
      <c r="HT115" s="262"/>
      <c r="HU115" s="262"/>
      <c r="HV115" s="262"/>
      <c r="HW115" s="262"/>
      <c r="HX115" s="262"/>
      <c r="HY115" s="262"/>
      <c r="HZ115" s="262"/>
      <c r="IA115" s="262"/>
      <c r="IB115" s="262"/>
      <c r="IC115" s="262"/>
      <c r="ID115" s="262"/>
      <c r="IE115" s="262"/>
      <c r="IF115" s="262"/>
      <c r="IG115" s="262"/>
      <c r="IH115" s="262"/>
      <c r="II115" s="262"/>
      <c r="IJ115" s="262"/>
      <c r="IK115" s="262"/>
      <c r="IL115" s="262"/>
      <c r="IM115" s="262"/>
      <c r="IN115" s="262"/>
      <c r="IO115" s="262"/>
      <c r="IP115" s="262"/>
      <c r="IQ115" s="262"/>
      <c r="IR115" s="262"/>
      <c r="IS115" s="262"/>
      <c r="IT115" s="262"/>
      <c r="IU115" s="262"/>
      <c r="IV115" s="262"/>
      <c r="IW115" s="262"/>
      <c r="IX115" s="262"/>
      <c r="IY115" s="262"/>
      <c r="IZ115" s="262"/>
      <c r="JA115" s="262"/>
      <c r="JB115" s="262"/>
      <c r="JC115" s="262"/>
      <c r="JD115" s="262"/>
      <c r="JE115" s="262"/>
      <c r="JF115" s="262"/>
      <c r="JG115" s="262"/>
      <c r="JH115" s="262"/>
      <c r="JI115" s="262"/>
      <c r="JJ115" s="262"/>
      <c r="JK115" s="262"/>
      <c r="JL115" s="262"/>
      <c r="JM115" s="262"/>
      <c r="JN115" s="262"/>
      <c r="JO115" s="262"/>
      <c r="JP115" s="262"/>
      <c r="JQ115" s="262"/>
      <c r="JR115" s="262"/>
      <c r="JS115" s="262"/>
      <c r="JT115" s="262"/>
      <c r="JU115" s="262"/>
      <c r="JV115" s="262"/>
      <c r="JW115" s="262"/>
      <c r="JX115" s="262"/>
      <c r="JY115" s="262"/>
      <c r="JZ115" s="262"/>
      <c r="KA115" s="262"/>
      <c r="KB115" s="262"/>
      <c r="KC115" s="262"/>
      <c r="KD115" s="262"/>
      <c r="KE115" s="262"/>
      <c r="KF115" s="262"/>
      <c r="KG115" s="262"/>
      <c r="KH115" s="262"/>
      <c r="KI115" s="262"/>
      <c r="KJ115" s="262"/>
      <c r="KK115" s="262"/>
      <c r="KL115" s="262"/>
      <c r="KM115" s="262"/>
      <c r="KN115" s="262"/>
      <c r="KO115" s="262"/>
      <c r="KP115" s="262"/>
      <c r="KQ115" s="262"/>
      <c r="KR115" s="262"/>
      <c r="KS115" s="262"/>
      <c r="KT115" s="262"/>
      <c r="KU115" s="262"/>
      <c r="KV115" s="262"/>
      <c r="KW115" s="262"/>
      <c r="KX115" s="262"/>
      <c r="KY115" s="262"/>
      <c r="KZ115" s="262"/>
      <c r="LA115" s="262"/>
      <c r="LB115" s="262"/>
      <c r="LC115" s="262"/>
      <c r="LD115" s="262"/>
      <c r="LE115" s="262"/>
      <c r="LF115" s="262"/>
      <c r="LG115" s="262"/>
      <c r="LH115" s="262"/>
      <c r="LI115" s="262"/>
      <c r="LJ115" s="262"/>
      <c r="LK115" s="262"/>
      <c r="LL115" s="262"/>
      <c r="LM115" s="262"/>
      <c r="LN115" s="262"/>
      <c r="LO115" s="262"/>
      <c r="LP115" s="262"/>
      <c r="LQ115" s="262"/>
      <c r="LR115" s="262"/>
      <c r="LS115" s="262"/>
      <c r="LT115" s="262"/>
      <c r="LU115" s="262"/>
      <c r="LV115" s="262"/>
      <c r="LW115" s="262"/>
      <c r="LX115" s="262"/>
      <c r="LY115" s="262"/>
      <c r="LZ115" s="262"/>
      <c r="MA115" s="262"/>
      <c r="MB115" s="262"/>
      <c r="MC115" s="262"/>
      <c r="MD115" s="262"/>
      <c r="ME115" s="262"/>
      <c r="MF115" s="262"/>
      <c r="MG115" s="262"/>
      <c r="MH115" s="262"/>
      <c r="MI115" s="262"/>
      <c r="MJ115" s="262"/>
      <c r="MK115" s="262"/>
      <c r="ML115" s="262"/>
      <c r="MM115" s="262"/>
      <c r="MN115" s="262"/>
      <c r="MO115" s="262"/>
      <c r="MP115" s="262"/>
      <c r="MQ115" s="262"/>
      <c r="MR115" s="262"/>
      <c r="MS115" s="262"/>
      <c r="MT115" s="262"/>
      <c r="MU115" s="262"/>
      <c r="MV115" s="262"/>
      <c r="MW115" s="262"/>
      <c r="MX115" s="262"/>
      <c r="MY115" s="262"/>
      <c r="MZ115" s="262"/>
      <c r="NA115" s="262"/>
      <c r="NB115" s="262"/>
      <c r="NC115" s="262"/>
      <c r="ND115" s="262"/>
      <c r="NE115" s="262"/>
      <c r="NF115" s="262"/>
      <c r="NG115" s="262"/>
      <c r="NH115" s="262"/>
      <c r="NI115" s="262"/>
      <c r="NJ115" s="262"/>
      <c r="NK115" s="262"/>
      <c r="NL115" s="262"/>
      <c r="NM115" s="262"/>
      <c r="NN115" s="262"/>
      <c r="NO115" s="262"/>
      <c r="NP115" s="262"/>
      <c r="NQ115" s="262"/>
      <c r="NR115" s="262"/>
      <c r="NS115" s="262"/>
      <c r="NT115" s="262"/>
      <c r="NU115" s="262"/>
      <c r="NV115" s="262"/>
      <c r="NW115" s="262"/>
      <c r="NX115" s="262"/>
      <c r="NY115" s="262"/>
      <c r="NZ115" s="262"/>
      <c r="OA115" s="262"/>
      <c r="OB115" s="262"/>
      <c r="OC115" s="262"/>
      <c r="OD115" s="262"/>
      <c r="OE115" s="262"/>
      <c r="OF115" s="262"/>
      <c r="OG115" s="262"/>
      <c r="OH115" s="262"/>
      <c r="OI115" s="262"/>
      <c r="OJ115" s="262"/>
      <c r="OK115" s="262"/>
      <c r="OL115" s="262"/>
      <c r="OM115" s="262"/>
      <c r="ON115" s="262"/>
      <c r="OO115" s="262"/>
      <c r="OP115" s="262"/>
      <c r="OQ115" s="262"/>
      <c r="OR115" s="262"/>
      <c r="OS115" s="262"/>
      <c r="OT115" s="262"/>
      <c r="OU115" s="262"/>
      <c r="OV115" s="262"/>
      <c r="OW115" s="262"/>
      <c r="OX115" s="262"/>
      <c r="OY115" s="262"/>
      <c r="OZ115" s="262"/>
      <c r="PA115" s="262"/>
      <c r="PB115" s="262"/>
      <c r="PC115" s="262"/>
      <c r="PD115" s="262"/>
      <c r="PE115" s="262"/>
      <c r="PF115" s="262"/>
      <c r="PG115" s="262"/>
      <c r="PH115" s="262"/>
      <c r="PI115" s="262"/>
      <c r="PJ115" s="262"/>
      <c r="PK115" s="262"/>
      <c r="PL115" s="262"/>
      <c r="PM115" s="262"/>
      <c r="PN115" s="262"/>
      <c r="PO115" s="262"/>
      <c r="PP115" s="262"/>
      <c r="PQ115" s="262"/>
      <c r="PR115" s="262"/>
      <c r="PS115" s="262"/>
      <c r="PT115" s="262"/>
      <c r="PU115" s="262"/>
      <c r="PV115" s="262"/>
      <c r="PW115" s="262"/>
      <c r="PX115" s="262"/>
      <c r="PY115" s="262"/>
      <c r="PZ115" s="262"/>
      <c r="QA115" s="262"/>
      <c r="QB115" s="262"/>
      <c r="QC115" s="262"/>
      <c r="QD115" s="262"/>
      <c r="QE115" s="262"/>
      <c r="QF115" s="262"/>
      <c r="QG115" s="262"/>
      <c r="QH115" s="262"/>
      <c r="QI115" s="262"/>
      <c r="QJ115" s="262"/>
      <c r="QK115" s="262"/>
      <c r="QL115" s="262"/>
      <c r="QM115" s="262"/>
      <c r="QN115" s="262"/>
      <c r="QO115" s="262"/>
      <c r="QP115" s="262"/>
      <c r="QQ115" s="262"/>
      <c r="QR115" s="262"/>
      <c r="QS115" s="262"/>
      <c r="QT115" s="262"/>
      <c r="QU115" s="262"/>
      <c r="QV115" s="262"/>
      <c r="QW115" s="262"/>
      <c r="QX115" s="262"/>
      <c r="QY115" s="262"/>
      <c r="QZ115" s="262"/>
      <c r="RA115" s="262"/>
      <c r="RB115" s="262"/>
      <c r="RC115" s="262"/>
      <c r="RD115" s="262"/>
      <c r="RE115" s="262"/>
      <c r="RF115" s="262"/>
      <c r="RG115" s="262"/>
      <c r="RH115" s="262"/>
      <c r="RI115" s="262"/>
      <c r="RJ115" s="262"/>
      <c r="RK115" s="262"/>
      <c r="RL115" s="262"/>
      <c r="RM115" s="262"/>
      <c r="RN115" s="262"/>
      <c r="RO115" s="262"/>
      <c r="RP115" s="262"/>
      <c r="RQ115" s="262"/>
      <c r="RR115" s="262"/>
      <c r="RS115" s="262"/>
      <c r="RT115" s="262"/>
      <c r="RU115" s="262"/>
      <c r="RV115" s="262"/>
      <c r="RW115" s="262"/>
      <c r="RX115" s="262"/>
      <c r="RY115" s="262"/>
      <c r="RZ115" s="262"/>
      <c r="SA115" s="262"/>
      <c r="SB115" s="262"/>
      <c r="SC115" s="262"/>
      <c r="SD115" s="262"/>
      <c r="SE115" s="262"/>
      <c r="SF115" s="262"/>
      <c r="SG115" s="262"/>
      <c r="SH115" s="262"/>
      <c r="SI115" s="262"/>
      <c r="SJ115" s="262"/>
      <c r="SK115" s="262"/>
      <c r="SL115" s="262"/>
      <c r="SM115" s="262"/>
      <c r="SN115" s="262"/>
      <c r="SO115" s="262"/>
      <c r="SP115" s="262"/>
      <c r="SQ115" s="262"/>
      <c r="SR115" s="262"/>
      <c r="SS115" s="262"/>
      <c r="ST115" s="262"/>
      <c r="SU115" s="262"/>
      <c r="SV115" s="262"/>
      <c r="SW115" s="262"/>
      <c r="SX115" s="262"/>
      <c r="SY115" s="262"/>
      <c r="SZ115" s="262"/>
      <c r="TA115" s="262"/>
      <c r="TB115" s="262"/>
      <c r="TC115" s="262"/>
      <c r="TD115" s="262"/>
      <c r="TE115" s="262"/>
      <c r="TF115" s="262"/>
      <c r="TG115" s="262"/>
      <c r="TH115" s="262"/>
      <c r="TI115" s="262"/>
      <c r="TJ115" s="262"/>
      <c r="TK115" s="262"/>
      <c r="TL115" s="262"/>
      <c r="TM115" s="262"/>
      <c r="TN115" s="262"/>
      <c r="TO115" s="262"/>
      <c r="TP115" s="262"/>
      <c r="TQ115" s="262"/>
      <c r="TR115" s="262"/>
      <c r="TS115" s="262"/>
      <c r="TT115" s="262"/>
      <c r="TU115" s="262"/>
      <c r="TV115" s="262"/>
      <c r="TW115" s="262"/>
      <c r="TX115" s="262"/>
      <c r="TY115" s="262"/>
      <c r="TZ115" s="262"/>
      <c r="UA115" s="262"/>
      <c r="UB115" s="262"/>
      <c r="UC115" s="262"/>
      <c r="UD115" s="262"/>
      <c r="UE115" s="262"/>
      <c r="UF115" s="262"/>
      <c r="UG115" s="262"/>
      <c r="UH115" s="262"/>
      <c r="UI115" s="262"/>
      <c r="UJ115" s="262"/>
      <c r="UK115" s="262"/>
      <c r="UL115" s="262"/>
      <c r="UM115" s="262"/>
      <c r="UN115" s="262"/>
      <c r="UO115" s="262"/>
      <c r="UP115" s="262"/>
      <c r="UQ115" s="262"/>
      <c r="UR115" s="262"/>
      <c r="US115" s="262"/>
      <c r="UT115" s="262"/>
      <c r="UU115" s="262"/>
      <c r="UV115" s="262"/>
      <c r="UW115" s="262"/>
      <c r="UX115" s="262"/>
      <c r="UY115" s="262"/>
      <c r="UZ115" s="262"/>
      <c r="VA115" s="262"/>
      <c r="VB115" s="262"/>
      <c r="VC115" s="262"/>
      <c r="VD115" s="262"/>
      <c r="VE115" s="262"/>
      <c r="VF115" s="262"/>
      <c r="VG115" s="262"/>
      <c r="VH115" s="262"/>
      <c r="VI115" s="262"/>
      <c r="VJ115" s="262"/>
      <c r="VK115" s="262"/>
      <c r="VL115" s="262"/>
      <c r="VM115" s="262"/>
      <c r="VN115" s="262"/>
      <c r="VO115" s="262"/>
      <c r="VP115" s="262"/>
      <c r="VQ115" s="262"/>
      <c r="VR115" s="262"/>
      <c r="VS115" s="262"/>
      <c r="VT115" s="262"/>
      <c r="VU115" s="262"/>
      <c r="VV115" s="262"/>
      <c r="VW115" s="262"/>
      <c r="VX115" s="262"/>
      <c r="VY115" s="262"/>
      <c r="VZ115" s="262"/>
      <c r="WA115" s="262"/>
      <c r="WB115" s="262"/>
      <c r="WC115" s="262"/>
      <c r="WD115" s="262"/>
      <c r="WE115" s="262"/>
      <c r="WF115" s="262"/>
      <c r="WG115" s="262"/>
      <c r="WH115" s="262"/>
      <c r="WI115" s="262"/>
      <c r="WJ115" s="262"/>
      <c r="WK115" s="262"/>
      <c r="WL115" s="262"/>
      <c r="WM115" s="262"/>
      <c r="WN115" s="262"/>
      <c r="WO115" s="262"/>
      <c r="WP115" s="262"/>
      <c r="WQ115" s="262"/>
      <c r="WR115" s="262"/>
      <c r="WS115" s="262"/>
      <c r="WT115" s="262"/>
      <c r="WU115" s="262"/>
      <c r="WV115" s="262"/>
      <c r="WW115" s="262"/>
      <c r="WX115" s="262"/>
      <c r="WY115" s="262"/>
      <c r="WZ115" s="262"/>
      <c r="XA115" s="262"/>
      <c r="XB115" s="262"/>
      <c r="XC115" s="262"/>
      <c r="XD115" s="262"/>
      <c r="XE115" s="262"/>
      <c r="XF115" s="262"/>
      <c r="XG115" s="262"/>
      <c r="XH115" s="262"/>
      <c r="XI115" s="262"/>
      <c r="XJ115" s="262"/>
      <c r="XK115" s="262"/>
      <c r="XL115" s="262"/>
      <c r="XM115" s="262"/>
      <c r="XN115" s="262"/>
      <c r="XO115" s="262"/>
      <c r="XP115" s="262"/>
      <c r="XQ115" s="262"/>
      <c r="XR115" s="262"/>
      <c r="XS115" s="262"/>
      <c r="XT115" s="262"/>
      <c r="XU115" s="262"/>
      <c r="XV115" s="262"/>
      <c r="XW115" s="262"/>
      <c r="XX115" s="262"/>
      <c r="XY115" s="262"/>
      <c r="XZ115" s="262"/>
      <c r="YA115" s="262"/>
      <c r="YB115" s="262"/>
      <c r="YC115" s="262"/>
      <c r="YD115" s="262"/>
      <c r="YE115" s="262"/>
      <c r="YF115" s="262"/>
      <c r="YG115" s="262"/>
      <c r="YH115" s="262"/>
      <c r="YI115" s="262"/>
      <c r="YJ115" s="262"/>
      <c r="YK115" s="262"/>
      <c r="YL115" s="262"/>
      <c r="YM115" s="262"/>
      <c r="YN115" s="262"/>
      <c r="YO115" s="262"/>
      <c r="YP115" s="262"/>
      <c r="YQ115" s="262"/>
      <c r="YR115" s="262"/>
      <c r="YS115" s="262"/>
      <c r="YT115" s="262"/>
      <c r="YU115" s="262"/>
      <c r="YV115" s="262"/>
      <c r="YW115" s="262"/>
      <c r="YX115" s="262"/>
      <c r="YY115" s="262"/>
      <c r="YZ115" s="262"/>
      <c r="ZA115" s="262"/>
      <c r="ZB115" s="262"/>
      <c r="ZC115" s="262"/>
      <c r="ZD115" s="262"/>
      <c r="ZE115" s="262"/>
      <c r="ZF115" s="262"/>
      <c r="ZG115" s="262"/>
      <c r="ZH115" s="262"/>
      <c r="ZI115" s="262"/>
      <c r="ZJ115" s="262"/>
      <c r="ZK115" s="262"/>
      <c r="ZL115" s="262"/>
      <c r="ZM115" s="262"/>
      <c r="ZN115" s="262"/>
      <c r="ZO115" s="262"/>
      <c r="ZP115" s="262"/>
      <c r="ZQ115" s="262"/>
      <c r="ZR115" s="262"/>
      <c r="ZS115" s="262"/>
      <c r="ZT115" s="262"/>
      <c r="ZU115" s="262"/>
      <c r="ZV115" s="262"/>
      <c r="ZW115" s="262"/>
      <c r="ZX115" s="262"/>
      <c r="ZY115" s="262"/>
      <c r="ZZ115" s="262"/>
      <c r="AAA115" s="262"/>
      <c r="AAB115" s="262"/>
      <c r="AAC115" s="262"/>
      <c r="AAD115" s="262"/>
      <c r="AAE115" s="262"/>
      <c r="AAF115" s="262"/>
      <c r="AAG115" s="262"/>
      <c r="AAH115" s="262"/>
      <c r="AAI115" s="262"/>
      <c r="AAJ115" s="262"/>
      <c r="AAK115" s="262"/>
      <c r="AAL115" s="262"/>
      <c r="AAM115" s="262"/>
      <c r="AAN115" s="262"/>
      <c r="AAO115" s="262"/>
      <c r="AAP115" s="262"/>
      <c r="AAQ115" s="262"/>
      <c r="AAR115" s="262"/>
      <c r="AAS115" s="262"/>
      <c r="AAT115" s="262"/>
      <c r="AAU115" s="262"/>
      <c r="AAV115" s="262"/>
      <c r="AAW115" s="262"/>
      <c r="AAX115" s="262"/>
      <c r="AAY115" s="262"/>
      <c r="AAZ115" s="262"/>
      <c r="ABA115" s="262"/>
      <c r="ABB115" s="262"/>
      <c r="ABC115" s="262"/>
      <c r="ABD115" s="262"/>
      <c r="ABE115" s="262"/>
      <c r="ABF115" s="262"/>
      <c r="ABG115" s="262"/>
      <c r="ABH115" s="262"/>
      <c r="ABI115" s="262"/>
      <c r="ABJ115" s="262"/>
      <c r="ABK115" s="262"/>
      <c r="ABL115" s="262"/>
      <c r="ABM115" s="262"/>
      <c r="ABN115" s="262"/>
      <c r="ABO115" s="262"/>
      <c r="ABP115" s="262"/>
      <c r="ABQ115" s="262"/>
      <c r="ABR115" s="262"/>
      <c r="ABS115" s="262"/>
      <c r="ABT115" s="262"/>
      <c r="ABU115" s="262"/>
      <c r="ABV115" s="262"/>
      <c r="ABW115" s="262"/>
      <c r="ABX115" s="262"/>
      <c r="ABY115" s="262"/>
      <c r="ABZ115" s="262"/>
      <c r="ACA115" s="262"/>
      <c r="ACB115" s="262"/>
      <c r="ACC115" s="262"/>
      <c r="ACD115" s="262"/>
      <c r="ACE115" s="262"/>
      <c r="ACF115" s="262"/>
      <c r="ACG115" s="262"/>
      <c r="ACH115" s="262"/>
      <c r="ACI115" s="262"/>
      <c r="ACJ115" s="262"/>
      <c r="ACK115" s="262"/>
      <c r="ACL115" s="262"/>
    </row>
    <row r="116" spans="1:766">
      <c r="A116" s="271" t="s">
        <v>1020</v>
      </c>
      <c r="B116" s="271" t="str">
        <f>LEFT(A116,3)</f>
        <v>394</v>
      </c>
      <c r="C116" s="269"/>
      <c r="D116" s="269"/>
      <c r="E116" s="295">
        <v>144154</v>
      </c>
      <c r="F116" s="295">
        <v>0</v>
      </c>
      <c r="G116" s="295"/>
      <c r="H116" s="295">
        <v>5766</v>
      </c>
      <c r="I116" s="270"/>
    </row>
    <row r="117" spans="1:766" s="269" customFormat="1">
      <c r="A117" s="265" t="s">
        <v>1019</v>
      </c>
      <c r="B117" s="265"/>
      <c r="C117" s="262" t="s">
        <v>1018</v>
      </c>
      <c r="D117" s="262" t="s">
        <v>1017</v>
      </c>
      <c r="E117" s="294">
        <v>466434</v>
      </c>
      <c r="F117" s="274" t="s">
        <v>1005</v>
      </c>
      <c r="G117" s="273">
        <v>6.6699999999999995E-2</v>
      </c>
      <c r="H117" s="272">
        <v>31111</v>
      </c>
      <c r="I117" s="263"/>
      <c r="J117" s="262" t="s">
        <v>1010</v>
      </c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  <c r="Y117" s="262"/>
      <c r="Z117" s="262"/>
      <c r="AA117" s="262"/>
      <c r="AB117" s="262"/>
      <c r="AC117" s="262"/>
      <c r="AD117" s="262"/>
      <c r="AE117" s="262"/>
      <c r="AF117" s="262"/>
      <c r="AG117" s="262"/>
      <c r="AH117" s="262"/>
      <c r="AI117" s="262"/>
      <c r="AJ117" s="262"/>
      <c r="AK117" s="262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2"/>
      <c r="BQ117" s="262"/>
      <c r="BR117" s="262"/>
      <c r="BS117" s="262"/>
      <c r="BT117" s="262"/>
      <c r="BU117" s="262"/>
      <c r="BV117" s="262"/>
      <c r="BW117" s="262"/>
      <c r="BX117" s="262"/>
      <c r="BY117" s="262"/>
      <c r="BZ117" s="262"/>
      <c r="CA117" s="262"/>
      <c r="CB117" s="262"/>
      <c r="CC117" s="262"/>
      <c r="CD117" s="262"/>
      <c r="CE117" s="262"/>
      <c r="CF117" s="262"/>
      <c r="CG117" s="262"/>
      <c r="CH117" s="262"/>
      <c r="CI117" s="262"/>
      <c r="CJ117" s="262"/>
      <c r="CK117" s="262"/>
      <c r="CL117" s="262"/>
      <c r="CM117" s="262"/>
      <c r="CN117" s="262"/>
      <c r="CO117" s="262"/>
      <c r="CP117" s="262"/>
      <c r="CQ117" s="262"/>
      <c r="CR117" s="262"/>
      <c r="CS117" s="262"/>
      <c r="CT117" s="262"/>
      <c r="CU117" s="262"/>
      <c r="CV117" s="262"/>
      <c r="CW117" s="262"/>
      <c r="CX117" s="262"/>
      <c r="CY117" s="262"/>
      <c r="CZ117" s="262"/>
      <c r="DA117" s="262"/>
      <c r="DB117" s="262"/>
      <c r="DC117" s="262"/>
      <c r="DD117" s="262"/>
      <c r="DE117" s="262"/>
      <c r="DF117" s="262"/>
      <c r="DG117" s="262"/>
      <c r="DH117" s="262"/>
      <c r="DI117" s="262"/>
      <c r="DJ117" s="262"/>
      <c r="DK117" s="262"/>
      <c r="DL117" s="262"/>
      <c r="DM117" s="262"/>
      <c r="DN117" s="262"/>
      <c r="DO117" s="262"/>
      <c r="DP117" s="262"/>
      <c r="DQ117" s="262"/>
      <c r="DR117" s="262"/>
      <c r="DS117" s="262"/>
      <c r="DT117" s="262"/>
      <c r="DU117" s="262"/>
      <c r="DV117" s="262"/>
      <c r="DW117" s="262"/>
      <c r="DX117" s="262"/>
      <c r="DY117" s="262"/>
      <c r="DZ117" s="262"/>
      <c r="EA117" s="262"/>
      <c r="EB117" s="262"/>
      <c r="EC117" s="262"/>
      <c r="ED117" s="262"/>
      <c r="EE117" s="262"/>
      <c r="EF117" s="262"/>
      <c r="EG117" s="262"/>
      <c r="EH117" s="262"/>
      <c r="EI117" s="262"/>
      <c r="EJ117" s="262"/>
      <c r="EK117" s="262"/>
      <c r="EL117" s="262"/>
      <c r="EM117" s="262"/>
      <c r="EN117" s="262"/>
      <c r="EO117" s="262"/>
      <c r="EP117" s="262"/>
      <c r="EQ117" s="262"/>
      <c r="ER117" s="262"/>
      <c r="ES117" s="262"/>
      <c r="ET117" s="262"/>
      <c r="EU117" s="262"/>
      <c r="EV117" s="262"/>
      <c r="EW117" s="262"/>
      <c r="EX117" s="262"/>
      <c r="EY117" s="262"/>
      <c r="EZ117" s="262"/>
      <c r="FA117" s="262"/>
      <c r="FB117" s="262"/>
      <c r="FC117" s="262"/>
      <c r="FD117" s="262"/>
      <c r="FE117" s="262"/>
      <c r="FF117" s="262"/>
      <c r="FG117" s="262"/>
      <c r="FH117" s="262"/>
      <c r="FI117" s="262"/>
      <c r="FJ117" s="262"/>
      <c r="FK117" s="262"/>
      <c r="FL117" s="262"/>
      <c r="FM117" s="262"/>
      <c r="FN117" s="262"/>
      <c r="FO117" s="262"/>
      <c r="FP117" s="262"/>
      <c r="FQ117" s="262"/>
      <c r="FR117" s="262"/>
      <c r="FS117" s="262"/>
      <c r="FT117" s="262"/>
      <c r="FU117" s="262"/>
      <c r="FV117" s="262"/>
      <c r="FW117" s="262"/>
      <c r="FX117" s="262"/>
      <c r="FY117" s="262"/>
      <c r="FZ117" s="262"/>
      <c r="GA117" s="262"/>
      <c r="GB117" s="262"/>
      <c r="GC117" s="262"/>
      <c r="GD117" s="262"/>
      <c r="GE117" s="262"/>
      <c r="GF117" s="262"/>
      <c r="GG117" s="262"/>
      <c r="GH117" s="262"/>
      <c r="GI117" s="262"/>
      <c r="GJ117" s="262"/>
      <c r="GK117" s="262"/>
      <c r="GL117" s="262"/>
      <c r="GM117" s="262"/>
      <c r="GN117" s="262"/>
      <c r="GO117" s="262"/>
      <c r="GP117" s="262"/>
      <c r="GQ117" s="262"/>
      <c r="GR117" s="262"/>
      <c r="GS117" s="262"/>
      <c r="GT117" s="262"/>
      <c r="GU117" s="262"/>
      <c r="GV117" s="262"/>
      <c r="GW117" s="262"/>
      <c r="GX117" s="262"/>
      <c r="GY117" s="262"/>
      <c r="GZ117" s="262"/>
      <c r="HA117" s="262"/>
      <c r="HB117" s="262"/>
      <c r="HC117" s="262"/>
      <c r="HD117" s="262"/>
      <c r="HE117" s="262"/>
      <c r="HF117" s="262"/>
      <c r="HG117" s="262"/>
      <c r="HH117" s="262"/>
      <c r="HI117" s="262"/>
      <c r="HJ117" s="262"/>
      <c r="HK117" s="262"/>
      <c r="HL117" s="262"/>
      <c r="HM117" s="262"/>
      <c r="HN117" s="262"/>
      <c r="HO117" s="262"/>
      <c r="HP117" s="262"/>
      <c r="HQ117" s="262"/>
      <c r="HR117" s="262"/>
      <c r="HS117" s="262"/>
      <c r="HT117" s="262"/>
      <c r="HU117" s="262"/>
      <c r="HV117" s="262"/>
      <c r="HW117" s="262"/>
      <c r="HX117" s="262"/>
      <c r="HY117" s="262"/>
      <c r="HZ117" s="262"/>
      <c r="IA117" s="262"/>
      <c r="IB117" s="262"/>
      <c r="IC117" s="262"/>
      <c r="ID117" s="262"/>
      <c r="IE117" s="262"/>
      <c r="IF117" s="262"/>
      <c r="IG117" s="262"/>
      <c r="IH117" s="262"/>
      <c r="II117" s="262"/>
      <c r="IJ117" s="262"/>
      <c r="IK117" s="262"/>
      <c r="IL117" s="262"/>
      <c r="IM117" s="262"/>
      <c r="IN117" s="262"/>
      <c r="IO117" s="262"/>
      <c r="IP117" s="262"/>
      <c r="IQ117" s="262"/>
      <c r="IR117" s="262"/>
      <c r="IS117" s="262"/>
      <c r="IT117" s="262"/>
      <c r="IU117" s="262"/>
      <c r="IV117" s="262"/>
      <c r="IW117" s="262"/>
      <c r="IX117" s="262"/>
      <c r="IY117" s="262"/>
      <c r="IZ117" s="262"/>
      <c r="JA117" s="262"/>
      <c r="JB117" s="262"/>
      <c r="JC117" s="262"/>
      <c r="JD117" s="262"/>
      <c r="JE117" s="262"/>
      <c r="JF117" s="262"/>
      <c r="JG117" s="262"/>
      <c r="JH117" s="262"/>
      <c r="JI117" s="262"/>
      <c r="JJ117" s="262"/>
      <c r="JK117" s="262"/>
      <c r="JL117" s="262"/>
      <c r="JM117" s="262"/>
      <c r="JN117" s="262"/>
      <c r="JO117" s="262"/>
      <c r="JP117" s="262"/>
      <c r="JQ117" s="262"/>
      <c r="JR117" s="262"/>
      <c r="JS117" s="262"/>
      <c r="JT117" s="262"/>
      <c r="JU117" s="262"/>
      <c r="JV117" s="262"/>
      <c r="JW117" s="262"/>
      <c r="JX117" s="262"/>
      <c r="JY117" s="262"/>
      <c r="JZ117" s="262"/>
      <c r="KA117" s="262"/>
      <c r="KB117" s="262"/>
      <c r="KC117" s="262"/>
      <c r="KD117" s="262"/>
      <c r="KE117" s="262"/>
      <c r="KF117" s="262"/>
      <c r="KG117" s="262"/>
      <c r="KH117" s="262"/>
      <c r="KI117" s="262"/>
      <c r="KJ117" s="262"/>
      <c r="KK117" s="262"/>
      <c r="KL117" s="262"/>
      <c r="KM117" s="262"/>
      <c r="KN117" s="262"/>
      <c r="KO117" s="262"/>
      <c r="KP117" s="262"/>
      <c r="KQ117" s="262"/>
      <c r="KR117" s="262"/>
      <c r="KS117" s="262"/>
      <c r="KT117" s="262"/>
      <c r="KU117" s="262"/>
      <c r="KV117" s="262"/>
      <c r="KW117" s="262"/>
      <c r="KX117" s="262"/>
      <c r="KY117" s="262"/>
      <c r="KZ117" s="262"/>
      <c r="LA117" s="262"/>
      <c r="LB117" s="262"/>
      <c r="LC117" s="262"/>
      <c r="LD117" s="262"/>
      <c r="LE117" s="262"/>
      <c r="LF117" s="262"/>
      <c r="LG117" s="262"/>
      <c r="LH117" s="262"/>
      <c r="LI117" s="262"/>
      <c r="LJ117" s="262"/>
      <c r="LK117" s="262"/>
      <c r="LL117" s="262"/>
      <c r="LM117" s="262"/>
      <c r="LN117" s="262"/>
      <c r="LO117" s="262"/>
      <c r="LP117" s="262"/>
      <c r="LQ117" s="262"/>
      <c r="LR117" s="262"/>
      <c r="LS117" s="262"/>
      <c r="LT117" s="262"/>
      <c r="LU117" s="262"/>
      <c r="LV117" s="262"/>
      <c r="LW117" s="262"/>
      <c r="LX117" s="262"/>
      <c r="LY117" s="262"/>
      <c r="LZ117" s="262"/>
      <c r="MA117" s="262"/>
      <c r="MB117" s="262"/>
      <c r="MC117" s="262"/>
      <c r="MD117" s="262"/>
      <c r="ME117" s="262"/>
      <c r="MF117" s="262"/>
      <c r="MG117" s="262"/>
      <c r="MH117" s="262"/>
      <c r="MI117" s="262"/>
      <c r="MJ117" s="262"/>
      <c r="MK117" s="262"/>
      <c r="ML117" s="262"/>
      <c r="MM117" s="262"/>
      <c r="MN117" s="262"/>
      <c r="MO117" s="262"/>
      <c r="MP117" s="262"/>
      <c r="MQ117" s="262"/>
      <c r="MR117" s="262"/>
      <c r="MS117" s="262"/>
      <c r="MT117" s="262"/>
      <c r="MU117" s="262"/>
      <c r="MV117" s="262"/>
      <c r="MW117" s="262"/>
      <c r="MX117" s="262"/>
      <c r="MY117" s="262"/>
      <c r="MZ117" s="262"/>
      <c r="NA117" s="262"/>
      <c r="NB117" s="262"/>
      <c r="NC117" s="262"/>
      <c r="ND117" s="262"/>
      <c r="NE117" s="262"/>
      <c r="NF117" s="262"/>
      <c r="NG117" s="262"/>
      <c r="NH117" s="262"/>
      <c r="NI117" s="262"/>
      <c r="NJ117" s="262"/>
      <c r="NK117" s="262"/>
      <c r="NL117" s="262"/>
      <c r="NM117" s="262"/>
      <c r="NN117" s="262"/>
      <c r="NO117" s="262"/>
      <c r="NP117" s="262"/>
      <c r="NQ117" s="262"/>
      <c r="NR117" s="262"/>
      <c r="NS117" s="262"/>
      <c r="NT117" s="262"/>
      <c r="NU117" s="262"/>
      <c r="NV117" s="262"/>
      <c r="NW117" s="262"/>
      <c r="NX117" s="262"/>
      <c r="NY117" s="262"/>
      <c r="NZ117" s="262"/>
      <c r="OA117" s="262"/>
      <c r="OB117" s="262"/>
      <c r="OC117" s="262"/>
      <c r="OD117" s="262"/>
      <c r="OE117" s="262"/>
      <c r="OF117" s="262"/>
      <c r="OG117" s="262"/>
      <c r="OH117" s="262"/>
      <c r="OI117" s="262"/>
      <c r="OJ117" s="262"/>
      <c r="OK117" s="262"/>
      <c r="OL117" s="262"/>
      <c r="OM117" s="262"/>
      <c r="ON117" s="262"/>
      <c r="OO117" s="262"/>
      <c r="OP117" s="262"/>
      <c r="OQ117" s="262"/>
      <c r="OR117" s="262"/>
      <c r="OS117" s="262"/>
      <c r="OT117" s="262"/>
      <c r="OU117" s="262"/>
      <c r="OV117" s="262"/>
      <c r="OW117" s="262"/>
      <c r="OX117" s="262"/>
      <c r="OY117" s="262"/>
      <c r="OZ117" s="262"/>
      <c r="PA117" s="262"/>
      <c r="PB117" s="262"/>
      <c r="PC117" s="262"/>
      <c r="PD117" s="262"/>
      <c r="PE117" s="262"/>
      <c r="PF117" s="262"/>
      <c r="PG117" s="262"/>
      <c r="PH117" s="262"/>
      <c r="PI117" s="262"/>
      <c r="PJ117" s="262"/>
      <c r="PK117" s="262"/>
      <c r="PL117" s="262"/>
      <c r="PM117" s="262"/>
      <c r="PN117" s="262"/>
      <c r="PO117" s="262"/>
      <c r="PP117" s="262"/>
      <c r="PQ117" s="262"/>
      <c r="PR117" s="262"/>
      <c r="PS117" s="262"/>
      <c r="PT117" s="262"/>
      <c r="PU117" s="262"/>
      <c r="PV117" s="262"/>
      <c r="PW117" s="262"/>
      <c r="PX117" s="262"/>
      <c r="PY117" s="262"/>
      <c r="PZ117" s="262"/>
      <c r="QA117" s="262"/>
      <c r="QB117" s="262"/>
      <c r="QC117" s="262"/>
      <c r="QD117" s="262"/>
      <c r="QE117" s="262"/>
      <c r="QF117" s="262"/>
      <c r="QG117" s="262"/>
      <c r="QH117" s="262"/>
      <c r="QI117" s="262"/>
      <c r="QJ117" s="262"/>
      <c r="QK117" s="262"/>
      <c r="QL117" s="262"/>
      <c r="QM117" s="262"/>
      <c r="QN117" s="262"/>
      <c r="QO117" s="262"/>
      <c r="QP117" s="262"/>
      <c r="QQ117" s="262"/>
      <c r="QR117" s="262"/>
      <c r="QS117" s="262"/>
      <c r="QT117" s="262"/>
      <c r="QU117" s="262"/>
      <c r="QV117" s="262"/>
      <c r="QW117" s="262"/>
      <c r="QX117" s="262"/>
      <c r="QY117" s="262"/>
      <c r="QZ117" s="262"/>
      <c r="RA117" s="262"/>
      <c r="RB117" s="262"/>
      <c r="RC117" s="262"/>
      <c r="RD117" s="262"/>
      <c r="RE117" s="262"/>
      <c r="RF117" s="262"/>
      <c r="RG117" s="262"/>
      <c r="RH117" s="262"/>
      <c r="RI117" s="262"/>
      <c r="RJ117" s="262"/>
      <c r="RK117" s="262"/>
      <c r="RL117" s="262"/>
      <c r="RM117" s="262"/>
      <c r="RN117" s="262"/>
      <c r="RO117" s="262"/>
      <c r="RP117" s="262"/>
      <c r="RQ117" s="262"/>
      <c r="RR117" s="262"/>
      <c r="RS117" s="262"/>
      <c r="RT117" s="262"/>
      <c r="RU117" s="262"/>
      <c r="RV117" s="262"/>
      <c r="RW117" s="262"/>
      <c r="RX117" s="262"/>
      <c r="RY117" s="262"/>
      <c r="RZ117" s="262"/>
      <c r="SA117" s="262"/>
      <c r="SB117" s="262"/>
      <c r="SC117" s="262"/>
      <c r="SD117" s="262"/>
      <c r="SE117" s="262"/>
      <c r="SF117" s="262"/>
      <c r="SG117" s="262"/>
      <c r="SH117" s="262"/>
      <c r="SI117" s="262"/>
      <c r="SJ117" s="262"/>
      <c r="SK117" s="262"/>
      <c r="SL117" s="262"/>
      <c r="SM117" s="262"/>
      <c r="SN117" s="262"/>
      <c r="SO117" s="262"/>
      <c r="SP117" s="262"/>
      <c r="SQ117" s="262"/>
      <c r="SR117" s="262"/>
      <c r="SS117" s="262"/>
      <c r="ST117" s="262"/>
      <c r="SU117" s="262"/>
      <c r="SV117" s="262"/>
      <c r="SW117" s="262"/>
      <c r="SX117" s="262"/>
      <c r="SY117" s="262"/>
      <c r="SZ117" s="262"/>
      <c r="TA117" s="262"/>
      <c r="TB117" s="262"/>
      <c r="TC117" s="262"/>
      <c r="TD117" s="262"/>
      <c r="TE117" s="262"/>
      <c r="TF117" s="262"/>
      <c r="TG117" s="262"/>
      <c r="TH117" s="262"/>
      <c r="TI117" s="262"/>
      <c r="TJ117" s="262"/>
      <c r="TK117" s="262"/>
      <c r="TL117" s="262"/>
      <c r="TM117" s="262"/>
      <c r="TN117" s="262"/>
      <c r="TO117" s="262"/>
      <c r="TP117" s="262"/>
      <c r="TQ117" s="262"/>
      <c r="TR117" s="262"/>
      <c r="TS117" s="262"/>
      <c r="TT117" s="262"/>
      <c r="TU117" s="262"/>
      <c r="TV117" s="262"/>
      <c r="TW117" s="262"/>
      <c r="TX117" s="262"/>
      <c r="TY117" s="262"/>
      <c r="TZ117" s="262"/>
      <c r="UA117" s="262"/>
      <c r="UB117" s="262"/>
      <c r="UC117" s="262"/>
      <c r="UD117" s="262"/>
      <c r="UE117" s="262"/>
      <c r="UF117" s="262"/>
      <c r="UG117" s="262"/>
      <c r="UH117" s="262"/>
      <c r="UI117" s="262"/>
      <c r="UJ117" s="262"/>
      <c r="UK117" s="262"/>
      <c r="UL117" s="262"/>
      <c r="UM117" s="262"/>
      <c r="UN117" s="262"/>
      <c r="UO117" s="262"/>
      <c r="UP117" s="262"/>
      <c r="UQ117" s="262"/>
      <c r="UR117" s="262"/>
      <c r="US117" s="262"/>
      <c r="UT117" s="262"/>
      <c r="UU117" s="262"/>
      <c r="UV117" s="262"/>
      <c r="UW117" s="262"/>
      <c r="UX117" s="262"/>
      <c r="UY117" s="262"/>
      <c r="UZ117" s="262"/>
      <c r="VA117" s="262"/>
      <c r="VB117" s="262"/>
      <c r="VC117" s="262"/>
      <c r="VD117" s="262"/>
      <c r="VE117" s="262"/>
      <c r="VF117" s="262"/>
      <c r="VG117" s="262"/>
      <c r="VH117" s="262"/>
      <c r="VI117" s="262"/>
      <c r="VJ117" s="262"/>
      <c r="VK117" s="262"/>
      <c r="VL117" s="262"/>
      <c r="VM117" s="262"/>
      <c r="VN117" s="262"/>
      <c r="VO117" s="262"/>
      <c r="VP117" s="262"/>
      <c r="VQ117" s="262"/>
      <c r="VR117" s="262"/>
      <c r="VS117" s="262"/>
      <c r="VT117" s="262"/>
      <c r="VU117" s="262"/>
      <c r="VV117" s="262"/>
      <c r="VW117" s="262"/>
      <c r="VX117" s="262"/>
      <c r="VY117" s="262"/>
      <c r="VZ117" s="262"/>
      <c r="WA117" s="262"/>
      <c r="WB117" s="262"/>
      <c r="WC117" s="262"/>
      <c r="WD117" s="262"/>
      <c r="WE117" s="262"/>
      <c r="WF117" s="262"/>
      <c r="WG117" s="262"/>
      <c r="WH117" s="262"/>
      <c r="WI117" s="262"/>
      <c r="WJ117" s="262"/>
      <c r="WK117" s="262"/>
      <c r="WL117" s="262"/>
      <c r="WM117" s="262"/>
      <c r="WN117" s="262"/>
      <c r="WO117" s="262"/>
      <c r="WP117" s="262"/>
      <c r="WQ117" s="262"/>
      <c r="WR117" s="262"/>
      <c r="WS117" s="262"/>
      <c r="WT117" s="262"/>
      <c r="WU117" s="262"/>
      <c r="WV117" s="262"/>
      <c r="WW117" s="262"/>
      <c r="WX117" s="262"/>
      <c r="WY117" s="262"/>
      <c r="WZ117" s="262"/>
      <c r="XA117" s="262"/>
      <c r="XB117" s="262"/>
      <c r="XC117" s="262"/>
      <c r="XD117" s="262"/>
      <c r="XE117" s="262"/>
      <c r="XF117" s="262"/>
      <c r="XG117" s="262"/>
      <c r="XH117" s="262"/>
      <c r="XI117" s="262"/>
      <c r="XJ117" s="262"/>
      <c r="XK117" s="262"/>
      <c r="XL117" s="262"/>
      <c r="XM117" s="262"/>
      <c r="XN117" s="262"/>
      <c r="XO117" s="262"/>
      <c r="XP117" s="262"/>
      <c r="XQ117" s="262"/>
      <c r="XR117" s="262"/>
      <c r="XS117" s="262"/>
      <c r="XT117" s="262"/>
      <c r="XU117" s="262"/>
      <c r="XV117" s="262"/>
      <c r="XW117" s="262"/>
      <c r="XX117" s="262"/>
      <c r="XY117" s="262"/>
      <c r="XZ117" s="262"/>
      <c r="YA117" s="262"/>
      <c r="YB117" s="262"/>
      <c r="YC117" s="262"/>
      <c r="YD117" s="262"/>
      <c r="YE117" s="262"/>
      <c r="YF117" s="262"/>
      <c r="YG117" s="262"/>
      <c r="YH117" s="262"/>
      <c r="YI117" s="262"/>
      <c r="YJ117" s="262"/>
      <c r="YK117" s="262"/>
      <c r="YL117" s="262"/>
      <c r="YM117" s="262"/>
      <c r="YN117" s="262"/>
      <c r="YO117" s="262"/>
      <c r="YP117" s="262"/>
      <c r="YQ117" s="262"/>
      <c r="YR117" s="262"/>
      <c r="YS117" s="262"/>
      <c r="YT117" s="262"/>
      <c r="YU117" s="262"/>
      <c r="YV117" s="262"/>
      <c r="YW117" s="262"/>
      <c r="YX117" s="262"/>
      <c r="YY117" s="262"/>
      <c r="YZ117" s="262"/>
      <c r="ZA117" s="262"/>
      <c r="ZB117" s="262"/>
      <c r="ZC117" s="262"/>
      <c r="ZD117" s="262"/>
      <c r="ZE117" s="262"/>
      <c r="ZF117" s="262"/>
      <c r="ZG117" s="262"/>
      <c r="ZH117" s="262"/>
      <c r="ZI117" s="262"/>
      <c r="ZJ117" s="262"/>
      <c r="ZK117" s="262"/>
      <c r="ZL117" s="262"/>
      <c r="ZM117" s="262"/>
      <c r="ZN117" s="262"/>
      <c r="ZO117" s="262"/>
      <c r="ZP117" s="262"/>
      <c r="ZQ117" s="262"/>
      <c r="ZR117" s="262"/>
      <c r="ZS117" s="262"/>
      <c r="ZT117" s="262"/>
      <c r="ZU117" s="262"/>
      <c r="ZV117" s="262"/>
      <c r="ZW117" s="262"/>
      <c r="ZX117" s="262"/>
      <c r="ZY117" s="262"/>
      <c r="ZZ117" s="262"/>
      <c r="AAA117" s="262"/>
      <c r="AAB117" s="262"/>
      <c r="AAC117" s="262"/>
      <c r="AAD117" s="262"/>
      <c r="AAE117" s="262"/>
      <c r="AAF117" s="262"/>
      <c r="AAG117" s="262"/>
      <c r="AAH117" s="262"/>
      <c r="AAI117" s="262"/>
      <c r="AAJ117" s="262"/>
      <c r="AAK117" s="262"/>
      <c r="AAL117" s="262"/>
      <c r="AAM117" s="262"/>
      <c r="AAN117" s="262"/>
      <c r="AAO117" s="262"/>
      <c r="AAP117" s="262"/>
      <c r="AAQ117" s="262"/>
      <c r="AAR117" s="262"/>
      <c r="AAS117" s="262"/>
      <c r="AAT117" s="262"/>
      <c r="AAU117" s="262"/>
      <c r="AAV117" s="262"/>
      <c r="AAW117" s="262"/>
      <c r="AAX117" s="262"/>
      <c r="AAY117" s="262"/>
      <c r="AAZ117" s="262"/>
      <c r="ABA117" s="262"/>
      <c r="ABB117" s="262"/>
      <c r="ABC117" s="262"/>
      <c r="ABD117" s="262"/>
      <c r="ABE117" s="262"/>
      <c r="ABF117" s="262"/>
      <c r="ABG117" s="262"/>
      <c r="ABH117" s="262"/>
      <c r="ABI117" s="262"/>
      <c r="ABJ117" s="262"/>
      <c r="ABK117" s="262"/>
      <c r="ABL117" s="262"/>
      <c r="ABM117" s="262"/>
      <c r="ABN117" s="262"/>
      <c r="ABO117" s="262"/>
      <c r="ABP117" s="262"/>
      <c r="ABQ117" s="262"/>
      <c r="ABR117" s="262"/>
      <c r="ABS117" s="262"/>
      <c r="ABT117" s="262"/>
      <c r="ABU117" s="262"/>
      <c r="ABV117" s="262"/>
      <c r="ABW117" s="262"/>
      <c r="ABX117" s="262"/>
      <c r="ABY117" s="262"/>
      <c r="ABZ117" s="262"/>
      <c r="ACA117" s="262"/>
      <c r="ACB117" s="262"/>
      <c r="ACC117" s="262"/>
      <c r="ACD117" s="262"/>
      <c r="ACE117" s="262"/>
      <c r="ACF117" s="262"/>
      <c r="ACG117" s="262"/>
      <c r="ACH117" s="262"/>
      <c r="ACI117" s="262"/>
      <c r="ACJ117" s="262"/>
      <c r="ACK117" s="262"/>
      <c r="ACL117" s="262"/>
    </row>
    <row r="118" spans="1:766">
      <c r="C118" s="262" t="s">
        <v>1016</v>
      </c>
      <c r="D118" s="262" t="s">
        <v>1015</v>
      </c>
      <c r="E118" s="294">
        <v>9460</v>
      </c>
      <c r="F118" s="274" t="s">
        <v>1005</v>
      </c>
      <c r="G118" s="273">
        <v>6.6699999999999995E-2</v>
      </c>
      <c r="H118" s="272">
        <v>631</v>
      </c>
    </row>
    <row r="119" spans="1:766">
      <c r="C119" s="262" t="s">
        <v>1014</v>
      </c>
      <c r="D119" s="262" t="s">
        <v>1013</v>
      </c>
      <c r="E119" s="294">
        <v>1871475</v>
      </c>
      <c r="F119" s="274" t="s">
        <v>1005</v>
      </c>
      <c r="G119" s="273">
        <v>6.6699999999999995E-2</v>
      </c>
      <c r="H119" s="272">
        <v>124827</v>
      </c>
      <c r="J119" s="262" t="s">
        <v>1004</v>
      </c>
    </row>
    <row r="120" spans="1:766">
      <c r="C120" s="262" t="s">
        <v>1012</v>
      </c>
      <c r="D120" s="262" t="s">
        <v>1011</v>
      </c>
      <c r="E120" s="294">
        <v>3037</v>
      </c>
      <c r="F120" s="274" t="s">
        <v>1005</v>
      </c>
      <c r="G120" s="273">
        <v>6.6699999999999995E-2</v>
      </c>
      <c r="H120" s="272">
        <v>203</v>
      </c>
      <c r="J120" s="262" t="s">
        <v>1010</v>
      </c>
    </row>
    <row r="121" spans="1:766">
      <c r="C121" s="262" t="s">
        <v>1009</v>
      </c>
      <c r="D121" s="262" t="s">
        <v>1008</v>
      </c>
      <c r="E121" s="294">
        <v>3068</v>
      </c>
      <c r="F121" s="274" t="s">
        <v>1005</v>
      </c>
      <c r="G121" s="273">
        <v>6.6699999999999995E-2</v>
      </c>
      <c r="H121" s="272">
        <v>205</v>
      </c>
      <c r="J121" s="262" t="s">
        <v>1004</v>
      </c>
    </row>
    <row r="122" spans="1:766">
      <c r="C122" s="262" t="s">
        <v>1007</v>
      </c>
      <c r="D122" s="262" t="s">
        <v>1006</v>
      </c>
      <c r="E122" s="294">
        <v>1381</v>
      </c>
      <c r="F122" s="274" t="s">
        <v>1005</v>
      </c>
      <c r="G122" s="273">
        <v>6.6699999999999995E-2</v>
      </c>
      <c r="H122" s="272">
        <v>92</v>
      </c>
      <c r="J122" s="262" t="s">
        <v>1004</v>
      </c>
    </row>
    <row r="123" spans="1:766">
      <c r="A123" s="271" t="s">
        <v>1003</v>
      </c>
      <c r="B123" s="271" t="str">
        <f>LEFT(A123,3)</f>
        <v>397</v>
      </c>
      <c r="C123" s="269"/>
      <c r="D123" s="269"/>
      <c r="E123" s="295">
        <v>2354855</v>
      </c>
      <c r="F123" s="295">
        <v>0</v>
      </c>
      <c r="G123" s="295"/>
      <c r="H123" s="295">
        <v>157069</v>
      </c>
      <c r="I123" s="270"/>
    </row>
    <row r="124" spans="1:766" s="269" customFormat="1">
      <c r="A124" s="271"/>
      <c r="B124" s="271"/>
      <c r="E124" s="295">
        <v>10538986</v>
      </c>
      <c r="F124" s="295">
        <v>0</v>
      </c>
      <c r="G124" s="295"/>
      <c r="H124" s="295">
        <v>395300</v>
      </c>
      <c r="I124" s="270"/>
      <c r="J124" s="262"/>
      <c r="K124" s="262"/>
      <c r="L124" s="262"/>
      <c r="M124" s="262"/>
      <c r="N124" s="262"/>
      <c r="O124" s="262"/>
      <c r="P124" s="262"/>
      <c r="Q124" s="262"/>
      <c r="R124" s="262"/>
      <c r="S124" s="262"/>
      <c r="T124" s="262"/>
      <c r="U124" s="262"/>
      <c r="V124" s="262"/>
      <c r="W124" s="262"/>
      <c r="X124" s="262"/>
      <c r="Y124" s="262"/>
      <c r="Z124" s="262"/>
      <c r="AA124" s="262"/>
      <c r="AB124" s="262"/>
      <c r="AC124" s="262"/>
      <c r="AD124" s="262"/>
      <c r="AE124" s="262"/>
      <c r="AF124" s="262"/>
      <c r="AG124" s="262"/>
      <c r="AH124" s="262"/>
      <c r="AI124" s="262"/>
      <c r="AJ124" s="262"/>
      <c r="AK124" s="262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62"/>
      <c r="BH124" s="262"/>
      <c r="BI124" s="262"/>
      <c r="BJ124" s="262"/>
      <c r="BK124" s="262"/>
      <c r="BL124" s="262"/>
      <c r="BM124" s="262"/>
      <c r="BN124" s="262"/>
      <c r="BO124" s="262"/>
      <c r="BP124" s="262"/>
      <c r="BQ124" s="262"/>
      <c r="BR124" s="262"/>
      <c r="BS124" s="262"/>
      <c r="BT124" s="262"/>
      <c r="BU124" s="262"/>
      <c r="BV124" s="262"/>
      <c r="BW124" s="262"/>
      <c r="BX124" s="262"/>
      <c r="BY124" s="262"/>
      <c r="BZ124" s="262"/>
      <c r="CA124" s="262"/>
      <c r="CB124" s="262"/>
      <c r="CC124" s="262"/>
      <c r="CD124" s="262"/>
      <c r="CE124" s="262"/>
      <c r="CF124" s="262"/>
      <c r="CG124" s="262"/>
      <c r="CH124" s="262"/>
      <c r="CI124" s="262"/>
      <c r="CJ124" s="262"/>
      <c r="CK124" s="262"/>
      <c r="CL124" s="262"/>
      <c r="CM124" s="262"/>
      <c r="CN124" s="262"/>
      <c r="CO124" s="262"/>
      <c r="CP124" s="262"/>
      <c r="CQ124" s="262"/>
      <c r="CR124" s="262"/>
      <c r="CS124" s="262"/>
      <c r="CT124" s="262"/>
      <c r="CU124" s="262"/>
      <c r="CV124" s="262"/>
      <c r="CW124" s="262"/>
      <c r="CX124" s="262"/>
      <c r="CY124" s="262"/>
      <c r="CZ124" s="262"/>
      <c r="DA124" s="262"/>
      <c r="DB124" s="262"/>
      <c r="DC124" s="262"/>
      <c r="DD124" s="262"/>
      <c r="DE124" s="262"/>
      <c r="DF124" s="262"/>
      <c r="DG124" s="262"/>
      <c r="DH124" s="262"/>
      <c r="DI124" s="262"/>
      <c r="DJ124" s="262"/>
      <c r="DK124" s="262"/>
      <c r="DL124" s="262"/>
      <c r="DM124" s="262"/>
      <c r="DN124" s="262"/>
      <c r="DO124" s="262"/>
      <c r="DP124" s="262"/>
      <c r="DQ124" s="262"/>
      <c r="DR124" s="262"/>
      <c r="DS124" s="262"/>
      <c r="DT124" s="262"/>
      <c r="DU124" s="262"/>
      <c r="DV124" s="262"/>
      <c r="DW124" s="262"/>
      <c r="DX124" s="262"/>
      <c r="DY124" s="262"/>
      <c r="DZ124" s="262"/>
      <c r="EA124" s="262"/>
      <c r="EB124" s="262"/>
      <c r="EC124" s="262"/>
      <c r="ED124" s="262"/>
      <c r="EE124" s="262"/>
      <c r="EF124" s="262"/>
      <c r="EG124" s="262"/>
      <c r="EH124" s="262"/>
      <c r="EI124" s="262"/>
      <c r="EJ124" s="262"/>
      <c r="EK124" s="262"/>
      <c r="EL124" s="262"/>
      <c r="EM124" s="262"/>
      <c r="EN124" s="262"/>
      <c r="EO124" s="262"/>
      <c r="EP124" s="262"/>
      <c r="EQ124" s="262"/>
      <c r="ER124" s="262"/>
      <c r="ES124" s="262"/>
      <c r="ET124" s="262"/>
      <c r="EU124" s="262"/>
      <c r="EV124" s="262"/>
      <c r="EW124" s="262"/>
      <c r="EX124" s="262"/>
      <c r="EY124" s="262"/>
      <c r="EZ124" s="262"/>
      <c r="FA124" s="262"/>
      <c r="FB124" s="262"/>
      <c r="FC124" s="262"/>
      <c r="FD124" s="262"/>
      <c r="FE124" s="262"/>
      <c r="FF124" s="262"/>
      <c r="FG124" s="262"/>
      <c r="FH124" s="262"/>
      <c r="FI124" s="262"/>
      <c r="FJ124" s="262"/>
      <c r="FK124" s="262"/>
      <c r="FL124" s="262"/>
      <c r="FM124" s="262"/>
      <c r="FN124" s="262"/>
      <c r="FO124" s="262"/>
      <c r="FP124" s="262"/>
      <c r="FQ124" s="262"/>
      <c r="FR124" s="262"/>
      <c r="FS124" s="262"/>
      <c r="FT124" s="262"/>
      <c r="FU124" s="262"/>
      <c r="FV124" s="262"/>
      <c r="FW124" s="262"/>
      <c r="FX124" s="262"/>
      <c r="FY124" s="262"/>
      <c r="FZ124" s="262"/>
      <c r="GA124" s="262"/>
      <c r="GB124" s="262"/>
      <c r="GC124" s="262"/>
      <c r="GD124" s="262"/>
      <c r="GE124" s="262"/>
      <c r="GF124" s="262"/>
      <c r="GG124" s="262"/>
      <c r="GH124" s="262"/>
      <c r="GI124" s="262"/>
      <c r="GJ124" s="262"/>
      <c r="GK124" s="262"/>
      <c r="GL124" s="262"/>
      <c r="GM124" s="262"/>
      <c r="GN124" s="262"/>
      <c r="GO124" s="262"/>
      <c r="GP124" s="262"/>
      <c r="GQ124" s="262"/>
      <c r="GR124" s="262"/>
      <c r="GS124" s="262"/>
      <c r="GT124" s="262"/>
      <c r="GU124" s="262"/>
      <c r="GV124" s="262"/>
      <c r="GW124" s="262"/>
      <c r="GX124" s="262"/>
      <c r="GY124" s="262"/>
      <c r="GZ124" s="262"/>
      <c r="HA124" s="262"/>
      <c r="HB124" s="262"/>
      <c r="HC124" s="262"/>
      <c r="HD124" s="262"/>
      <c r="HE124" s="262"/>
      <c r="HF124" s="262"/>
      <c r="HG124" s="262"/>
      <c r="HH124" s="262"/>
      <c r="HI124" s="262"/>
      <c r="HJ124" s="262"/>
      <c r="HK124" s="262"/>
      <c r="HL124" s="262"/>
      <c r="HM124" s="262"/>
      <c r="HN124" s="262"/>
      <c r="HO124" s="262"/>
      <c r="HP124" s="262"/>
      <c r="HQ124" s="262"/>
      <c r="HR124" s="262"/>
      <c r="HS124" s="262"/>
      <c r="HT124" s="262"/>
      <c r="HU124" s="262"/>
      <c r="HV124" s="262"/>
      <c r="HW124" s="262"/>
      <c r="HX124" s="262"/>
      <c r="HY124" s="262"/>
      <c r="HZ124" s="262"/>
      <c r="IA124" s="262"/>
      <c r="IB124" s="262"/>
      <c r="IC124" s="262"/>
      <c r="ID124" s="262"/>
      <c r="IE124" s="262"/>
      <c r="IF124" s="262"/>
      <c r="IG124" s="262"/>
      <c r="IH124" s="262"/>
      <c r="II124" s="262"/>
      <c r="IJ124" s="262"/>
      <c r="IK124" s="262"/>
      <c r="IL124" s="262"/>
      <c r="IM124" s="262"/>
      <c r="IN124" s="262"/>
      <c r="IO124" s="262"/>
      <c r="IP124" s="262"/>
      <c r="IQ124" s="262"/>
      <c r="IR124" s="262"/>
      <c r="IS124" s="262"/>
      <c r="IT124" s="262"/>
      <c r="IU124" s="262"/>
      <c r="IV124" s="262"/>
      <c r="IW124" s="262"/>
      <c r="IX124" s="262"/>
      <c r="IY124" s="262"/>
      <c r="IZ124" s="262"/>
      <c r="JA124" s="262"/>
      <c r="JB124" s="262"/>
      <c r="JC124" s="262"/>
      <c r="JD124" s="262"/>
      <c r="JE124" s="262"/>
      <c r="JF124" s="262"/>
      <c r="JG124" s="262"/>
      <c r="JH124" s="262"/>
      <c r="JI124" s="262"/>
      <c r="JJ124" s="262"/>
      <c r="JK124" s="262"/>
      <c r="JL124" s="262"/>
      <c r="JM124" s="262"/>
      <c r="JN124" s="262"/>
      <c r="JO124" s="262"/>
      <c r="JP124" s="262"/>
      <c r="JQ124" s="262"/>
      <c r="JR124" s="262"/>
      <c r="JS124" s="262"/>
      <c r="JT124" s="262"/>
      <c r="JU124" s="262"/>
      <c r="JV124" s="262"/>
      <c r="JW124" s="262"/>
      <c r="JX124" s="262"/>
      <c r="JY124" s="262"/>
      <c r="JZ124" s="262"/>
      <c r="KA124" s="262"/>
      <c r="KB124" s="262"/>
      <c r="KC124" s="262"/>
      <c r="KD124" s="262"/>
      <c r="KE124" s="262"/>
      <c r="KF124" s="262"/>
      <c r="KG124" s="262"/>
      <c r="KH124" s="262"/>
      <c r="KI124" s="262"/>
      <c r="KJ124" s="262"/>
      <c r="KK124" s="262"/>
      <c r="KL124" s="262"/>
      <c r="KM124" s="262"/>
      <c r="KN124" s="262"/>
      <c r="KO124" s="262"/>
      <c r="KP124" s="262"/>
      <c r="KQ124" s="262"/>
      <c r="KR124" s="262"/>
      <c r="KS124" s="262"/>
      <c r="KT124" s="262"/>
      <c r="KU124" s="262"/>
      <c r="KV124" s="262"/>
      <c r="KW124" s="262"/>
      <c r="KX124" s="262"/>
      <c r="KY124" s="262"/>
      <c r="KZ124" s="262"/>
      <c r="LA124" s="262"/>
      <c r="LB124" s="262"/>
      <c r="LC124" s="262"/>
      <c r="LD124" s="262"/>
      <c r="LE124" s="262"/>
      <c r="LF124" s="262"/>
      <c r="LG124" s="262"/>
      <c r="LH124" s="262"/>
      <c r="LI124" s="262"/>
      <c r="LJ124" s="262"/>
      <c r="LK124" s="262"/>
      <c r="LL124" s="262"/>
      <c r="LM124" s="262"/>
      <c r="LN124" s="262"/>
      <c r="LO124" s="262"/>
      <c r="LP124" s="262"/>
      <c r="LQ124" s="262"/>
      <c r="LR124" s="262"/>
      <c r="LS124" s="262"/>
      <c r="LT124" s="262"/>
      <c r="LU124" s="262"/>
      <c r="LV124" s="262"/>
      <c r="LW124" s="262"/>
      <c r="LX124" s="262"/>
      <c r="LY124" s="262"/>
      <c r="LZ124" s="262"/>
      <c r="MA124" s="262"/>
      <c r="MB124" s="262"/>
      <c r="MC124" s="262"/>
      <c r="MD124" s="262"/>
      <c r="ME124" s="262"/>
      <c r="MF124" s="262"/>
      <c r="MG124" s="262"/>
      <c r="MH124" s="262"/>
      <c r="MI124" s="262"/>
      <c r="MJ124" s="262"/>
      <c r="MK124" s="262"/>
      <c r="ML124" s="262"/>
      <c r="MM124" s="262"/>
      <c r="MN124" s="262"/>
      <c r="MO124" s="262"/>
      <c r="MP124" s="262"/>
      <c r="MQ124" s="262"/>
      <c r="MR124" s="262"/>
      <c r="MS124" s="262"/>
      <c r="MT124" s="262"/>
      <c r="MU124" s="262"/>
      <c r="MV124" s="262"/>
      <c r="MW124" s="262"/>
      <c r="MX124" s="262"/>
      <c r="MY124" s="262"/>
      <c r="MZ124" s="262"/>
      <c r="NA124" s="262"/>
      <c r="NB124" s="262"/>
      <c r="NC124" s="262"/>
      <c r="ND124" s="262"/>
      <c r="NE124" s="262"/>
      <c r="NF124" s="262"/>
      <c r="NG124" s="262"/>
      <c r="NH124" s="262"/>
      <c r="NI124" s="262"/>
      <c r="NJ124" s="262"/>
      <c r="NK124" s="262"/>
      <c r="NL124" s="262"/>
      <c r="NM124" s="262"/>
      <c r="NN124" s="262"/>
      <c r="NO124" s="262"/>
      <c r="NP124" s="262"/>
      <c r="NQ124" s="262"/>
      <c r="NR124" s="262"/>
      <c r="NS124" s="262"/>
      <c r="NT124" s="262"/>
      <c r="NU124" s="262"/>
      <c r="NV124" s="262"/>
      <c r="NW124" s="262"/>
      <c r="NX124" s="262"/>
      <c r="NY124" s="262"/>
      <c r="NZ124" s="262"/>
      <c r="OA124" s="262"/>
      <c r="OB124" s="262"/>
      <c r="OC124" s="262"/>
      <c r="OD124" s="262"/>
      <c r="OE124" s="262"/>
      <c r="OF124" s="262"/>
      <c r="OG124" s="262"/>
      <c r="OH124" s="262"/>
      <c r="OI124" s="262"/>
      <c r="OJ124" s="262"/>
      <c r="OK124" s="262"/>
      <c r="OL124" s="262"/>
      <c r="OM124" s="262"/>
      <c r="ON124" s="262"/>
      <c r="OO124" s="262"/>
      <c r="OP124" s="262"/>
      <c r="OQ124" s="262"/>
      <c r="OR124" s="262"/>
      <c r="OS124" s="262"/>
      <c r="OT124" s="262"/>
      <c r="OU124" s="262"/>
      <c r="OV124" s="262"/>
      <c r="OW124" s="262"/>
      <c r="OX124" s="262"/>
      <c r="OY124" s="262"/>
      <c r="OZ124" s="262"/>
      <c r="PA124" s="262"/>
      <c r="PB124" s="262"/>
      <c r="PC124" s="262"/>
      <c r="PD124" s="262"/>
      <c r="PE124" s="262"/>
      <c r="PF124" s="262"/>
      <c r="PG124" s="262"/>
      <c r="PH124" s="262"/>
      <c r="PI124" s="262"/>
      <c r="PJ124" s="262"/>
      <c r="PK124" s="262"/>
      <c r="PL124" s="262"/>
      <c r="PM124" s="262"/>
      <c r="PN124" s="262"/>
      <c r="PO124" s="262"/>
      <c r="PP124" s="262"/>
      <c r="PQ124" s="262"/>
      <c r="PR124" s="262"/>
      <c r="PS124" s="262"/>
      <c r="PT124" s="262"/>
      <c r="PU124" s="262"/>
      <c r="PV124" s="262"/>
      <c r="PW124" s="262"/>
      <c r="PX124" s="262"/>
      <c r="PY124" s="262"/>
      <c r="PZ124" s="262"/>
      <c r="QA124" s="262"/>
      <c r="QB124" s="262"/>
      <c r="QC124" s="262"/>
      <c r="QD124" s="262"/>
      <c r="QE124" s="262"/>
      <c r="QF124" s="262"/>
      <c r="QG124" s="262"/>
      <c r="QH124" s="262"/>
      <c r="QI124" s="262"/>
      <c r="QJ124" s="262"/>
      <c r="QK124" s="262"/>
      <c r="QL124" s="262"/>
      <c r="QM124" s="262"/>
      <c r="QN124" s="262"/>
      <c r="QO124" s="262"/>
      <c r="QP124" s="262"/>
      <c r="QQ124" s="262"/>
      <c r="QR124" s="262"/>
      <c r="QS124" s="262"/>
      <c r="QT124" s="262"/>
      <c r="QU124" s="262"/>
      <c r="QV124" s="262"/>
      <c r="QW124" s="262"/>
      <c r="QX124" s="262"/>
      <c r="QY124" s="262"/>
      <c r="QZ124" s="262"/>
      <c r="RA124" s="262"/>
      <c r="RB124" s="262"/>
      <c r="RC124" s="262"/>
      <c r="RD124" s="262"/>
      <c r="RE124" s="262"/>
      <c r="RF124" s="262"/>
      <c r="RG124" s="262"/>
      <c r="RH124" s="262"/>
      <c r="RI124" s="262"/>
      <c r="RJ124" s="262"/>
      <c r="RK124" s="262"/>
      <c r="RL124" s="262"/>
      <c r="RM124" s="262"/>
      <c r="RN124" s="262"/>
      <c r="RO124" s="262"/>
      <c r="RP124" s="262"/>
      <c r="RQ124" s="262"/>
      <c r="RR124" s="262"/>
      <c r="RS124" s="262"/>
      <c r="RT124" s="262"/>
      <c r="RU124" s="262"/>
      <c r="RV124" s="262"/>
      <c r="RW124" s="262"/>
      <c r="RX124" s="262"/>
      <c r="RY124" s="262"/>
      <c r="RZ124" s="262"/>
      <c r="SA124" s="262"/>
      <c r="SB124" s="262"/>
      <c r="SC124" s="262"/>
      <c r="SD124" s="262"/>
      <c r="SE124" s="262"/>
      <c r="SF124" s="262"/>
      <c r="SG124" s="262"/>
      <c r="SH124" s="262"/>
      <c r="SI124" s="262"/>
      <c r="SJ124" s="262"/>
      <c r="SK124" s="262"/>
      <c r="SL124" s="262"/>
      <c r="SM124" s="262"/>
      <c r="SN124" s="262"/>
      <c r="SO124" s="262"/>
      <c r="SP124" s="262"/>
      <c r="SQ124" s="262"/>
      <c r="SR124" s="262"/>
      <c r="SS124" s="262"/>
      <c r="ST124" s="262"/>
      <c r="SU124" s="262"/>
      <c r="SV124" s="262"/>
      <c r="SW124" s="262"/>
      <c r="SX124" s="262"/>
      <c r="SY124" s="262"/>
      <c r="SZ124" s="262"/>
      <c r="TA124" s="262"/>
      <c r="TB124" s="262"/>
      <c r="TC124" s="262"/>
      <c r="TD124" s="262"/>
      <c r="TE124" s="262"/>
      <c r="TF124" s="262"/>
      <c r="TG124" s="262"/>
      <c r="TH124" s="262"/>
      <c r="TI124" s="262"/>
      <c r="TJ124" s="262"/>
      <c r="TK124" s="262"/>
      <c r="TL124" s="262"/>
      <c r="TM124" s="262"/>
      <c r="TN124" s="262"/>
      <c r="TO124" s="262"/>
      <c r="TP124" s="262"/>
      <c r="TQ124" s="262"/>
      <c r="TR124" s="262"/>
      <c r="TS124" s="262"/>
      <c r="TT124" s="262"/>
      <c r="TU124" s="262"/>
      <c r="TV124" s="262"/>
      <c r="TW124" s="262"/>
      <c r="TX124" s="262"/>
      <c r="TY124" s="262"/>
      <c r="TZ124" s="262"/>
      <c r="UA124" s="262"/>
      <c r="UB124" s="262"/>
      <c r="UC124" s="262"/>
      <c r="UD124" s="262"/>
      <c r="UE124" s="262"/>
      <c r="UF124" s="262"/>
      <c r="UG124" s="262"/>
      <c r="UH124" s="262"/>
      <c r="UI124" s="262"/>
      <c r="UJ124" s="262"/>
      <c r="UK124" s="262"/>
      <c r="UL124" s="262"/>
      <c r="UM124" s="262"/>
      <c r="UN124" s="262"/>
      <c r="UO124" s="262"/>
      <c r="UP124" s="262"/>
      <c r="UQ124" s="262"/>
      <c r="UR124" s="262"/>
      <c r="US124" s="262"/>
      <c r="UT124" s="262"/>
      <c r="UU124" s="262"/>
      <c r="UV124" s="262"/>
      <c r="UW124" s="262"/>
      <c r="UX124" s="262"/>
      <c r="UY124" s="262"/>
      <c r="UZ124" s="262"/>
      <c r="VA124" s="262"/>
      <c r="VB124" s="262"/>
      <c r="VC124" s="262"/>
      <c r="VD124" s="262"/>
      <c r="VE124" s="262"/>
      <c r="VF124" s="262"/>
      <c r="VG124" s="262"/>
      <c r="VH124" s="262"/>
      <c r="VI124" s="262"/>
      <c r="VJ124" s="262"/>
      <c r="VK124" s="262"/>
      <c r="VL124" s="262"/>
      <c r="VM124" s="262"/>
      <c r="VN124" s="262"/>
      <c r="VO124" s="262"/>
      <c r="VP124" s="262"/>
      <c r="VQ124" s="262"/>
      <c r="VR124" s="262"/>
      <c r="VS124" s="262"/>
      <c r="VT124" s="262"/>
      <c r="VU124" s="262"/>
      <c r="VV124" s="262"/>
      <c r="VW124" s="262"/>
      <c r="VX124" s="262"/>
      <c r="VY124" s="262"/>
      <c r="VZ124" s="262"/>
      <c r="WA124" s="262"/>
      <c r="WB124" s="262"/>
      <c r="WC124" s="262"/>
      <c r="WD124" s="262"/>
      <c r="WE124" s="262"/>
      <c r="WF124" s="262"/>
      <c r="WG124" s="262"/>
      <c r="WH124" s="262"/>
      <c r="WI124" s="262"/>
      <c r="WJ124" s="262"/>
      <c r="WK124" s="262"/>
      <c r="WL124" s="262"/>
      <c r="WM124" s="262"/>
      <c r="WN124" s="262"/>
      <c r="WO124" s="262"/>
      <c r="WP124" s="262"/>
      <c r="WQ124" s="262"/>
      <c r="WR124" s="262"/>
      <c r="WS124" s="262"/>
      <c r="WT124" s="262"/>
      <c r="WU124" s="262"/>
      <c r="WV124" s="262"/>
      <c r="WW124" s="262"/>
      <c r="WX124" s="262"/>
      <c r="WY124" s="262"/>
      <c r="WZ124" s="262"/>
      <c r="XA124" s="262"/>
      <c r="XB124" s="262"/>
      <c r="XC124" s="262"/>
      <c r="XD124" s="262"/>
      <c r="XE124" s="262"/>
      <c r="XF124" s="262"/>
      <c r="XG124" s="262"/>
      <c r="XH124" s="262"/>
      <c r="XI124" s="262"/>
      <c r="XJ124" s="262"/>
      <c r="XK124" s="262"/>
      <c r="XL124" s="262"/>
      <c r="XM124" s="262"/>
      <c r="XN124" s="262"/>
      <c r="XO124" s="262"/>
      <c r="XP124" s="262"/>
      <c r="XQ124" s="262"/>
      <c r="XR124" s="262"/>
      <c r="XS124" s="262"/>
      <c r="XT124" s="262"/>
      <c r="XU124" s="262"/>
      <c r="XV124" s="262"/>
      <c r="XW124" s="262"/>
      <c r="XX124" s="262"/>
      <c r="XY124" s="262"/>
      <c r="XZ124" s="262"/>
      <c r="YA124" s="262"/>
      <c r="YB124" s="262"/>
      <c r="YC124" s="262"/>
      <c r="YD124" s="262"/>
      <c r="YE124" s="262"/>
      <c r="YF124" s="262"/>
      <c r="YG124" s="262"/>
      <c r="YH124" s="262"/>
      <c r="YI124" s="262"/>
      <c r="YJ124" s="262"/>
      <c r="YK124" s="262"/>
      <c r="YL124" s="262"/>
      <c r="YM124" s="262"/>
      <c r="YN124" s="262"/>
      <c r="YO124" s="262"/>
      <c r="YP124" s="262"/>
      <c r="YQ124" s="262"/>
      <c r="YR124" s="262"/>
      <c r="YS124" s="262"/>
      <c r="YT124" s="262"/>
      <c r="YU124" s="262"/>
      <c r="YV124" s="262"/>
      <c r="YW124" s="262"/>
      <c r="YX124" s="262"/>
      <c r="YY124" s="262"/>
      <c r="YZ124" s="262"/>
      <c r="ZA124" s="262"/>
      <c r="ZB124" s="262"/>
      <c r="ZC124" s="262"/>
      <c r="ZD124" s="262"/>
      <c r="ZE124" s="262"/>
      <c r="ZF124" s="262"/>
      <c r="ZG124" s="262"/>
      <c r="ZH124" s="262"/>
      <c r="ZI124" s="262"/>
      <c r="ZJ124" s="262"/>
      <c r="ZK124" s="262"/>
      <c r="ZL124" s="262"/>
      <c r="ZM124" s="262"/>
      <c r="ZN124" s="262"/>
      <c r="ZO124" s="262"/>
      <c r="ZP124" s="262"/>
      <c r="ZQ124" s="262"/>
      <c r="ZR124" s="262"/>
      <c r="ZS124" s="262"/>
      <c r="ZT124" s="262"/>
      <c r="ZU124" s="262"/>
      <c r="ZV124" s="262"/>
      <c r="ZW124" s="262"/>
      <c r="ZX124" s="262"/>
      <c r="ZY124" s="262"/>
      <c r="ZZ124" s="262"/>
      <c r="AAA124" s="262"/>
      <c r="AAB124" s="262"/>
      <c r="AAC124" s="262"/>
      <c r="AAD124" s="262"/>
      <c r="AAE124" s="262"/>
      <c r="AAF124" s="262"/>
      <c r="AAG124" s="262"/>
      <c r="AAH124" s="262"/>
      <c r="AAI124" s="262"/>
      <c r="AAJ124" s="262"/>
      <c r="AAK124" s="262"/>
      <c r="AAL124" s="262"/>
      <c r="AAM124" s="262"/>
      <c r="AAN124" s="262"/>
      <c r="AAO124" s="262"/>
      <c r="AAP124" s="262"/>
      <c r="AAQ124" s="262"/>
      <c r="AAR124" s="262"/>
      <c r="AAS124" s="262"/>
      <c r="AAT124" s="262"/>
      <c r="AAU124" s="262"/>
      <c r="AAV124" s="262"/>
      <c r="AAW124" s="262"/>
      <c r="AAX124" s="262"/>
      <c r="AAY124" s="262"/>
      <c r="AAZ124" s="262"/>
      <c r="ABA124" s="262"/>
      <c r="ABB124" s="262"/>
      <c r="ABC124" s="262"/>
      <c r="ABD124" s="262"/>
      <c r="ABE124" s="262"/>
      <c r="ABF124" s="262"/>
      <c r="ABG124" s="262"/>
      <c r="ABH124" s="262"/>
      <c r="ABI124" s="262"/>
      <c r="ABJ124" s="262"/>
      <c r="ABK124" s="262"/>
      <c r="ABL124" s="262"/>
      <c r="ABM124" s="262"/>
      <c r="ABN124" s="262"/>
      <c r="ABO124" s="262"/>
      <c r="ABP124" s="262"/>
      <c r="ABQ124" s="262"/>
      <c r="ABR124" s="262"/>
      <c r="ABS124" s="262"/>
      <c r="ABT124" s="262"/>
      <c r="ABU124" s="262"/>
      <c r="ABV124" s="262"/>
      <c r="ABW124" s="262"/>
      <c r="ABX124" s="262"/>
      <c r="ABY124" s="262"/>
      <c r="ABZ124" s="262"/>
      <c r="ACA124" s="262"/>
      <c r="ACB124" s="262"/>
      <c r="ACC124" s="262"/>
      <c r="ACD124" s="262"/>
      <c r="ACE124" s="262"/>
      <c r="ACF124" s="262"/>
      <c r="ACG124" s="262"/>
      <c r="ACH124" s="262"/>
      <c r="ACI124" s="262"/>
      <c r="ACJ124" s="262"/>
      <c r="ACK124" s="262"/>
      <c r="ACL124" s="262"/>
    </row>
    <row r="125" spans="1:766">
      <c r="E125" s="268"/>
    </row>
    <row r="126" spans="1:766">
      <c r="E126" s="267"/>
    </row>
    <row r="127" spans="1:766">
      <c r="A127" s="266"/>
      <c r="B127" s="266"/>
      <c r="E127" s="296"/>
    </row>
    <row r="128" spans="1:766">
      <c r="E128" s="296"/>
    </row>
    <row r="129" spans="1:766">
      <c r="A129" s="266"/>
      <c r="B129" s="266"/>
      <c r="E129" s="296"/>
    </row>
    <row r="130" spans="1:766">
      <c r="E130" s="296"/>
    </row>
    <row r="131" spans="1:766" s="264" customFormat="1">
      <c r="A131" s="265"/>
      <c r="B131" s="265"/>
      <c r="C131" s="262"/>
      <c r="D131" s="262"/>
      <c r="E131" s="296"/>
      <c r="G131" s="262"/>
      <c r="H131" s="262"/>
      <c r="I131" s="263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2"/>
      <c r="AC131" s="262"/>
      <c r="AD131" s="262"/>
      <c r="AE131" s="262"/>
      <c r="AF131" s="262"/>
      <c r="AG131" s="262"/>
      <c r="AH131" s="262"/>
      <c r="AI131" s="262"/>
      <c r="AJ131" s="262"/>
      <c r="AK131" s="262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62"/>
      <c r="BH131" s="262"/>
      <c r="BI131" s="262"/>
      <c r="BJ131" s="262"/>
      <c r="BK131" s="262"/>
      <c r="BL131" s="262"/>
      <c r="BM131" s="262"/>
      <c r="BN131" s="262"/>
      <c r="BO131" s="262"/>
      <c r="BP131" s="262"/>
      <c r="BQ131" s="262"/>
      <c r="BR131" s="262"/>
      <c r="BS131" s="262"/>
      <c r="BT131" s="262"/>
      <c r="BU131" s="262"/>
      <c r="BV131" s="262"/>
      <c r="BW131" s="262"/>
      <c r="BX131" s="262"/>
      <c r="BY131" s="262"/>
      <c r="BZ131" s="262"/>
      <c r="CA131" s="262"/>
      <c r="CB131" s="262"/>
      <c r="CC131" s="262"/>
      <c r="CD131" s="262"/>
      <c r="CE131" s="262"/>
      <c r="CF131" s="262"/>
      <c r="CG131" s="262"/>
      <c r="CH131" s="262"/>
      <c r="CI131" s="262"/>
      <c r="CJ131" s="262"/>
      <c r="CK131" s="262"/>
      <c r="CL131" s="262"/>
      <c r="CM131" s="262"/>
      <c r="CN131" s="262"/>
      <c r="CO131" s="262"/>
      <c r="CP131" s="262"/>
      <c r="CQ131" s="262"/>
      <c r="CR131" s="262"/>
      <c r="CS131" s="262"/>
      <c r="CT131" s="262"/>
      <c r="CU131" s="262"/>
      <c r="CV131" s="262"/>
      <c r="CW131" s="262"/>
      <c r="CX131" s="262"/>
      <c r="CY131" s="262"/>
      <c r="CZ131" s="262"/>
      <c r="DA131" s="262"/>
      <c r="DB131" s="262"/>
      <c r="DC131" s="262"/>
      <c r="DD131" s="262"/>
      <c r="DE131" s="262"/>
      <c r="DF131" s="262"/>
      <c r="DG131" s="262"/>
      <c r="DH131" s="262"/>
      <c r="DI131" s="262"/>
      <c r="DJ131" s="262"/>
      <c r="DK131" s="262"/>
      <c r="DL131" s="262"/>
      <c r="DM131" s="262"/>
      <c r="DN131" s="262"/>
      <c r="DO131" s="262"/>
      <c r="DP131" s="262"/>
      <c r="DQ131" s="262"/>
      <c r="DR131" s="262"/>
      <c r="DS131" s="262"/>
      <c r="DT131" s="262"/>
      <c r="DU131" s="262"/>
      <c r="DV131" s="262"/>
      <c r="DW131" s="262"/>
      <c r="DX131" s="262"/>
      <c r="DY131" s="262"/>
      <c r="DZ131" s="262"/>
      <c r="EA131" s="262"/>
      <c r="EB131" s="262"/>
      <c r="EC131" s="262"/>
      <c r="ED131" s="262"/>
      <c r="EE131" s="262"/>
      <c r="EF131" s="262"/>
      <c r="EG131" s="262"/>
      <c r="EH131" s="262"/>
      <c r="EI131" s="262"/>
      <c r="EJ131" s="262"/>
      <c r="EK131" s="262"/>
      <c r="EL131" s="262"/>
      <c r="EM131" s="262"/>
      <c r="EN131" s="262"/>
      <c r="EO131" s="262"/>
      <c r="EP131" s="262"/>
      <c r="EQ131" s="262"/>
      <c r="ER131" s="262"/>
      <c r="ES131" s="262"/>
      <c r="ET131" s="262"/>
      <c r="EU131" s="262"/>
      <c r="EV131" s="262"/>
      <c r="EW131" s="262"/>
      <c r="EX131" s="262"/>
      <c r="EY131" s="262"/>
      <c r="EZ131" s="262"/>
      <c r="FA131" s="262"/>
      <c r="FB131" s="262"/>
      <c r="FC131" s="262"/>
      <c r="FD131" s="262"/>
      <c r="FE131" s="262"/>
      <c r="FF131" s="262"/>
      <c r="FG131" s="262"/>
      <c r="FH131" s="262"/>
      <c r="FI131" s="262"/>
      <c r="FJ131" s="262"/>
      <c r="FK131" s="262"/>
      <c r="FL131" s="262"/>
      <c r="FM131" s="262"/>
      <c r="FN131" s="262"/>
      <c r="FO131" s="262"/>
      <c r="FP131" s="262"/>
      <c r="FQ131" s="262"/>
      <c r="FR131" s="262"/>
      <c r="FS131" s="262"/>
      <c r="FT131" s="262"/>
      <c r="FU131" s="262"/>
      <c r="FV131" s="262"/>
      <c r="FW131" s="262"/>
      <c r="FX131" s="262"/>
      <c r="FY131" s="262"/>
      <c r="FZ131" s="262"/>
      <c r="GA131" s="262"/>
      <c r="GB131" s="262"/>
      <c r="GC131" s="262"/>
      <c r="GD131" s="262"/>
      <c r="GE131" s="262"/>
      <c r="GF131" s="262"/>
      <c r="GG131" s="262"/>
      <c r="GH131" s="262"/>
      <c r="GI131" s="262"/>
      <c r="GJ131" s="262"/>
      <c r="GK131" s="262"/>
      <c r="GL131" s="262"/>
      <c r="GM131" s="262"/>
      <c r="GN131" s="262"/>
      <c r="GO131" s="262"/>
      <c r="GP131" s="262"/>
      <c r="GQ131" s="262"/>
      <c r="GR131" s="262"/>
      <c r="GS131" s="262"/>
      <c r="GT131" s="262"/>
      <c r="GU131" s="262"/>
      <c r="GV131" s="262"/>
      <c r="GW131" s="262"/>
      <c r="GX131" s="262"/>
      <c r="GY131" s="262"/>
      <c r="GZ131" s="262"/>
      <c r="HA131" s="262"/>
      <c r="HB131" s="262"/>
      <c r="HC131" s="262"/>
      <c r="HD131" s="262"/>
      <c r="HE131" s="262"/>
      <c r="HF131" s="262"/>
      <c r="HG131" s="262"/>
      <c r="HH131" s="262"/>
      <c r="HI131" s="262"/>
      <c r="HJ131" s="262"/>
      <c r="HK131" s="262"/>
      <c r="HL131" s="262"/>
      <c r="HM131" s="262"/>
      <c r="HN131" s="262"/>
      <c r="HO131" s="262"/>
      <c r="HP131" s="262"/>
      <c r="HQ131" s="262"/>
      <c r="HR131" s="262"/>
      <c r="HS131" s="262"/>
      <c r="HT131" s="262"/>
      <c r="HU131" s="262"/>
      <c r="HV131" s="262"/>
      <c r="HW131" s="262"/>
      <c r="HX131" s="262"/>
      <c r="HY131" s="262"/>
      <c r="HZ131" s="262"/>
      <c r="IA131" s="262"/>
      <c r="IB131" s="262"/>
      <c r="IC131" s="262"/>
      <c r="ID131" s="262"/>
      <c r="IE131" s="262"/>
      <c r="IF131" s="262"/>
      <c r="IG131" s="262"/>
      <c r="IH131" s="262"/>
      <c r="II131" s="262"/>
      <c r="IJ131" s="262"/>
      <c r="IK131" s="262"/>
      <c r="IL131" s="262"/>
      <c r="IM131" s="262"/>
      <c r="IN131" s="262"/>
      <c r="IO131" s="262"/>
      <c r="IP131" s="262"/>
      <c r="IQ131" s="262"/>
      <c r="IR131" s="262"/>
      <c r="IS131" s="262"/>
      <c r="IT131" s="262"/>
      <c r="IU131" s="262"/>
      <c r="IV131" s="262"/>
      <c r="IW131" s="262"/>
      <c r="IX131" s="262"/>
      <c r="IY131" s="262"/>
      <c r="IZ131" s="262"/>
      <c r="JA131" s="262"/>
      <c r="JB131" s="262"/>
      <c r="JC131" s="262"/>
      <c r="JD131" s="262"/>
      <c r="JE131" s="262"/>
      <c r="JF131" s="262"/>
      <c r="JG131" s="262"/>
      <c r="JH131" s="262"/>
      <c r="JI131" s="262"/>
      <c r="JJ131" s="262"/>
      <c r="JK131" s="262"/>
      <c r="JL131" s="262"/>
      <c r="JM131" s="262"/>
      <c r="JN131" s="262"/>
      <c r="JO131" s="262"/>
      <c r="JP131" s="262"/>
      <c r="JQ131" s="262"/>
      <c r="JR131" s="262"/>
      <c r="JS131" s="262"/>
      <c r="JT131" s="262"/>
      <c r="JU131" s="262"/>
      <c r="JV131" s="262"/>
      <c r="JW131" s="262"/>
      <c r="JX131" s="262"/>
      <c r="JY131" s="262"/>
      <c r="JZ131" s="262"/>
      <c r="KA131" s="262"/>
      <c r="KB131" s="262"/>
      <c r="KC131" s="262"/>
      <c r="KD131" s="262"/>
      <c r="KE131" s="262"/>
      <c r="KF131" s="262"/>
      <c r="KG131" s="262"/>
      <c r="KH131" s="262"/>
      <c r="KI131" s="262"/>
      <c r="KJ131" s="262"/>
      <c r="KK131" s="262"/>
      <c r="KL131" s="262"/>
      <c r="KM131" s="262"/>
      <c r="KN131" s="262"/>
      <c r="KO131" s="262"/>
      <c r="KP131" s="262"/>
      <c r="KQ131" s="262"/>
      <c r="KR131" s="262"/>
      <c r="KS131" s="262"/>
      <c r="KT131" s="262"/>
      <c r="KU131" s="262"/>
      <c r="KV131" s="262"/>
      <c r="KW131" s="262"/>
      <c r="KX131" s="262"/>
      <c r="KY131" s="262"/>
      <c r="KZ131" s="262"/>
      <c r="LA131" s="262"/>
      <c r="LB131" s="262"/>
      <c r="LC131" s="262"/>
      <c r="LD131" s="262"/>
      <c r="LE131" s="262"/>
      <c r="LF131" s="262"/>
      <c r="LG131" s="262"/>
      <c r="LH131" s="262"/>
      <c r="LI131" s="262"/>
      <c r="LJ131" s="262"/>
      <c r="LK131" s="262"/>
      <c r="LL131" s="262"/>
      <c r="LM131" s="262"/>
      <c r="LN131" s="262"/>
      <c r="LO131" s="262"/>
      <c r="LP131" s="262"/>
      <c r="LQ131" s="262"/>
      <c r="LR131" s="262"/>
      <c r="LS131" s="262"/>
      <c r="LT131" s="262"/>
      <c r="LU131" s="262"/>
      <c r="LV131" s="262"/>
      <c r="LW131" s="262"/>
      <c r="LX131" s="262"/>
      <c r="LY131" s="262"/>
      <c r="LZ131" s="262"/>
      <c r="MA131" s="262"/>
      <c r="MB131" s="262"/>
      <c r="MC131" s="262"/>
      <c r="MD131" s="262"/>
      <c r="ME131" s="262"/>
      <c r="MF131" s="262"/>
      <c r="MG131" s="262"/>
      <c r="MH131" s="262"/>
      <c r="MI131" s="262"/>
      <c r="MJ131" s="262"/>
      <c r="MK131" s="262"/>
      <c r="ML131" s="262"/>
      <c r="MM131" s="262"/>
      <c r="MN131" s="262"/>
      <c r="MO131" s="262"/>
      <c r="MP131" s="262"/>
      <c r="MQ131" s="262"/>
      <c r="MR131" s="262"/>
      <c r="MS131" s="262"/>
      <c r="MT131" s="262"/>
      <c r="MU131" s="262"/>
      <c r="MV131" s="262"/>
      <c r="MW131" s="262"/>
      <c r="MX131" s="262"/>
      <c r="MY131" s="262"/>
      <c r="MZ131" s="262"/>
      <c r="NA131" s="262"/>
      <c r="NB131" s="262"/>
      <c r="NC131" s="262"/>
      <c r="ND131" s="262"/>
      <c r="NE131" s="262"/>
      <c r="NF131" s="262"/>
      <c r="NG131" s="262"/>
      <c r="NH131" s="262"/>
      <c r="NI131" s="262"/>
      <c r="NJ131" s="262"/>
      <c r="NK131" s="262"/>
      <c r="NL131" s="262"/>
      <c r="NM131" s="262"/>
      <c r="NN131" s="262"/>
      <c r="NO131" s="262"/>
      <c r="NP131" s="262"/>
      <c r="NQ131" s="262"/>
      <c r="NR131" s="262"/>
      <c r="NS131" s="262"/>
      <c r="NT131" s="262"/>
      <c r="NU131" s="262"/>
      <c r="NV131" s="262"/>
      <c r="NW131" s="262"/>
      <c r="NX131" s="262"/>
      <c r="NY131" s="262"/>
      <c r="NZ131" s="262"/>
      <c r="OA131" s="262"/>
      <c r="OB131" s="262"/>
      <c r="OC131" s="262"/>
      <c r="OD131" s="262"/>
      <c r="OE131" s="262"/>
      <c r="OF131" s="262"/>
      <c r="OG131" s="262"/>
      <c r="OH131" s="262"/>
      <c r="OI131" s="262"/>
      <c r="OJ131" s="262"/>
      <c r="OK131" s="262"/>
      <c r="OL131" s="262"/>
      <c r="OM131" s="262"/>
      <c r="ON131" s="262"/>
      <c r="OO131" s="262"/>
      <c r="OP131" s="262"/>
      <c r="OQ131" s="262"/>
      <c r="OR131" s="262"/>
      <c r="OS131" s="262"/>
      <c r="OT131" s="262"/>
      <c r="OU131" s="262"/>
      <c r="OV131" s="262"/>
      <c r="OW131" s="262"/>
      <c r="OX131" s="262"/>
      <c r="OY131" s="262"/>
      <c r="OZ131" s="262"/>
      <c r="PA131" s="262"/>
      <c r="PB131" s="262"/>
      <c r="PC131" s="262"/>
      <c r="PD131" s="262"/>
      <c r="PE131" s="262"/>
      <c r="PF131" s="262"/>
      <c r="PG131" s="262"/>
      <c r="PH131" s="262"/>
      <c r="PI131" s="262"/>
      <c r="PJ131" s="262"/>
      <c r="PK131" s="262"/>
      <c r="PL131" s="262"/>
      <c r="PM131" s="262"/>
      <c r="PN131" s="262"/>
      <c r="PO131" s="262"/>
      <c r="PP131" s="262"/>
      <c r="PQ131" s="262"/>
      <c r="PR131" s="262"/>
      <c r="PS131" s="262"/>
      <c r="PT131" s="262"/>
      <c r="PU131" s="262"/>
      <c r="PV131" s="262"/>
      <c r="PW131" s="262"/>
      <c r="PX131" s="262"/>
      <c r="PY131" s="262"/>
      <c r="PZ131" s="262"/>
      <c r="QA131" s="262"/>
      <c r="QB131" s="262"/>
      <c r="QC131" s="262"/>
      <c r="QD131" s="262"/>
      <c r="QE131" s="262"/>
      <c r="QF131" s="262"/>
      <c r="QG131" s="262"/>
      <c r="QH131" s="262"/>
      <c r="QI131" s="262"/>
      <c r="QJ131" s="262"/>
      <c r="QK131" s="262"/>
      <c r="QL131" s="262"/>
      <c r="QM131" s="262"/>
      <c r="QN131" s="262"/>
      <c r="QO131" s="262"/>
      <c r="QP131" s="262"/>
      <c r="QQ131" s="262"/>
      <c r="QR131" s="262"/>
      <c r="QS131" s="262"/>
      <c r="QT131" s="262"/>
      <c r="QU131" s="262"/>
      <c r="QV131" s="262"/>
      <c r="QW131" s="262"/>
      <c r="QX131" s="262"/>
      <c r="QY131" s="262"/>
      <c r="QZ131" s="262"/>
      <c r="RA131" s="262"/>
      <c r="RB131" s="262"/>
      <c r="RC131" s="262"/>
      <c r="RD131" s="262"/>
      <c r="RE131" s="262"/>
      <c r="RF131" s="262"/>
      <c r="RG131" s="262"/>
      <c r="RH131" s="262"/>
      <c r="RI131" s="262"/>
      <c r="RJ131" s="262"/>
      <c r="RK131" s="262"/>
      <c r="RL131" s="262"/>
      <c r="RM131" s="262"/>
      <c r="RN131" s="262"/>
      <c r="RO131" s="262"/>
      <c r="RP131" s="262"/>
      <c r="RQ131" s="262"/>
      <c r="RR131" s="262"/>
      <c r="RS131" s="262"/>
      <c r="RT131" s="262"/>
      <c r="RU131" s="262"/>
      <c r="RV131" s="262"/>
      <c r="RW131" s="262"/>
      <c r="RX131" s="262"/>
      <c r="RY131" s="262"/>
      <c r="RZ131" s="262"/>
      <c r="SA131" s="262"/>
      <c r="SB131" s="262"/>
      <c r="SC131" s="262"/>
      <c r="SD131" s="262"/>
      <c r="SE131" s="262"/>
      <c r="SF131" s="262"/>
      <c r="SG131" s="262"/>
      <c r="SH131" s="262"/>
      <c r="SI131" s="262"/>
      <c r="SJ131" s="262"/>
      <c r="SK131" s="262"/>
      <c r="SL131" s="262"/>
      <c r="SM131" s="262"/>
      <c r="SN131" s="262"/>
      <c r="SO131" s="262"/>
      <c r="SP131" s="262"/>
      <c r="SQ131" s="262"/>
      <c r="SR131" s="262"/>
      <c r="SS131" s="262"/>
      <c r="ST131" s="262"/>
      <c r="SU131" s="262"/>
      <c r="SV131" s="262"/>
      <c r="SW131" s="262"/>
      <c r="SX131" s="262"/>
      <c r="SY131" s="262"/>
      <c r="SZ131" s="262"/>
      <c r="TA131" s="262"/>
      <c r="TB131" s="262"/>
      <c r="TC131" s="262"/>
      <c r="TD131" s="262"/>
      <c r="TE131" s="262"/>
      <c r="TF131" s="262"/>
      <c r="TG131" s="262"/>
      <c r="TH131" s="262"/>
      <c r="TI131" s="262"/>
      <c r="TJ131" s="262"/>
      <c r="TK131" s="262"/>
      <c r="TL131" s="262"/>
      <c r="TM131" s="262"/>
      <c r="TN131" s="262"/>
      <c r="TO131" s="262"/>
      <c r="TP131" s="262"/>
      <c r="TQ131" s="262"/>
      <c r="TR131" s="262"/>
      <c r="TS131" s="262"/>
      <c r="TT131" s="262"/>
      <c r="TU131" s="262"/>
      <c r="TV131" s="262"/>
      <c r="TW131" s="262"/>
      <c r="TX131" s="262"/>
      <c r="TY131" s="262"/>
      <c r="TZ131" s="262"/>
      <c r="UA131" s="262"/>
      <c r="UB131" s="262"/>
      <c r="UC131" s="262"/>
      <c r="UD131" s="262"/>
      <c r="UE131" s="262"/>
      <c r="UF131" s="262"/>
      <c r="UG131" s="262"/>
      <c r="UH131" s="262"/>
      <c r="UI131" s="262"/>
      <c r="UJ131" s="262"/>
      <c r="UK131" s="262"/>
      <c r="UL131" s="262"/>
      <c r="UM131" s="262"/>
      <c r="UN131" s="262"/>
      <c r="UO131" s="262"/>
      <c r="UP131" s="262"/>
      <c r="UQ131" s="262"/>
      <c r="UR131" s="262"/>
      <c r="US131" s="262"/>
      <c r="UT131" s="262"/>
      <c r="UU131" s="262"/>
      <c r="UV131" s="262"/>
      <c r="UW131" s="262"/>
      <c r="UX131" s="262"/>
      <c r="UY131" s="262"/>
      <c r="UZ131" s="262"/>
      <c r="VA131" s="262"/>
      <c r="VB131" s="262"/>
      <c r="VC131" s="262"/>
      <c r="VD131" s="262"/>
      <c r="VE131" s="262"/>
      <c r="VF131" s="262"/>
      <c r="VG131" s="262"/>
      <c r="VH131" s="262"/>
      <c r="VI131" s="262"/>
      <c r="VJ131" s="262"/>
      <c r="VK131" s="262"/>
      <c r="VL131" s="262"/>
      <c r="VM131" s="262"/>
      <c r="VN131" s="262"/>
      <c r="VO131" s="262"/>
      <c r="VP131" s="262"/>
      <c r="VQ131" s="262"/>
      <c r="VR131" s="262"/>
      <c r="VS131" s="262"/>
      <c r="VT131" s="262"/>
      <c r="VU131" s="262"/>
      <c r="VV131" s="262"/>
      <c r="VW131" s="262"/>
      <c r="VX131" s="262"/>
      <c r="VY131" s="262"/>
      <c r="VZ131" s="262"/>
      <c r="WA131" s="262"/>
      <c r="WB131" s="262"/>
      <c r="WC131" s="262"/>
      <c r="WD131" s="262"/>
      <c r="WE131" s="262"/>
      <c r="WF131" s="262"/>
      <c r="WG131" s="262"/>
      <c r="WH131" s="262"/>
      <c r="WI131" s="262"/>
      <c r="WJ131" s="262"/>
      <c r="WK131" s="262"/>
      <c r="WL131" s="262"/>
      <c r="WM131" s="262"/>
      <c r="WN131" s="262"/>
      <c r="WO131" s="262"/>
      <c r="WP131" s="262"/>
      <c r="WQ131" s="262"/>
      <c r="WR131" s="262"/>
      <c r="WS131" s="262"/>
      <c r="WT131" s="262"/>
      <c r="WU131" s="262"/>
      <c r="WV131" s="262"/>
      <c r="WW131" s="262"/>
      <c r="WX131" s="262"/>
      <c r="WY131" s="262"/>
      <c r="WZ131" s="262"/>
      <c r="XA131" s="262"/>
      <c r="XB131" s="262"/>
      <c r="XC131" s="262"/>
      <c r="XD131" s="262"/>
      <c r="XE131" s="262"/>
      <c r="XF131" s="262"/>
      <c r="XG131" s="262"/>
      <c r="XH131" s="262"/>
      <c r="XI131" s="262"/>
      <c r="XJ131" s="262"/>
      <c r="XK131" s="262"/>
      <c r="XL131" s="262"/>
      <c r="XM131" s="262"/>
      <c r="XN131" s="262"/>
      <c r="XO131" s="262"/>
      <c r="XP131" s="262"/>
      <c r="XQ131" s="262"/>
      <c r="XR131" s="262"/>
      <c r="XS131" s="262"/>
      <c r="XT131" s="262"/>
      <c r="XU131" s="262"/>
      <c r="XV131" s="262"/>
      <c r="XW131" s="262"/>
      <c r="XX131" s="262"/>
      <c r="XY131" s="262"/>
      <c r="XZ131" s="262"/>
      <c r="YA131" s="262"/>
      <c r="YB131" s="262"/>
      <c r="YC131" s="262"/>
      <c r="YD131" s="262"/>
      <c r="YE131" s="262"/>
      <c r="YF131" s="262"/>
      <c r="YG131" s="262"/>
      <c r="YH131" s="262"/>
      <c r="YI131" s="262"/>
      <c r="YJ131" s="262"/>
      <c r="YK131" s="262"/>
      <c r="YL131" s="262"/>
      <c r="YM131" s="262"/>
      <c r="YN131" s="262"/>
      <c r="YO131" s="262"/>
      <c r="YP131" s="262"/>
      <c r="YQ131" s="262"/>
      <c r="YR131" s="262"/>
      <c r="YS131" s="262"/>
      <c r="YT131" s="262"/>
      <c r="YU131" s="262"/>
      <c r="YV131" s="262"/>
      <c r="YW131" s="262"/>
      <c r="YX131" s="262"/>
      <c r="YY131" s="262"/>
      <c r="YZ131" s="262"/>
      <c r="ZA131" s="262"/>
      <c r="ZB131" s="262"/>
      <c r="ZC131" s="262"/>
      <c r="ZD131" s="262"/>
      <c r="ZE131" s="262"/>
      <c r="ZF131" s="262"/>
      <c r="ZG131" s="262"/>
      <c r="ZH131" s="262"/>
      <c r="ZI131" s="262"/>
      <c r="ZJ131" s="262"/>
      <c r="ZK131" s="262"/>
      <c r="ZL131" s="262"/>
      <c r="ZM131" s="262"/>
      <c r="ZN131" s="262"/>
      <c r="ZO131" s="262"/>
      <c r="ZP131" s="262"/>
      <c r="ZQ131" s="262"/>
      <c r="ZR131" s="262"/>
      <c r="ZS131" s="262"/>
      <c r="ZT131" s="262"/>
      <c r="ZU131" s="262"/>
      <c r="ZV131" s="262"/>
      <c r="ZW131" s="262"/>
      <c r="ZX131" s="262"/>
      <c r="ZY131" s="262"/>
      <c r="ZZ131" s="262"/>
      <c r="AAA131" s="262"/>
      <c r="AAB131" s="262"/>
      <c r="AAC131" s="262"/>
      <c r="AAD131" s="262"/>
      <c r="AAE131" s="262"/>
      <c r="AAF131" s="262"/>
      <c r="AAG131" s="262"/>
      <c r="AAH131" s="262"/>
      <c r="AAI131" s="262"/>
      <c r="AAJ131" s="262"/>
      <c r="AAK131" s="262"/>
      <c r="AAL131" s="262"/>
      <c r="AAM131" s="262"/>
      <c r="AAN131" s="262"/>
      <c r="AAO131" s="262"/>
      <c r="AAP131" s="262"/>
      <c r="AAQ131" s="262"/>
      <c r="AAR131" s="262"/>
      <c r="AAS131" s="262"/>
      <c r="AAT131" s="262"/>
      <c r="AAU131" s="262"/>
      <c r="AAV131" s="262"/>
      <c r="AAW131" s="262"/>
      <c r="AAX131" s="262"/>
      <c r="AAY131" s="262"/>
      <c r="AAZ131" s="262"/>
      <c r="ABA131" s="262"/>
      <c r="ABB131" s="262"/>
      <c r="ABC131" s="262"/>
      <c r="ABD131" s="262"/>
      <c r="ABE131" s="262"/>
      <c r="ABF131" s="262"/>
      <c r="ABG131" s="262"/>
      <c r="ABH131" s="262"/>
      <c r="ABI131" s="262"/>
      <c r="ABJ131" s="262"/>
      <c r="ABK131" s="262"/>
      <c r="ABL131" s="262"/>
      <c r="ABM131" s="262"/>
      <c r="ABN131" s="262"/>
      <c r="ABO131" s="262"/>
      <c r="ABP131" s="262"/>
      <c r="ABQ131" s="262"/>
      <c r="ABR131" s="262"/>
      <c r="ABS131" s="262"/>
      <c r="ABT131" s="262"/>
      <c r="ABU131" s="262"/>
      <c r="ABV131" s="262"/>
      <c r="ABW131" s="262"/>
      <c r="ABX131" s="262"/>
      <c r="ABY131" s="262"/>
      <c r="ABZ131" s="262"/>
      <c r="ACA131" s="262"/>
      <c r="ACB131" s="262"/>
      <c r="ACC131" s="262"/>
      <c r="ACD131" s="262"/>
      <c r="ACE131" s="262"/>
      <c r="ACF131" s="262"/>
      <c r="ACG131" s="262"/>
      <c r="ACH131" s="262"/>
      <c r="ACI131" s="262"/>
      <c r="ACJ131" s="262"/>
      <c r="ACK131" s="262"/>
      <c r="ACL131" s="262"/>
    </row>
    <row r="132" spans="1:766" s="264" customFormat="1">
      <c r="A132" s="265"/>
      <c r="B132" s="265"/>
      <c r="C132" s="262"/>
      <c r="D132" s="262"/>
      <c r="E132" s="296"/>
      <c r="G132" s="262"/>
      <c r="H132" s="262"/>
      <c r="I132" s="263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62"/>
      <c r="BH132" s="262"/>
      <c r="BI132" s="262"/>
      <c r="BJ132" s="262"/>
      <c r="BK132" s="262"/>
      <c r="BL132" s="262"/>
      <c r="BM132" s="262"/>
      <c r="BN132" s="262"/>
      <c r="BO132" s="262"/>
      <c r="BP132" s="262"/>
      <c r="BQ132" s="262"/>
      <c r="BR132" s="262"/>
      <c r="BS132" s="262"/>
      <c r="BT132" s="262"/>
      <c r="BU132" s="262"/>
      <c r="BV132" s="262"/>
      <c r="BW132" s="262"/>
      <c r="BX132" s="262"/>
      <c r="BY132" s="262"/>
      <c r="BZ132" s="262"/>
      <c r="CA132" s="262"/>
      <c r="CB132" s="262"/>
      <c r="CC132" s="262"/>
      <c r="CD132" s="262"/>
      <c r="CE132" s="262"/>
      <c r="CF132" s="262"/>
      <c r="CG132" s="262"/>
      <c r="CH132" s="262"/>
      <c r="CI132" s="262"/>
      <c r="CJ132" s="262"/>
      <c r="CK132" s="262"/>
      <c r="CL132" s="262"/>
      <c r="CM132" s="262"/>
      <c r="CN132" s="262"/>
      <c r="CO132" s="262"/>
      <c r="CP132" s="262"/>
      <c r="CQ132" s="262"/>
      <c r="CR132" s="262"/>
      <c r="CS132" s="262"/>
      <c r="CT132" s="262"/>
      <c r="CU132" s="262"/>
      <c r="CV132" s="262"/>
      <c r="CW132" s="262"/>
      <c r="CX132" s="262"/>
      <c r="CY132" s="262"/>
      <c r="CZ132" s="262"/>
      <c r="DA132" s="262"/>
      <c r="DB132" s="262"/>
      <c r="DC132" s="262"/>
      <c r="DD132" s="262"/>
      <c r="DE132" s="262"/>
      <c r="DF132" s="262"/>
      <c r="DG132" s="262"/>
      <c r="DH132" s="262"/>
      <c r="DI132" s="262"/>
      <c r="DJ132" s="262"/>
      <c r="DK132" s="262"/>
      <c r="DL132" s="262"/>
      <c r="DM132" s="262"/>
      <c r="DN132" s="262"/>
      <c r="DO132" s="262"/>
      <c r="DP132" s="262"/>
      <c r="DQ132" s="262"/>
      <c r="DR132" s="262"/>
      <c r="DS132" s="262"/>
      <c r="DT132" s="262"/>
      <c r="DU132" s="262"/>
      <c r="DV132" s="262"/>
      <c r="DW132" s="262"/>
      <c r="DX132" s="262"/>
      <c r="DY132" s="262"/>
      <c r="DZ132" s="262"/>
      <c r="EA132" s="262"/>
      <c r="EB132" s="262"/>
      <c r="EC132" s="262"/>
      <c r="ED132" s="262"/>
      <c r="EE132" s="262"/>
      <c r="EF132" s="262"/>
      <c r="EG132" s="262"/>
      <c r="EH132" s="262"/>
      <c r="EI132" s="262"/>
      <c r="EJ132" s="262"/>
      <c r="EK132" s="262"/>
      <c r="EL132" s="262"/>
      <c r="EM132" s="262"/>
      <c r="EN132" s="262"/>
      <c r="EO132" s="262"/>
      <c r="EP132" s="262"/>
      <c r="EQ132" s="262"/>
      <c r="ER132" s="262"/>
      <c r="ES132" s="262"/>
      <c r="ET132" s="262"/>
      <c r="EU132" s="262"/>
      <c r="EV132" s="262"/>
      <c r="EW132" s="262"/>
      <c r="EX132" s="262"/>
      <c r="EY132" s="262"/>
      <c r="EZ132" s="262"/>
      <c r="FA132" s="262"/>
      <c r="FB132" s="262"/>
      <c r="FC132" s="262"/>
      <c r="FD132" s="262"/>
      <c r="FE132" s="262"/>
      <c r="FF132" s="262"/>
      <c r="FG132" s="262"/>
      <c r="FH132" s="262"/>
      <c r="FI132" s="262"/>
      <c r="FJ132" s="262"/>
      <c r="FK132" s="262"/>
      <c r="FL132" s="262"/>
      <c r="FM132" s="262"/>
      <c r="FN132" s="262"/>
      <c r="FO132" s="262"/>
      <c r="FP132" s="262"/>
      <c r="FQ132" s="262"/>
      <c r="FR132" s="262"/>
      <c r="FS132" s="262"/>
      <c r="FT132" s="262"/>
      <c r="FU132" s="262"/>
      <c r="FV132" s="262"/>
      <c r="FW132" s="262"/>
      <c r="FX132" s="262"/>
      <c r="FY132" s="262"/>
      <c r="FZ132" s="262"/>
      <c r="GA132" s="262"/>
      <c r="GB132" s="262"/>
      <c r="GC132" s="262"/>
      <c r="GD132" s="262"/>
      <c r="GE132" s="262"/>
      <c r="GF132" s="262"/>
      <c r="GG132" s="262"/>
      <c r="GH132" s="262"/>
      <c r="GI132" s="262"/>
      <c r="GJ132" s="262"/>
      <c r="GK132" s="262"/>
      <c r="GL132" s="262"/>
      <c r="GM132" s="262"/>
      <c r="GN132" s="262"/>
      <c r="GO132" s="262"/>
      <c r="GP132" s="262"/>
      <c r="GQ132" s="262"/>
      <c r="GR132" s="262"/>
      <c r="GS132" s="262"/>
      <c r="GT132" s="262"/>
      <c r="GU132" s="262"/>
      <c r="GV132" s="262"/>
      <c r="GW132" s="262"/>
      <c r="GX132" s="262"/>
      <c r="GY132" s="262"/>
      <c r="GZ132" s="262"/>
      <c r="HA132" s="262"/>
      <c r="HB132" s="262"/>
      <c r="HC132" s="262"/>
      <c r="HD132" s="262"/>
      <c r="HE132" s="262"/>
      <c r="HF132" s="262"/>
      <c r="HG132" s="262"/>
      <c r="HH132" s="262"/>
      <c r="HI132" s="262"/>
      <c r="HJ132" s="262"/>
      <c r="HK132" s="262"/>
      <c r="HL132" s="262"/>
      <c r="HM132" s="262"/>
      <c r="HN132" s="262"/>
      <c r="HO132" s="262"/>
      <c r="HP132" s="262"/>
      <c r="HQ132" s="262"/>
      <c r="HR132" s="262"/>
      <c r="HS132" s="262"/>
      <c r="HT132" s="262"/>
      <c r="HU132" s="262"/>
      <c r="HV132" s="262"/>
      <c r="HW132" s="262"/>
      <c r="HX132" s="262"/>
      <c r="HY132" s="262"/>
      <c r="HZ132" s="262"/>
      <c r="IA132" s="262"/>
      <c r="IB132" s="262"/>
      <c r="IC132" s="262"/>
      <c r="ID132" s="262"/>
      <c r="IE132" s="262"/>
      <c r="IF132" s="262"/>
      <c r="IG132" s="262"/>
      <c r="IH132" s="262"/>
      <c r="II132" s="262"/>
      <c r="IJ132" s="262"/>
      <c r="IK132" s="262"/>
      <c r="IL132" s="262"/>
      <c r="IM132" s="262"/>
      <c r="IN132" s="262"/>
      <c r="IO132" s="262"/>
      <c r="IP132" s="262"/>
      <c r="IQ132" s="262"/>
      <c r="IR132" s="262"/>
      <c r="IS132" s="262"/>
      <c r="IT132" s="262"/>
      <c r="IU132" s="262"/>
      <c r="IV132" s="262"/>
      <c r="IW132" s="262"/>
      <c r="IX132" s="262"/>
      <c r="IY132" s="262"/>
      <c r="IZ132" s="262"/>
      <c r="JA132" s="262"/>
      <c r="JB132" s="262"/>
      <c r="JC132" s="262"/>
      <c r="JD132" s="262"/>
      <c r="JE132" s="262"/>
      <c r="JF132" s="262"/>
      <c r="JG132" s="262"/>
      <c r="JH132" s="262"/>
      <c r="JI132" s="262"/>
      <c r="JJ132" s="262"/>
      <c r="JK132" s="262"/>
      <c r="JL132" s="262"/>
      <c r="JM132" s="262"/>
      <c r="JN132" s="262"/>
      <c r="JO132" s="262"/>
      <c r="JP132" s="262"/>
      <c r="JQ132" s="262"/>
      <c r="JR132" s="262"/>
      <c r="JS132" s="262"/>
      <c r="JT132" s="262"/>
      <c r="JU132" s="262"/>
      <c r="JV132" s="262"/>
      <c r="JW132" s="262"/>
      <c r="JX132" s="262"/>
      <c r="JY132" s="262"/>
      <c r="JZ132" s="262"/>
      <c r="KA132" s="262"/>
      <c r="KB132" s="262"/>
      <c r="KC132" s="262"/>
      <c r="KD132" s="262"/>
      <c r="KE132" s="262"/>
      <c r="KF132" s="262"/>
      <c r="KG132" s="262"/>
      <c r="KH132" s="262"/>
      <c r="KI132" s="262"/>
      <c r="KJ132" s="262"/>
      <c r="KK132" s="262"/>
      <c r="KL132" s="262"/>
      <c r="KM132" s="262"/>
      <c r="KN132" s="262"/>
      <c r="KO132" s="262"/>
      <c r="KP132" s="262"/>
      <c r="KQ132" s="262"/>
      <c r="KR132" s="262"/>
      <c r="KS132" s="262"/>
      <c r="KT132" s="262"/>
      <c r="KU132" s="262"/>
      <c r="KV132" s="262"/>
      <c r="KW132" s="262"/>
      <c r="KX132" s="262"/>
      <c r="KY132" s="262"/>
      <c r="KZ132" s="262"/>
      <c r="LA132" s="262"/>
      <c r="LB132" s="262"/>
      <c r="LC132" s="262"/>
      <c r="LD132" s="262"/>
      <c r="LE132" s="262"/>
      <c r="LF132" s="262"/>
      <c r="LG132" s="262"/>
      <c r="LH132" s="262"/>
      <c r="LI132" s="262"/>
      <c r="LJ132" s="262"/>
      <c r="LK132" s="262"/>
      <c r="LL132" s="262"/>
      <c r="LM132" s="262"/>
      <c r="LN132" s="262"/>
      <c r="LO132" s="262"/>
      <c r="LP132" s="262"/>
      <c r="LQ132" s="262"/>
      <c r="LR132" s="262"/>
      <c r="LS132" s="262"/>
      <c r="LT132" s="262"/>
      <c r="LU132" s="262"/>
      <c r="LV132" s="262"/>
      <c r="LW132" s="262"/>
      <c r="LX132" s="262"/>
      <c r="LY132" s="262"/>
      <c r="LZ132" s="262"/>
      <c r="MA132" s="262"/>
      <c r="MB132" s="262"/>
      <c r="MC132" s="262"/>
      <c r="MD132" s="262"/>
      <c r="ME132" s="262"/>
      <c r="MF132" s="262"/>
      <c r="MG132" s="262"/>
      <c r="MH132" s="262"/>
      <c r="MI132" s="262"/>
      <c r="MJ132" s="262"/>
      <c r="MK132" s="262"/>
      <c r="ML132" s="262"/>
      <c r="MM132" s="262"/>
      <c r="MN132" s="262"/>
      <c r="MO132" s="262"/>
      <c r="MP132" s="262"/>
      <c r="MQ132" s="262"/>
      <c r="MR132" s="262"/>
      <c r="MS132" s="262"/>
      <c r="MT132" s="262"/>
      <c r="MU132" s="262"/>
      <c r="MV132" s="262"/>
      <c r="MW132" s="262"/>
      <c r="MX132" s="262"/>
      <c r="MY132" s="262"/>
      <c r="MZ132" s="262"/>
      <c r="NA132" s="262"/>
      <c r="NB132" s="262"/>
      <c r="NC132" s="262"/>
      <c r="ND132" s="262"/>
      <c r="NE132" s="262"/>
      <c r="NF132" s="262"/>
      <c r="NG132" s="262"/>
      <c r="NH132" s="262"/>
      <c r="NI132" s="262"/>
      <c r="NJ132" s="262"/>
      <c r="NK132" s="262"/>
      <c r="NL132" s="262"/>
      <c r="NM132" s="262"/>
      <c r="NN132" s="262"/>
      <c r="NO132" s="262"/>
      <c r="NP132" s="262"/>
      <c r="NQ132" s="262"/>
      <c r="NR132" s="262"/>
      <c r="NS132" s="262"/>
      <c r="NT132" s="262"/>
      <c r="NU132" s="262"/>
      <c r="NV132" s="262"/>
      <c r="NW132" s="262"/>
      <c r="NX132" s="262"/>
      <c r="NY132" s="262"/>
      <c r="NZ132" s="262"/>
      <c r="OA132" s="262"/>
      <c r="OB132" s="262"/>
      <c r="OC132" s="262"/>
      <c r="OD132" s="262"/>
      <c r="OE132" s="262"/>
      <c r="OF132" s="262"/>
      <c r="OG132" s="262"/>
      <c r="OH132" s="262"/>
      <c r="OI132" s="262"/>
      <c r="OJ132" s="262"/>
      <c r="OK132" s="262"/>
      <c r="OL132" s="262"/>
      <c r="OM132" s="262"/>
      <c r="ON132" s="262"/>
      <c r="OO132" s="262"/>
      <c r="OP132" s="262"/>
      <c r="OQ132" s="262"/>
      <c r="OR132" s="262"/>
      <c r="OS132" s="262"/>
      <c r="OT132" s="262"/>
      <c r="OU132" s="262"/>
      <c r="OV132" s="262"/>
      <c r="OW132" s="262"/>
      <c r="OX132" s="262"/>
      <c r="OY132" s="262"/>
      <c r="OZ132" s="262"/>
      <c r="PA132" s="262"/>
      <c r="PB132" s="262"/>
      <c r="PC132" s="262"/>
      <c r="PD132" s="262"/>
      <c r="PE132" s="262"/>
      <c r="PF132" s="262"/>
      <c r="PG132" s="262"/>
      <c r="PH132" s="262"/>
      <c r="PI132" s="262"/>
      <c r="PJ132" s="262"/>
      <c r="PK132" s="262"/>
      <c r="PL132" s="262"/>
      <c r="PM132" s="262"/>
      <c r="PN132" s="262"/>
      <c r="PO132" s="262"/>
      <c r="PP132" s="262"/>
      <c r="PQ132" s="262"/>
      <c r="PR132" s="262"/>
      <c r="PS132" s="262"/>
      <c r="PT132" s="262"/>
      <c r="PU132" s="262"/>
      <c r="PV132" s="262"/>
      <c r="PW132" s="262"/>
      <c r="PX132" s="262"/>
      <c r="PY132" s="262"/>
      <c r="PZ132" s="262"/>
      <c r="QA132" s="262"/>
      <c r="QB132" s="262"/>
      <c r="QC132" s="262"/>
      <c r="QD132" s="262"/>
      <c r="QE132" s="262"/>
      <c r="QF132" s="262"/>
      <c r="QG132" s="262"/>
      <c r="QH132" s="262"/>
      <c r="QI132" s="262"/>
      <c r="QJ132" s="262"/>
      <c r="QK132" s="262"/>
      <c r="QL132" s="262"/>
      <c r="QM132" s="262"/>
      <c r="QN132" s="262"/>
      <c r="QO132" s="262"/>
      <c r="QP132" s="262"/>
      <c r="QQ132" s="262"/>
      <c r="QR132" s="262"/>
      <c r="QS132" s="262"/>
      <c r="QT132" s="262"/>
      <c r="QU132" s="262"/>
      <c r="QV132" s="262"/>
      <c r="QW132" s="262"/>
      <c r="QX132" s="262"/>
      <c r="QY132" s="262"/>
      <c r="QZ132" s="262"/>
      <c r="RA132" s="262"/>
      <c r="RB132" s="262"/>
      <c r="RC132" s="262"/>
      <c r="RD132" s="262"/>
      <c r="RE132" s="262"/>
      <c r="RF132" s="262"/>
      <c r="RG132" s="262"/>
      <c r="RH132" s="262"/>
      <c r="RI132" s="262"/>
      <c r="RJ132" s="262"/>
      <c r="RK132" s="262"/>
      <c r="RL132" s="262"/>
      <c r="RM132" s="262"/>
      <c r="RN132" s="262"/>
      <c r="RO132" s="262"/>
      <c r="RP132" s="262"/>
      <c r="RQ132" s="262"/>
      <c r="RR132" s="262"/>
      <c r="RS132" s="262"/>
      <c r="RT132" s="262"/>
      <c r="RU132" s="262"/>
      <c r="RV132" s="262"/>
      <c r="RW132" s="262"/>
      <c r="RX132" s="262"/>
      <c r="RY132" s="262"/>
      <c r="RZ132" s="262"/>
      <c r="SA132" s="262"/>
      <c r="SB132" s="262"/>
      <c r="SC132" s="262"/>
      <c r="SD132" s="262"/>
      <c r="SE132" s="262"/>
      <c r="SF132" s="262"/>
      <c r="SG132" s="262"/>
      <c r="SH132" s="262"/>
      <c r="SI132" s="262"/>
      <c r="SJ132" s="262"/>
      <c r="SK132" s="262"/>
      <c r="SL132" s="262"/>
      <c r="SM132" s="262"/>
      <c r="SN132" s="262"/>
      <c r="SO132" s="262"/>
      <c r="SP132" s="262"/>
      <c r="SQ132" s="262"/>
      <c r="SR132" s="262"/>
      <c r="SS132" s="262"/>
      <c r="ST132" s="262"/>
      <c r="SU132" s="262"/>
      <c r="SV132" s="262"/>
      <c r="SW132" s="262"/>
      <c r="SX132" s="262"/>
      <c r="SY132" s="262"/>
      <c r="SZ132" s="262"/>
      <c r="TA132" s="262"/>
      <c r="TB132" s="262"/>
      <c r="TC132" s="262"/>
      <c r="TD132" s="262"/>
      <c r="TE132" s="262"/>
      <c r="TF132" s="262"/>
      <c r="TG132" s="262"/>
      <c r="TH132" s="262"/>
      <c r="TI132" s="262"/>
      <c r="TJ132" s="262"/>
      <c r="TK132" s="262"/>
      <c r="TL132" s="262"/>
      <c r="TM132" s="262"/>
      <c r="TN132" s="262"/>
      <c r="TO132" s="262"/>
      <c r="TP132" s="262"/>
      <c r="TQ132" s="262"/>
      <c r="TR132" s="262"/>
      <c r="TS132" s="262"/>
      <c r="TT132" s="262"/>
      <c r="TU132" s="262"/>
      <c r="TV132" s="262"/>
      <c r="TW132" s="262"/>
      <c r="TX132" s="262"/>
      <c r="TY132" s="262"/>
      <c r="TZ132" s="262"/>
      <c r="UA132" s="262"/>
      <c r="UB132" s="262"/>
      <c r="UC132" s="262"/>
      <c r="UD132" s="262"/>
      <c r="UE132" s="262"/>
      <c r="UF132" s="262"/>
      <c r="UG132" s="262"/>
      <c r="UH132" s="262"/>
      <c r="UI132" s="262"/>
      <c r="UJ132" s="262"/>
      <c r="UK132" s="262"/>
      <c r="UL132" s="262"/>
      <c r="UM132" s="262"/>
      <c r="UN132" s="262"/>
      <c r="UO132" s="262"/>
      <c r="UP132" s="262"/>
      <c r="UQ132" s="262"/>
      <c r="UR132" s="262"/>
      <c r="US132" s="262"/>
      <c r="UT132" s="262"/>
      <c r="UU132" s="262"/>
      <c r="UV132" s="262"/>
      <c r="UW132" s="262"/>
      <c r="UX132" s="262"/>
      <c r="UY132" s="262"/>
      <c r="UZ132" s="262"/>
      <c r="VA132" s="262"/>
      <c r="VB132" s="262"/>
      <c r="VC132" s="262"/>
      <c r="VD132" s="262"/>
      <c r="VE132" s="262"/>
      <c r="VF132" s="262"/>
      <c r="VG132" s="262"/>
      <c r="VH132" s="262"/>
      <c r="VI132" s="262"/>
      <c r="VJ132" s="262"/>
      <c r="VK132" s="262"/>
      <c r="VL132" s="262"/>
      <c r="VM132" s="262"/>
      <c r="VN132" s="262"/>
      <c r="VO132" s="262"/>
      <c r="VP132" s="262"/>
      <c r="VQ132" s="262"/>
      <c r="VR132" s="262"/>
      <c r="VS132" s="262"/>
      <c r="VT132" s="262"/>
      <c r="VU132" s="262"/>
      <c r="VV132" s="262"/>
      <c r="VW132" s="262"/>
      <c r="VX132" s="262"/>
      <c r="VY132" s="262"/>
      <c r="VZ132" s="262"/>
      <c r="WA132" s="262"/>
      <c r="WB132" s="262"/>
      <c r="WC132" s="262"/>
      <c r="WD132" s="262"/>
      <c r="WE132" s="262"/>
      <c r="WF132" s="262"/>
      <c r="WG132" s="262"/>
      <c r="WH132" s="262"/>
      <c r="WI132" s="262"/>
      <c r="WJ132" s="262"/>
      <c r="WK132" s="262"/>
      <c r="WL132" s="262"/>
      <c r="WM132" s="262"/>
      <c r="WN132" s="262"/>
      <c r="WO132" s="262"/>
      <c r="WP132" s="262"/>
      <c r="WQ132" s="262"/>
      <c r="WR132" s="262"/>
      <c r="WS132" s="262"/>
      <c r="WT132" s="262"/>
      <c r="WU132" s="262"/>
      <c r="WV132" s="262"/>
      <c r="WW132" s="262"/>
      <c r="WX132" s="262"/>
      <c r="WY132" s="262"/>
      <c r="WZ132" s="262"/>
      <c r="XA132" s="262"/>
      <c r="XB132" s="262"/>
      <c r="XC132" s="262"/>
      <c r="XD132" s="262"/>
      <c r="XE132" s="262"/>
      <c r="XF132" s="262"/>
      <c r="XG132" s="262"/>
      <c r="XH132" s="262"/>
      <c r="XI132" s="262"/>
      <c r="XJ132" s="262"/>
      <c r="XK132" s="262"/>
      <c r="XL132" s="262"/>
      <c r="XM132" s="262"/>
      <c r="XN132" s="262"/>
      <c r="XO132" s="262"/>
      <c r="XP132" s="262"/>
      <c r="XQ132" s="262"/>
      <c r="XR132" s="262"/>
      <c r="XS132" s="262"/>
      <c r="XT132" s="262"/>
      <c r="XU132" s="262"/>
      <c r="XV132" s="262"/>
      <c r="XW132" s="262"/>
      <c r="XX132" s="262"/>
      <c r="XY132" s="262"/>
      <c r="XZ132" s="262"/>
      <c r="YA132" s="262"/>
      <c r="YB132" s="262"/>
      <c r="YC132" s="262"/>
      <c r="YD132" s="262"/>
      <c r="YE132" s="262"/>
      <c r="YF132" s="262"/>
      <c r="YG132" s="262"/>
      <c r="YH132" s="262"/>
      <c r="YI132" s="262"/>
      <c r="YJ132" s="262"/>
      <c r="YK132" s="262"/>
      <c r="YL132" s="262"/>
      <c r="YM132" s="262"/>
      <c r="YN132" s="262"/>
      <c r="YO132" s="262"/>
      <c r="YP132" s="262"/>
      <c r="YQ132" s="262"/>
      <c r="YR132" s="262"/>
      <c r="YS132" s="262"/>
      <c r="YT132" s="262"/>
      <c r="YU132" s="262"/>
      <c r="YV132" s="262"/>
      <c r="YW132" s="262"/>
      <c r="YX132" s="262"/>
      <c r="YY132" s="262"/>
      <c r="YZ132" s="262"/>
      <c r="ZA132" s="262"/>
      <c r="ZB132" s="262"/>
      <c r="ZC132" s="262"/>
      <c r="ZD132" s="262"/>
      <c r="ZE132" s="262"/>
      <c r="ZF132" s="262"/>
      <c r="ZG132" s="262"/>
      <c r="ZH132" s="262"/>
      <c r="ZI132" s="262"/>
      <c r="ZJ132" s="262"/>
      <c r="ZK132" s="262"/>
      <c r="ZL132" s="262"/>
      <c r="ZM132" s="262"/>
      <c r="ZN132" s="262"/>
      <c r="ZO132" s="262"/>
      <c r="ZP132" s="262"/>
      <c r="ZQ132" s="262"/>
      <c r="ZR132" s="262"/>
      <c r="ZS132" s="262"/>
      <c r="ZT132" s="262"/>
      <c r="ZU132" s="262"/>
      <c r="ZV132" s="262"/>
      <c r="ZW132" s="262"/>
      <c r="ZX132" s="262"/>
      <c r="ZY132" s="262"/>
      <c r="ZZ132" s="262"/>
      <c r="AAA132" s="262"/>
      <c r="AAB132" s="262"/>
      <c r="AAC132" s="262"/>
      <c r="AAD132" s="262"/>
      <c r="AAE132" s="262"/>
      <c r="AAF132" s="262"/>
      <c r="AAG132" s="262"/>
      <c r="AAH132" s="262"/>
      <c r="AAI132" s="262"/>
      <c r="AAJ132" s="262"/>
      <c r="AAK132" s="262"/>
      <c r="AAL132" s="262"/>
      <c r="AAM132" s="262"/>
      <c r="AAN132" s="262"/>
      <c r="AAO132" s="262"/>
      <c r="AAP132" s="262"/>
      <c r="AAQ132" s="262"/>
      <c r="AAR132" s="262"/>
      <c r="AAS132" s="262"/>
      <c r="AAT132" s="262"/>
      <c r="AAU132" s="262"/>
      <c r="AAV132" s="262"/>
      <c r="AAW132" s="262"/>
      <c r="AAX132" s="262"/>
      <c r="AAY132" s="262"/>
      <c r="AAZ132" s="262"/>
      <c r="ABA132" s="262"/>
      <c r="ABB132" s="262"/>
      <c r="ABC132" s="262"/>
      <c r="ABD132" s="262"/>
      <c r="ABE132" s="262"/>
      <c r="ABF132" s="262"/>
      <c r="ABG132" s="262"/>
      <c r="ABH132" s="262"/>
      <c r="ABI132" s="262"/>
      <c r="ABJ132" s="262"/>
      <c r="ABK132" s="262"/>
      <c r="ABL132" s="262"/>
      <c r="ABM132" s="262"/>
      <c r="ABN132" s="262"/>
      <c r="ABO132" s="262"/>
      <c r="ABP132" s="262"/>
      <c r="ABQ132" s="262"/>
      <c r="ABR132" s="262"/>
      <c r="ABS132" s="262"/>
      <c r="ABT132" s="262"/>
      <c r="ABU132" s="262"/>
      <c r="ABV132" s="262"/>
      <c r="ABW132" s="262"/>
      <c r="ABX132" s="262"/>
      <c r="ABY132" s="262"/>
      <c r="ABZ132" s="262"/>
      <c r="ACA132" s="262"/>
      <c r="ACB132" s="262"/>
      <c r="ACC132" s="262"/>
      <c r="ACD132" s="262"/>
      <c r="ACE132" s="262"/>
      <c r="ACF132" s="262"/>
      <c r="ACG132" s="262"/>
      <c r="ACH132" s="262"/>
      <c r="ACI132" s="262"/>
      <c r="ACJ132" s="262"/>
      <c r="ACK132" s="262"/>
      <c r="ACL132" s="262"/>
    </row>
    <row r="133" spans="1:766" s="264" customFormat="1">
      <c r="A133" s="265"/>
      <c r="B133" s="265"/>
      <c r="C133" s="262"/>
      <c r="D133" s="262"/>
      <c r="E133" s="296"/>
      <c r="G133" s="262"/>
      <c r="H133" s="262"/>
      <c r="I133" s="263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  <c r="Z133" s="262"/>
      <c r="AA133" s="262"/>
      <c r="AB133" s="262"/>
      <c r="AC133" s="262"/>
      <c r="AD133" s="262"/>
      <c r="AE133" s="262"/>
      <c r="AF133" s="262"/>
      <c r="AG133" s="262"/>
      <c r="AH133" s="262"/>
      <c r="AI133" s="262"/>
      <c r="AJ133" s="262"/>
      <c r="AK133" s="262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62"/>
      <c r="BH133" s="262"/>
      <c r="BI133" s="262"/>
      <c r="BJ133" s="262"/>
      <c r="BK133" s="262"/>
      <c r="BL133" s="262"/>
      <c r="BM133" s="262"/>
      <c r="BN133" s="262"/>
      <c r="BO133" s="262"/>
      <c r="BP133" s="262"/>
      <c r="BQ133" s="262"/>
      <c r="BR133" s="262"/>
      <c r="BS133" s="262"/>
      <c r="BT133" s="262"/>
      <c r="BU133" s="262"/>
      <c r="BV133" s="262"/>
      <c r="BW133" s="262"/>
      <c r="BX133" s="262"/>
      <c r="BY133" s="262"/>
      <c r="BZ133" s="262"/>
      <c r="CA133" s="262"/>
      <c r="CB133" s="262"/>
      <c r="CC133" s="262"/>
      <c r="CD133" s="262"/>
      <c r="CE133" s="262"/>
      <c r="CF133" s="262"/>
      <c r="CG133" s="262"/>
      <c r="CH133" s="262"/>
      <c r="CI133" s="262"/>
      <c r="CJ133" s="262"/>
      <c r="CK133" s="262"/>
      <c r="CL133" s="262"/>
      <c r="CM133" s="262"/>
      <c r="CN133" s="262"/>
      <c r="CO133" s="262"/>
      <c r="CP133" s="262"/>
      <c r="CQ133" s="262"/>
      <c r="CR133" s="262"/>
      <c r="CS133" s="262"/>
      <c r="CT133" s="262"/>
      <c r="CU133" s="262"/>
      <c r="CV133" s="262"/>
      <c r="CW133" s="262"/>
      <c r="CX133" s="262"/>
      <c r="CY133" s="262"/>
      <c r="CZ133" s="262"/>
      <c r="DA133" s="262"/>
      <c r="DB133" s="262"/>
      <c r="DC133" s="262"/>
      <c r="DD133" s="262"/>
      <c r="DE133" s="262"/>
      <c r="DF133" s="262"/>
      <c r="DG133" s="262"/>
      <c r="DH133" s="262"/>
      <c r="DI133" s="262"/>
      <c r="DJ133" s="262"/>
      <c r="DK133" s="262"/>
      <c r="DL133" s="262"/>
      <c r="DM133" s="262"/>
      <c r="DN133" s="262"/>
      <c r="DO133" s="262"/>
      <c r="DP133" s="262"/>
      <c r="DQ133" s="262"/>
      <c r="DR133" s="262"/>
      <c r="DS133" s="262"/>
      <c r="DT133" s="262"/>
      <c r="DU133" s="262"/>
      <c r="DV133" s="262"/>
      <c r="DW133" s="262"/>
      <c r="DX133" s="262"/>
      <c r="DY133" s="262"/>
      <c r="DZ133" s="262"/>
      <c r="EA133" s="262"/>
      <c r="EB133" s="262"/>
      <c r="EC133" s="262"/>
      <c r="ED133" s="262"/>
      <c r="EE133" s="262"/>
      <c r="EF133" s="262"/>
      <c r="EG133" s="262"/>
      <c r="EH133" s="262"/>
      <c r="EI133" s="262"/>
      <c r="EJ133" s="262"/>
      <c r="EK133" s="262"/>
      <c r="EL133" s="262"/>
      <c r="EM133" s="262"/>
      <c r="EN133" s="262"/>
      <c r="EO133" s="262"/>
      <c r="EP133" s="262"/>
      <c r="EQ133" s="262"/>
      <c r="ER133" s="262"/>
      <c r="ES133" s="262"/>
      <c r="ET133" s="262"/>
      <c r="EU133" s="262"/>
      <c r="EV133" s="262"/>
      <c r="EW133" s="262"/>
      <c r="EX133" s="262"/>
      <c r="EY133" s="262"/>
      <c r="EZ133" s="262"/>
      <c r="FA133" s="262"/>
      <c r="FB133" s="262"/>
      <c r="FC133" s="262"/>
      <c r="FD133" s="262"/>
      <c r="FE133" s="262"/>
      <c r="FF133" s="262"/>
      <c r="FG133" s="262"/>
      <c r="FH133" s="262"/>
      <c r="FI133" s="262"/>
      <c r="FJ133" s="262"/>
      <c r="FK133" s="262"/>
      <c r="FL133" s="262"/>
      <c r="FM133" s="262"/>
      <c r="FN133" s="262"/>
      <c r="FO133" s="262"/>
      <c r="FP133" s="262"/>
      <c r="FQ133" s="262"/>
      <c r="FR133" s="262"/>
      <c r="FS133" s="262"/>
      <c r="FT133" s="262"/>
      <c r="FU133" s="262"/>
      <c r="FV133" s="262"/>
      <c r="FW133" s="262"/>
      <c r="FX133" s="262"/>
      <c r="FY133" s="262"/>
      <c r="FZ133" s="262"/>
      <c r="GA133" s="262"/>
      <c r="GB133" s="262"/>
      <c r="GC133" s="262"/>
      <c r="GD133" s="262"/>
      <c r="GE133" s="262"/>
      <c r="GF133" s="262"/>
      <c r="GG133" s="262"/>
      <c r="GH133" s="262"/>
      <c r="GI133" s="262"/>
      <c r="GJ133" s="262"/>
      <c r="GK133" s="262"/>
      <c r="GL133" s="262"/>
      <c r="GM133" s="262"/>
      <c r="GN133" s="262"/>
      <c r="GO133" s="262"/>
      <c r="GP133" s="262"/>
      <c r="GQ133" s="262"/>
      <c r="GR133" s="262"/>
      <c r="GS133" s="262"/>
      <c r="GT133" s="262"/>
      <c r="GU133" s="262"/>
      <c r="GV133" s="262"/>
      <c r="GW133" s="262"/>
      <c r="GX133" s="262"/>
      <c r="GY133" s="262"/>
      <c r="GZ133" s="262"/>
      <c r="HA133" s="262"/>
      <c r="HB133" s="262"/>
      <c r="HC133" s="262"/>
      <c r="HD133" s="262"/>
      <c r="HE133" s="262"/>
      <c r="HF133" s="262"/>
      <c r="HG133" s="262"/>
      <c r="HH133" s="262"/>
      <c r="HI133" s="262"/>
      <c r="HJ133" s="262"/>
      <c r="HK133" s="262"/>
      <c r="HL133" s="262"/>
      <c r="HM133" s="262"/>
      <c r="HN133" s="262"/>
      <c r="HO133" s="262"/>
      <c r="HP133" s="262"/>
      <c r="HQ133" s="262"/>
      <c r="HR133" s="262"/>
      <c r="HS133" s="262"/>
      <c r="HT133" s="262"/>
      <c r="HU133" s="262"/>
      <c r="HV133" s="262"/>
      <c r="HW133" s="262"/>
      <c r="HX133" s="262"/>
      <c r="HY133" s="262"/>
      <c r="HZ133" s="262"/>
      <c r="IA133" s="262"/>
      <c r="IB133" s="262"/>
      <c r="IC133" s="262"/>
      <c r="ID133" s="262"/>
      <c r="IE133" s="262"/>
      <c r="IF133" s="262"/>
      <c r="IG133" s="262"/>
      <c r="IH133" s="262"/>
      <c r="II133" s="262"/>
      <c r="IJ133" s="262"/>
      <c r="IK133" s="262"/>
      <c r="IL133" s="262"/>
      <c r="IM133" s="262"/>
      <c r="IN133" s="262"/>
      <c r="IO133" s="262"/>
      <c r="IP133" s="262"/>
      <c r="IQ133" s="262"/>
      <c r="IR133" s="262"/>
      <c r="IS133" s="262"/>
      <c r="IT133" s="262"/>
      <c r="IU133" s="262"/>
      <c r="IV133" s="262"/>
      <c r="IW133" s="262"/>
      <c r="IX133" s="262"/>
      <c r="IY133" s="262"/>
      <c r="IZ133" s="262"/>
      <c r="JA133" s="262"/>
      <c r="JB133" s="262"/>
      <c r="JC133" s="262"/>
      <c r="JD133" s="262"/>
      <c r="JE133" s="262"/>
      <c r="JF133" s="262"/>
      <c r="JG133" s="262"/>
      <c r="JH133" s="262"/>
      <c r="JI133" s="262"/>
      <c r="JJ133" s="262"/>
      <c r="JK133" s="262"/>
      <c r="JL133" s="262"/>
      <c r="JM133" s="262"/>
      <c r="JN133" s="262"/>
      <c r="JO133" s="262"/>
      <c r="JP133" s="262"/>
      <c r="JQ133" s="262"/>
      <c r="JR133" s="262"/>
      <c r="JS133" s="262"/>
      <c r="JT133" s="262"/>
      <c r="JU133" s="262"/>
      <c r="JV133" s="262"/>
      <c r="JW133" s="262"/>
      <c r="JX133" s="262"/>
      <c r="JY133" s="262"/>
      <c r="JZ133" s="262"/>
      <c r="KA133" s="262"/>
      <c r="KB133" s="262"/>
      <c r="KC133" s="262"/>
      <c r="KD133" s="262"/>
      <c r="KE133" s="262"/>
      <c r="KF133" s="262"/>
      <c r="KG133" s="262"/>
      <c r="KH133" s="262"/>
      <c r="KI133" s="262"/>
      <c r="KJ133" s="262"/>
      <c r="KK133" s="262"/>
      <c r="KL133" s="262"/>
      <c r="KM133" s="262"/>
      <c r="KN133" s="262"/>
      <c r="KO133" s="262"/>
      <c r="KP133" s="262"/>
      <c r="KQ133" s="262"/>
      <c r="KR133" s="262"/>
      <c r="KS133" s="262"/>
      <c r="KT133" s="262"/>
      <c r="KU133" s="262"/>
      <c r="KV133" s="262"/>
      <c r="KW133" s="262"/>
      <c r="KX133" s="262"/>
      <c r="KY133" s="262"/>
      <c r="KZ133" s="262"/>
      <c r="LA133" s="262"/>
      <c r="LB133" s="262"/>
      <c r="LC133" s="262"/>
      <c r="LD133" s="262"/>
      <c r="LE133" s="262"/>
      <c r="LF133" s="262"/>
      <c r="LG133" s="262"/>
      <c r="LH133" s="262"/>
      <c r="LI133" s="262"/>
      <c r="LJ133" s="262"/>
      <c r="LK133" s="262"/>
      <c r="LL133" s="262"/>
      <c r="LM133" s="262"/>
      <c r="LN133" s="262"/>
      <c r="LO133" s="262"/>
      <c r="LP133" s="262"/>
      <c r="LQ133" s="262"/>
      <c r="LR133" s="262"/>
      <c r="LS133" s="262"/>
      <c r="LT133" s="262"/>
      <c r="LU133" s="262"/>
      <c r="LV133" s="262"/>
      <c r="LW133" s="262"/>
      <c r="LX133" s="262"/>
      <c r="LY133" s="262"/>
      <c r="LZ133" s="262"/>
      <c r="MA133" s="262"/>
      <c r="MB133" s="262"/>
      <c r="MC133" s="262"/>
      <c r="MD133" s="262"/>
      <c r="ME133" s="262"/>
      <c r="MF133" s="262"/>
      <c r="MG133" s="262"/>
      <c r="MH133" s="262"/>
      <c r="MI133" s="262"/>
      <c r="MJ133" s="262"/>
      <c r="MK133" s="262"/>
      <c r="ML133" s="262"/>
      <c r="MM133" s="262"/>
      <c r="MN133" s="262"/>
      <c r="MO133" s="262"/>
      <c r="MP133" s="262"/>
      <c r="MQ133" s="262"/>
      <c r="MR133" s="262"/>
      <c r="MS133" s="262"/>
      <c r="MT133" s="262"/>
      <c r="MU133" s="262"/>
      <c r="MV133" s="262"/>
      <c r="MW133" s="262"/>
      <c r="MX133" s="262"/>
      <c r="MY133" s="262"/>
      <c r="MZ133" s="262"/>
      <c r="NA133" s="262"/>
      <c r="NB133" s="262"/>
      <c r="NC133" s="262"/>
      <c r="ND133" s="262"/>
      <c r="NE133" s="262"/>
      <c r="NF133" s="262"/>
      <c r="NG133" s="262"/>
      <c r="NH133" s="262"/>
      <c r="NI133" s="262"/>
      <c r="NJ133" s="262"/>
      <c r="NK133" s="262"/>
      <c r="NL133" s="262"/>
      <c r="NM133" s="262"/>
      <c r="NN133" s="262"/>
      <c r="NO133" s="262"/>
      <c r="NP133" s="262"/>
      <c r="NQ133" s="262"/>
      <c r="NR133" s="262"/>
      <c r="NS133" s="262"/>
      <c r="NT133" s="262"/>
      <c r="NU133" s="262"/>
      <c r="NV133" s="262"/>
      <c r="NW133" s="262"/>
      <c r="NX133" s="262"/>
      <c r="NY133" s="262"/>
      <c r="NZ133" s="262"/>
      <c r="OA133" s="262"/>
      <c r="OB133" s="262"/>
      <c r="OC133" s="262"/>
      <c r="OD133" s="262"/>
      <c r="OE133" s="262"/>
      <c r="OF133" s="262"/>
      <c r="OG133" s="262"/>
      <c r="OH133" s="262"/>
      <c r="OI133" s="262"/>
      <c r="OJ133" s="262"/>
      <c r="OK133" s="262"/>
      <c r="OL133" s="262"/>
      <c r="OM133" s="262"/>
      <c r="ON133" s="262"/>
      <c r="OO133" s="262"/>
      <c r="OP133" s="262"/>
      <c r="OQ133" s="262"/>
      <c r="OR133" s="262"/>
      <c r="OS133" s="262"/>
      <c r="OT133" s="262"/>
      <c r="OU133" s="262"/>
      <c r="OV133" s="262"/>
      <c r="OW133" s="262"/>
      <c r="OX133" s="262"/>
      <c r="OY133" s="262"/>
      <c r="OZ133" s="262"/>
      <c r="PA133" s="262"/>
      <c r="PB133" s="262"/>
      <c r="PC133" s="262"/>
      <c r="PD133" s="262"/>
      <c r="PE133" s="262"/>
      <c r="PF133" s="262"/>
      <c r="PG133" s="262"/>
      <c r="PH133" s="262"/>
      <c r="PI133" s="262"/>
      <c r="PJ133" s="262"/>
      <c r="PK133" s="262"/>
      <c r="PL133" s="262"/>
      <c r="PM133" s="262"/>
      <c r="PN133" s="262"/>
      <c r="PO133" s="262"/>
      <c r="PP133" s="262"/>
      <c r="PQ133" s="262"/>
      <c r="PR133" s="262"/>
      <c r="PS133" s="262"/>
      <c r="PT133" s="262"/>
      <c r="PU133" s="262"/>
      <c r="PV133" s="262"/>
      <c r="PW133" s="262"/>
      <c r="PX133" s="262"/>
      <c r="PY133" s="262"/>
      <c r="PZ133" s="262"/>
      <c r="QA133" s="262"/>
      <c r="QB133" s="262"/>
      <c r="QC133" s="262"/>
      <c r="QD133" s="262"/>
      <c r="QE133" s="262"/>
      <c r="QF133" s="262"/>
      <c r="QG133" s="262"/>
      <c r="QH133" s="262"/>
      <c r="QI133" s="262"/>
      <c r="QJ133" s="262"/>
      <c r="QK133" s="262"/>
      <c r="QL133" s="262"/>
      <c r="QM133" s="262"/>
      <c r="QN133" s="262"/>
      <c r="QO133" s="262"/>
      <c r="QP133" s="262"/>
      <c r="QQ133" s="262"/>
      <c r="QR133" s="262"/>
      <c r="QS133" s="262"/>
      <c r="QT133" s="262"/>
      <c r="QU133" s="262"/>
      <c r="QV133" s="262"/>
      <c r="QW133" s="262"/>
      <c r="QX133" s="262"/>
      <c r="QY133" s="262"/>
      <c r="QZ133" s="262"/>
      <c r="RA133" s="262"/>
      <c r="RB133" s="262"/>
      <c r="RC133" s="262"/>
      <c r="RD133" s="262"/>
      <c r="RE133" s="262"/>
      <c r="RF133" s="262"/>
      <c r="RG133" s="262"/>
      <c r="RH133" s="262"/>
      <c r="RI133" s="262"/>
      <c r="RJ133" s="262"/>
      <c r="RK133" s="262"/>
      <c r="RL133" s="262"/>
      <c r="RM133" s="262"/>
      <c r="RN133" s="262"/>
      <c r="RO133" s="262"/>
      <c r="RP133" s="262"/>
      <c r="RQ133" s="262"/>
      <c r="RR133" s="262"/>
      <c r="RS133" s="262"/>
      <c r="RT133" s="262"/>
      <c r="RU133" s="262"/>
      <c r="RV133" s="262"/>
      <c r="RW133" s="262"/>
      <c r="RX133" s="262"/>
      <c r="RY133" s="262"/>
      <c r="RZ133" s="262"/>
      <c r="SA133" s="262"/>
      <c r="SB133" s="262"/>
      <c r="SC133" s="262"/>
      <c r="SD133" s="262"/>
      <c r="SE133" s="262"/>
      <c r="SF133" s="262"/>
      <c r="SG133" s="262"/>
      <c r="SH133" s="262"/>
      <c r="SI133" s="262"/>
      <c r="SJ133" s="262"/>
      <c r="SK133" s="262"/>
      <c r="SL133" s="262"/>
      <c r="SM133" s="262"/>
      <c r="SN133" s="262"/>
      <c r="SO133" s="262"/>
      <c r="SP133" s="262"/>
      <c r="SQ133" s="262"/>
      <c r="SR133" s="262"/>
      <c r="SS133" s="262"/>
      <c r="ST133" s="262"/>
      <c r="SU133" s="262"/>
      <c r="SV133" s="262"/>
      <c r="SW133" s="262"/>
      <c r="SX133" s="262"/>
      <c r="SY133" s="262"/>
      <c r="SZ133" s="262"/>
      <c r="TA133" s="262"/>
      <c r="TB133" s="262"/>
      <c r="TC133" s="262"/>
      <c r="TD133" s="262"/>
      <c r="TE133" s="262"/>
      <c r="TF133" s="262"/>
      <c r="TG133" s="262"/>
      <c r="TH133" s="262"/>
      <c r="TI133" s="262"/>
      <c r="TJ133" s="262"/>
      <c r="TK133" s="262"/>
      <c r="TL133" s="262"/>
      <c r="TM133" s="262"/>
      <c r="TN133" s="262"/>
      <c r="TO133" s="262"/>
      <c r="TP133" s="262"/>
      <c r="TQ133" s="262"/>
      <c r="TR133" s="262"/>
      <c r="TS133" s="262"/>
      <c r="TT133" s="262"/>
      <c r="TU133" s="262"/>
      <c r="TV133" s="262"/>
      <c r="TW133" s="262"/>
      <c r="TX133" s="262"/>
      <c r="TY133" s="262"/>
      <c r="TZ133" s="262"/>
      <c r="UA133" s="262"/>
      <c r="UB133" s="262"/>
      <c r="UC133" s="262"/>
      <c r="UD133" s="262"/>
      <c r="UE133" s="262"/>
      <c r="UF133" s="262"/>
      <c r="UG133" s="262"/>
      <c r="UH133" s="262"/>
      <c r="UI133" s="262"/>
      <c r="UJ133" s="262"/>
      <c r="UK133" s="262"/>
      <c r="UL133" s="262"/>
      <c r="UM133" s="262"/>
      <c r="UN133" s="262"/>
      <c r="UO133" s="262"/>
      <c r="UP133" s="262"/>
      <c r="UQ133" s="262"/>
      <c r="UR133" s="262"/>
      <c r="US133" s="262"/>
      <c r="UT133" s="262"/>
      <c r="UU133" s="262"/>
      <c r="UV133" s="262"/>
      <c r="UW133" s="262"/>
      <c r="UX133" s="262"/>
      <c r="UY133" s="262"/>
      <c r="UZ133" s="262"/>
      <c r="VA133" s="262"/>
      <c r="VB133" s="262"/>
      <c r="VC133" s="262"/>
      <c r="VD133" s="262"/>
      <c r="VE133" s="262"/>
      <c r="VF133" s="262"/>
      <c r="VG133" s="262"/>
      <c r="VH133" s="262"/>
      <c r="VI133" s="262"/>
      <c r="VJ133" s="262"/>
      <c r="VK133" s="262"/>
      <c r="VL133" s="262"/>
      <c r="VM133" s="262"/>
      <c r="VN133" s="262"/>
      <c r="VO133" s="262"/>
      <c r="VP133" s="262"/>
      <c r="VQ133" s="262"/>
      <c r="VR133" s="262"/>
      <c r="VS133" s="262"/>
      <c r="VT133" s="262"/>
      <c r="VU133" s="262"/>
      <c r="VV133" s="262"/>
      <c r="VW133" s="262"/>
      <c r="VX133" s="262"/>
      <c r="VY133" s="262"/>
      <c r="VZ133" s="262"/>
      <c r="WA133" s="262"/>
      <c r="WB133" s="262"/>
      <c r="WC133" s="262"/>
      <c r="WD133" s="262"/>
      <c r="WE133" s="262"/>
      <c r="WF133" s="262"/>
      <c r="WG133" s="262"/>
      <c r="WH133" s="262"/>
      <c r="WI133" s="262"/>
      <c r="WJ133" s="262"/>
      <c r="WK133" s="262"/>
      <c r="WL133" s="262"/>
      <c r="WM133" s="262"/>
      <c r="WN133" s="262"/>
      <c r="WO133" s="262"/>
      <c r="WP133" s="262"/>
      <c r="WQ133" s="262"/>
      <c r="WR133" s="262"/>
      <c r="WS133" s="262"/>
      <c r="WT133" s="262"/>
      <c r="WU133" s="262"/>
      <c r="WV133" s="262"/>
      <c r="WW133" s="262"/>
      <c r="WX133" s="262"/>
      <c r="WY133" s="262"/>
      <c r="WZ133" s="262"/>
      <c r="XA133" s="262"/>
      <c r="XB133" s="262"/>
      <c r="XC133" s="262"/>
      <c r="XD133" s="262"/>
      <c r="XE133" s="262"/>
      <c r="XF133" s="262"/>
      <c r="XG133" s="262"/>
      <c r="XH133" s="262"/>
      <c r="XI133" s="262"/>
      <c r="XJ133" s="262"/>
      <c r="XK133" s="262"/>
      <c r="XL133" s="262"/>
      <c r="XM133" s="262"/>
      <c r="XN133" s="262"/>
      <c r="XO133" s="262"/>
      <c r="XP133" s="262"/>
      <c r="XQ133" s="262"/>
      <c r="XR133" s="262"/>
      <c r="XS133" s="262"/>
      <c r="XT133" s="262"/>
      <c r="XU133" s="262"/>
      <c r="XV133" s="262"/>
      <c r="XW133" s="262"/>
      <c r="XX133" s="262"/>
      <c r="XY133" s="262"/>
      <c r="XZ133" s="262"/>
      <c r="YA133" s="262"/>
      <c r="YB133" s="262"/>
      <c r="YC133" s="262"/>
      <c r="YD133" s="262"/>
      <c r="YE133" s="262"/>
      <c r="YF133" s="262"/>
      <c r="YG133" s="262"/>
      <c r="YH133" s="262"/>
      <c r="YI133" s="262"/>
      <c r="YJ133" s="262"/>
      <c r="YK133" s="262"/>
      <c r="YL133" s="262"/>
      <c r="YM133" s="262"/>
      <c r="YN133" s="262"/>
      <c r="YO133" s="262"/>
      <c r="YP133" s="262"/>
      <c r="YQ133" s="262"/>
      <c r="YR133" s="262"/>
      <c r="YS133" s="262"/>
      <c r="YT133" s="262"/>
      <c r="YU133" s="262"/>
      <c r="YV133" s="262"/>
      <c r="YW133" s="262"/>
      <c r="YX133" s="262"/>
      <c r="YY133" s="262"/>
      <c r="YZ133" s="262"/>
      <c r="ZA133" s="262"/>
      <c r="ZB133" s="262"/>
      <c r="ZC133" s="262"/>
      <c r="ZD133" s="262"/>
      <c r="ZE133" s="262"/>
      <c r="ZF133" s="262"/>
      <c r="ZG133" s="262"/>
      <c r="ZH133" s="262"/>
      <c r="ZI133" s="262"/>
      <c r="ZJ133" s="262"/>
      <c r="ZK133" s="262"/>
      <c r="ZL133" s="262"/>
      <c r="ZM133" s="262"/>
      <c r="ZN133" s="262"/>
      <c r="ZO133" s="262"/>
      <c r="ZP133" s="262"/>
      <c r="ZQ133" s="262"/>
      <c r="ZR133" s="262"/>
      <c r="ZS133" s="262"/>
      <c r="ZT133" s="262"/>
      <c r="ZU133" s="262"/>
      <c r="ZV133" s="262"/>
      <c r="ZW133" s="262"/>
      <c r="ZX133" s="262"/>
      <c r="ZY133" s="262"/>
      <c r="ZZ133" s="262"/>
      <c r="AAA133" s="262"/>
      <c r="AAB133" s="262"/>
      <c r="AAC133" s="262"/>
      <c r="AAD133" s="262"/>
      <c r="AAE133" s="262"/>
      <c r="AAF133" s="262"/>
      <c r="AAG133" s="262"/>
      <c r="AAH133" s="262"/>
      <c r="AAI133" s="262"/>
      <c r="AAJ133" s="262"/>
      <c r="AAK133" s="262"/>
      <c r="AAL133" s="262"/>
      <c r="AAM133" s="262"/>
      <c r="AAN133" s="262"/>
      <c r="AAO133" s="262"/>
      <c r="AAP133" s="262"/>
      <c r="AAQ133" s="262"/>
      <c r="AAR133" s="262"/>
      <c r="AAS133" s="262"/>
      <c r="AAT133" s="262"/>
      <c r="AAU133" s="262"/>
      <c r="AAV133" s="262"/>
      <c r="AAW133" s="262"/>
      <c r="AAX133" s="262"/>
      <c r="AAY133" s="262"/>
      <c r="AAZ133" s="262"/>
      <c r="ABA133" s="262"/>
      <c r="ABB133" s="262"/>
      <c r="ABC133" s="262"/>
      <c r="ABD133" s="262"/>
      <c r="ABE133" s="262"/>
      <c r="ABF133" s="262"/>
      <c r="ABG133" s="262"/>
      <c r="ABH133" s="262"/>
      <c r="ABI133" s="262"/>
      <c r="ABJ133" s="262"/>
      <c r="ABK133" s="262"/>
      <c r="ABL133" s="262"/>
      <c r="ABM133" s="262"/>
      <c r="ABN133" s="262"/>
      <c r="ABO133" s="262"/>
      <c r="ABP133" s="262"/>
      <c r="ABQ133" s="262"/>
      <c r="ABR133" s="262"/>
      <c r="ABS133" s="262"/>
      <c r="ABT133" s="262"/>
      <c r="ABU133" s="262"/>
      <c r="ABV133" s="262"/>
      <c r="ABW133" s="262"/>
      <c r="ABX133" s="262"/>
      <c r="ABY133" s="262"/>
      <c r="ABZ133" s="262"/>
      <c r="ACA133" s="262"/>
      <c r="ACB133" s="262"/>
      <c r="ACC133" s="262"/>
      <c r="ACD133" s="262"/>
      <c r="ACE133" s="262"/>
      <c r="ACF133" s="262"/>
      <c r="ACG133" s="262"/>
      <c r="ACH133" s="262"/>
      <c r="ACI133" s="262"/>
      <c r="ACJ133" s="262"/>
      <c r="ACK133" s="262"/>
      <c r="ACL133" s="262"/>
    </row>
    <row r="134" spans="1:766" s="264" customFormat="1">
      <c r="A134" s="265"/>
      <c r="B134" s="265"/>
      <c r="C134" s="262"/>
      <c r="D134" s="262"/>
      <c r="E134" s="296"/>
      <c r="G134" s="262"/>
      <c r="H134" s="262"/>
      <c r="I134" s="263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  <c r="Z134" s="262"/>
      <c r="AA134" s="262"/>
      <c r="AB134" s="262"/>
      <c r="AC134" s="262"/>
      <c r="AD134" s="262"/>
      <c r="AE134" s="262"/>
      <c r="AF134" s="262"/>
      <c r="AG134" s="262"/>
      <c r="AH134" s="262"/>
      <c r="AI134" s="262"/>
      <c r="AJ134" s="262"/>
      <c r="AK134" s="262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62"/>
      <c r="BH134" s="262"/>
      <c r="BI134" s="262"/>
      <c r="BJ134" s="262"/>
      <c r="BK134" s="262"/>
      <c r="BL134" s="262"/>
      <c r="BM134" s="262"/>
      <c r="BN134" s="262"/>
      <c r="BO134" s="262"/>
      <c r="BP134" s="262"/>
      <c r="BQ134" s="262"/>
      <c r="BR134" s="262"/>
      <c r="BS134" s="262"/>
      <c r="BT134" s="262"/>
      <c r="BU134" s="262"/>
      <c r="BV134" s="262"/>
      <c r="BW134" s="262"/>
      <c r="BX134" s="262"/>
      <c r="BY134" s="262"/>
      <c r="BZ134" s="262"/>
      <c r="CA134" s="262"/>
      <c r="CB134" s="262"/>
      <c r="CC134" s="262"/>
      <c r="CD134" s="262"/>
      <c r="CE134" s="262"/>
      <c r="CF134" s="262"/>
      <c r="CG134" s="262"/>
      <c r="CH134" s="262"/>
      <c r="CI134" s="262"/>
      <c r="CJ134" s="262"/>
      <c r="CK134" s="262"/>
      <c r="CL134" s="262"/>
      <c r="CM134" s="262"/>
      <c r="CN134" s="262"/>
      <c r="CO134" s="262"/>
      <c r="CP134" s="262"/>
      <c r="CQ134" s="262"/>
      <c r="CR134" s="262"/>
      <c r="CS134" s="262"/>
      <c r="CT134" s="262"/>
      <c r="CU134" s="262"/>
      <c r="CV134" s="262"/>
      <c r="CW134" s="262"/>
      <c r="CX134" s="262"/>
      <c r="CY134" s="262"/>
      <c r="CZ134" s="262"/>
      <c r="DA134" s="262"/>
      <c r="DB134" s="262"/>
      <c r="DC134" s="262"/>
      <c r="DD134" s="262"/>
      <c r="DE134" s="262"/>
      <c r="DF134" s="262"/>
      <c r="DG134" s="262"/>
      <c r="DH134" s="262"/>
      <c r="DI134" s="262"/>
      <c r="DJ134" s="262"/>
      <c r="DK134" s="262"/>
      <c r="DL134" s="262"/>
      <c r="DM134" s="262"/>
      <c r="DN134" s="262"/>
      <c r="DO134" s="262"/>
      <c r="DP134" s="262"/>
      <c r="DQ134" s="262"/>
      <c r="DR134" s="262"/>
      <c r="DS134" s="262"/>
      <c r="DT134" s="262"/>
      <c r="DU134" s="262"/>
      <c r="DV134" s="262"/>
      <c r="DW134" s="262"/>
      <c r="DX134" s="262"/>
      <c r="DY134" s="262"/>
      <c r="DZ134" s="262"/>
      <c r="EA134" s="262"/>
      <c r="EB134" s="262"/>
      <c r="EC134" s="262"/>
      <c r="ED134" s="262"/>
      <c r="EE134" s="262"/>
      <c r="EF134" s="262"/>
      <c r="EG134" s="262"/>
      <c r="EH134" s="262"/>
      <c r="EI134" s="262"/>
      <c r="EJ134" s="262"/>
      <c r="EK134" s="262"/>
      <c r="EL134" s="262"/>
      <c r="EM134" s="262"/>
      <c r="EN134" s="262"/>
      <c r="EO134" s="262"/>
      <c r="EP134" s="262"/>
      <c r="EQ134" s="262"/>
      <c r="ER134" s="262"/>
      <c r="ES134" s="262"/>
      <c r="ET134" s="262"/>
      <c r="EU134" s="262"/>
      <c r="EV134" s="262"/>
      <c r="EW134" s="262"/>
      <c r="EX134" s="262"/>
      <c r="EY134" s="262"/>
      <c r="EZ134" s="262"/>
      <c r="FA134" s="262"/>
      <c r="FB134" s="262"/>
      <c r="FC134" s="262"/>
      <c r="FD134" s="262"/>
      <c r="FE134" s="262"/>
      <c r="FF134" s="262"/>
      <c r="FG134" s="262"/>
      <c r="FH134" s="262"/>
      <c r="FI134" s="262"/>
      <c r="FJ134" s="262"/>
      <c r="FK134" s="262"/>
      <c r="FL134" s="262"/>
      <c r="FM134" s="262"/>
      <c r="FN134" s="262"/>
      <c r="FO134" s="262"/>
      <c r="FP134" s="262"/>
      <c r="FQ134" s="262"/>
      <c r="FR134" s="262"/>
      <c r="FS134" s="262"/>
      <c r="FT134" s="262"/>
      <c r="FU134" s="262"/>
      <c r="FV134" s="262"/>
      <c r="FW134" s="262"/>
      <c r="FX134" s="262"/>
      <c r="FY134" s="262"/>
      <c r="FZ134" s="262"/>
      <c r="GA134" s="262"/>
      <c r="GB134" s="262"/>
      <c r="GC134" s="262"/>
      <c r="GD134" s="262"/>
      <c r="GE134" s="262"/>
      <c r="GF134" s="262"/>
      <c r="GG134" s="262"/>
      <c r="GH134" s="262"/>
      <c r="GI134" s="262"/>
      <c r="GJ134" s="262"/>
      <c r="GK134" s="262"/>
      <c r="GL134" s="262"/>
      <c r="GM134" s="262"/>
      <c r="GN134" s="262"/>
      <c r="GO134" s="262"/>
      <c r="GP134" s="262"/>
      <c r="GQ134" s="262"/>
      <c r="GR134" s="262"/>
      <c r="GS134" s="262"/>
      <c r="GT134" s="262"/>
      <c r="GU134" s="262"/>
      <c r="GV134" s="262"/>
      <c r="GW134" s="262"/>
      <c r="GX134" s="262"/>
      <c r="GY134" s="262"/>
      <c r="GZ134" s="262"/>
      <c r="HA134" s="262"/>
      <c r="HB134" s="262"/>
      <c r="HC134" s="262"/>
      <c r="HD134" s="262"/>
      <c r="HE134" s="262"/>
      <c r="HF134" s="262"/>
      <c r="HG134" s="262"/>
      <c r="HH134" s="262"/>
      <c r="HI134" s="262"/>
      <c r="HJ134" s="262"/>
      <c r="HK134" s="262"/>
      <c r="HL134" s="262"/>
      <c r="HM134" s="262"/>
      <c r="HN134" s="262"/>
      <c r="HO134" s="262"/>
      <c r="HP134" s="262"/>
      <c r="HQ134" s="262"/>
      <c r="HR134" s="262"/>
      <c r="HS134" s="262"/>
      <c r="HT134" s="262"/>
      <c r="HU134" s="262"/>
      <c r="HV134" s="262"/>
      <c r="HW134" s="262"/>
      <c r="HX134" s="262"/>
      <c r="HY134" s="262"/>
      <c r="HZ134" s="262"/>
      <c r="IA134" s="262"/>
      <c r="IB134" s="262"/>
      <c r="IC134" s="262"/>
      <c r="ID134" s="262"/>
      <c r="IE134" s="262"/>
      <c r="IF134" s="262"/>
      <c r="IG134" s="262"/>
      <c r="IH134" s="262"/>
      <c r="II134" s="262"/>
      <c r="IJ134" s="262"/>
      <c r="IK134" s="262"/>
      <c r="IL134" s="262"/>
      <c r="IM134" s="262"/>
      <c r="IN134" s="262"/>
      <c r="IO134" s="262"/>
      <c r="IP134" s="262"/>
      <c r="IQ134" s="262"/>
      <c r="IR134" s="262"/>
      <c r="IS134" s="262"/>
      <c r="IT134" s="262"/>
      <c r="IU134" s="262"/>
      <c r="IV134" s="262"/>
      <c r="IW134" s="262"/>
      <c r="IX134" s="262"/>
      <c r="IY134" s="262"/>
      <c r="IZ134" s="262"/>
      <c r="JA134" s="262"/>
      <c r="JB134" s="262"/>
      <c r="JC134" s="262"/>
      <c r="JD134" s="262"/>
      <c r="JE134" s="262"/>
      <c r="JF134" s="262"/>
      <c r="JG134" s="262"/>
      <c r="JH134" s="262"/>
      <c r="JI134" s="262"/>
      <c r="JJ134" s="262"/>
      <c r="JK134" s="262"/>
      <c r="JL134" s="262"/>
      <c r="JM134" s="262"/>
      <c r="JN134" s="262"/>
      <c r="JO134" s="262"/>
      <c r="JP134" s="262"/>
      <c r="JQ134" s="262"/>
      <c r="JR134" s="262"/>
      <c r="JS134" s="262"/>
      <c r="JT134" s="262"/>
      <c r="JU134" s="262"/>
      <c r="JV134" s="262"/>
      <c r="JW134" s="262"/>
      <c r="JX134" s="262"/>
      <c r="JY134" s="262"/>
      <c r="JZ134" s="262"/>
      <c r="KA134" s="262"/>
      <c r="KB134" s="262"/>
      <c r="KC134" s="262"/>
      <c r="KD134" s="262"/>
      <c r="KE134" s="262"/>
      <c r="KF134" s="262"/>
      <c r="KG134" s="262"/>
      <c r="KH134" s="262"/>
      <c r="KI134" s="262"/>
      <c r="KJ134" s="262"/>
      <c r="KK134" s="262"/>
      <c r="KL134" s="262"/>
      <c r="KM134" s="262"/>
      <c r="KN134" s="262"/>
      <c r="KO134" s="262"/>
      <c r="KP134" s="262"/>
      <c r="KQ134" s="262"/>
      <c r="KR134" s="262"/>
      <c r="KS134" s="262"/>
      <c r="KT134" s="262"/>
      <c r="KU134" s="262"/>
      <c r="KV134" s="262"/>
      <c r="KW134" s="262"/>
      <c r="KX134" s="262"/>
      <c r="KY134" s="262"/>
      <c r="KZ134" s="262"/>
      <c r="LA134" s="262"/>
      <c r="LB134" s="262"/>
      <c r="LC134" s="262"/>
      <c r="LD134" s="262"/>
      <c r="LE134" s="262"/>
      <c r="LF134" s="262"/>
      <c r="LG134" s="262"/>
      <c r="LH134" s="262"/>
      <c r="LI134" s="262"/>
      <c r="LJ134" s="262"/>
      <c r="LK134" s="262"/>
      <c r="LL134" s="262"/>
      <c r="LM134" s="262"/>
      <c r="LN134" s="262"/>
      <c r="LO134" s="262"/>
      <c r="LP134" s="262"/>
      <c r="LQ134" s="262"/>
      <c r="LR134" s="262"/>
      <c r="LS134" s="262"/>
      <c r="LT134" s="262"/>
      <c r="LU134" s="262"/>
      <c r="LV134" s="262"/>
      <c r="LW134" s="262"/>
      <c r="LX134" s="262"/>
      <c r="LY134" s="262"/>
      <c r="LZ134" s="262"/>
      <c r="MA134" s="262"/>
      <c r="MB134" s="262"/>
      <c r="MC134" s="262"/>
      <c r="MD134" s="262"/>
      <c r="ME134" s="262"/>
      <c r="MF134" s="262"/>
      <c r="MG134" s="262"/>
      <c r="MH134" s="262"/>
      <c r="MI134" s="262"/>
      <c r="MJ134" s="262"/>
      <c r="MK134" s="262"/>
      <c r="ML134" s="262"/>
      <c r="MM134" s="262"/>
      <c r="MN134" s="262"/>
      <c r="MO134" s="262"/>
      <c r="MP134" s="262"/>
      <c r="MQ134" s="262"/>
      <c r="MR134" s="262"/>
      <c r="MS134" s="262"/>
      <c r="MT134" s="262"/>
      <c r="MU134" s="262"/>
      <c r="MV134" s="262"/>
      <c r="MW134" s="262"/>
      <c r="MX134" s="262"/>
      <c r="MY134" s="262"/>
      <c r="MZ134" s="262"/>
      <c r="NA134" s="262"/>
      <c r="NB134" s="262"/>
      <c r="NC134" s="262"/>
      <c r="ND134" s="262"/>
      <c r="NE134" s="262"/>
      <c r="NF134" s="262"/>
      <c r="NG134" s="262"/>
      <c r="NH134" s="262"/>
      <c r="NI134" s="262"/>
      <c r="NJ134" s="262"/>
      <c r="NK134" s="262"/>
      <c r="NL134" s="262"/>
      <c r="NM134" s="262"/>
      <c r="NN134" s="262"/>
      <c r="NO134" s="262"/>
      <c r="NP134" s="262"/>
      <c r="NQ134" s="262"/>
      <c r="NR134" s="262"/>
      <c r="NS134" s="262"/>
      <c r="NT134" s="262"/>
      <c r="NU134" s="262"/>
      <c r="NV134" s="262"/>
      <c r="NW134" s="262"/>
      <c r="NX134" s="262"/>
      <c r="NY134" s="262"/>
      <c r="NZ134" s="262"/>
      <c r="OA134" s="262"/>
      <c r="OB134" s="262"/>
      <c r="OC134" s="262"/>
      <c r="OD134" s="262"/>
      <c r="OE134" s="262"/>
      <c r="OF134" s="262"/>
      <c r="OG134" s="262"/>
      <c r="OH134" s="262"/>
      <c r="OI134" s="262"/>
      <c r="OJ134" s="262"/>
      <c r="OK134" s="262"/>
      <c r="OL134" s="262"/>
      <c r="OM134" s="262"/>
      <c r="ON134" s="262"/>
      <c r="OO134" s="262"/>
      <c r="OP134" s="262"/>
      <c r="OQ134" s="262"/>
      <c r="OR134" s="262"/>
      <c r="OS134" s="262"/>
      <c r="OT134" s="262"/>
      <c r="OU134" s="262"/>
      <c r="OV134" s="262"/>
      <c r="OW134" s="262"/>
      <c r="OX134" s="262"/>
      <c r="OY134" s="262"/>
      <c r="OZ134" s="262"/>
      <c r="PA134" s="262"/>
      <c r="PB134" s="262"/>
      <c r="PC134" s="262"/>
      <c r="PD134" s="262"/>
      <c r="PE134" s="262"/>
      <c r="PF134" s="262"/>
      <c r="PG134" s="262"/>
      <c r="PH134" s="262"/>
      <c r="PI134" s="262"/>
      <c r="PJ134" s="262"/>
      <c r="PK134" s="262"/>
      <c r="PL134" s="262"/>
      <c r="PM134" s="262"/>
      <c r="PN134" s="262"/>
      <c r="PO134" s="262"/>
      <c r="PP134" s="262"/>
      <c r="PQ134" s="262"/>
      <c r="PR134" s="262"/>
      <c r="PS134" s="262"/>
      <c r="PT134" s="262"/>
      <c r="PU134" s="262"/>
      <c r="PV134" s="262"/>
      <c r="PW134" s="262"/>
      <c r="PX134" s="262"/>
      <c r="PY134" s="262"/>
      <c r="PZ134" s="262"/>
      <c r="QA134" s="262"/>
      <c r="QB134" s="262"/>
      <c r="QC134" s="262"/>
      <c r="QD134" s="262"/>
      <c r="QE134" s="262"/>
      <c r="QF134" s="262"/>
      <c r="QG134" s="262"/>
      <c r="QH134" s="262"/>
      <c r="QI134" s="262"/>
      <c r="QJ134" s="262"/>
      <c r="QK134" s="262"/>
      <c r="QL134" s="262"/>
      <c r="QM134" s="262"/>
      <c r="QN134" s="262"/>
      <c r="QO134" s="262"/>
      <c r="QP134" s="262"/>
      <c r="QQ134" s="262"/>
      <c r="QR134" s="262"/>
      <c r="QS134" s="262"/>
      <c r="QT134" s="262"/>
      <c r="QU134" s="262"/>
      <c r="QV134" s="262"/>
      <c r="QW134" s="262"/>
      <c r="QX134" s="262"/>
      <c r="QY134" s="262"/>
      <c r="QZ134" s="262"/>
      <c r="RA134" s="262"/>
      <c r="RB134" s="262"/>
      <c r="RC134" s="262"/>
      <c r="RD134" s="262"/>
      <c r="RE134" s="262"/>
      <c r="RF134" s="262"/>
      <c r="RG134" s="262"/>
      <c r="RH134" s="262"/>
      <c r="RI134" s="262"/>
      <c r="RJ134" s="262"/>
      <c r="RK134" s="262"/>
      <c r="RL134" s="262"/>
      <c r="RM134" s="262"/>
      <c r="RN134" s="262"/>
      <c r="RO134" s="262"/>
      <c r="RP134" s="262"/>
      <c r="RQ134" s="262"/>
      <c r="RR134" s="262"/>
      <c r="RS134" s="262"/>
      <c r="RT134" s="262"/>
      <c r="RU134" s="262"/>
      <c r="RV134" s="262"/>
      <c r="RW134" s="262"/>
      <c r="RX134" s="262"/>
      <c r="RY134" s="262"/>
      <c r="RZ134" s="262"/>
      <c r="SA134" s="262"/>
      <c r="SB134" s="262"/>
      <c r="SC134" s="262"/>
      <c r="SD134" s="262"/>
      <c r="SE134" s="262"/>
      <c r="SF134" s="262"/>
      <c r="SG134" s="262"/>
      <c r="SH134" s="262"/>
      <c r="SI134" s="262"/>
      <c r="SJ134" s="262"/>
      <c r="SK134" s="262"/>
      <c r="SL134" s="262"/>
      <c r="SM134" s="262"/>
      <c r="SN134" s="262"/>
      <c r="SO134" s="262"/>
      <c r="SP134" s="262"/>
      <c r="SQ134" s="262"/>
      <c r="SR134" s="262"/>
      <c r="SS134" s="262"/>
      <c r="ST134" s="262"/>
      <c r="SU134" s="262"/>
      <c r="SV134" s="262"/>
      <c r="SW134" s="262"/>
      <c r="SX134" s="262"/>
      <c r="SY134" s="262"/>
      <c r="SZ134" s="262"/>
      <c r="TA134" s="262"/>
      <c r="TB134" s="262"/>
      <c r="TC134" s="262"/>
      <c r="TD134" s="262"/>
      <c r="TE134" s="262"/>
      <c r="TF134" s="262"/>
      <c r="TG134" s="262"/>
      <c r="TH134" s="262"/>
      <c r="TI134" s="262"/>
      <c r="TJ134" s="262"/>
      <c r="TK134" s="262"/>
      <c r="TL134" s="262"/>
      <c r="TM134" s="262"/>
      <c r="TN134" s="262"/>
      <c r="TO134" s="262"/>
      <c r="TP134" s="262"/>
      <c r="TQ134" s="262"/>
      <c r="TR134" s="262"/>
      <c r="TS134" s="262"/>
      <c r="TT134" s="262"/>
      <c r="TU134" s="262"/>
      <c r="TV134" s="262"/>
      <c r="TW134" s="262"/>
      <c r="TX134" s="262"/>
      <c r="TY134" s="262"/>
      <c r="TZ134" s="262"/>
      <c r="UA134" s="262"/>
      <c r="UB134" s="262"/>
      <c r="UC134" s="262"/>
      <c r="UD134" s="262"/>
      <c r="UE134" s="262"/>
      <c r="UF134" s="262"/>
      <c r="UG134" s="262"/>
      <c r="UH134" s="262"/>
      <c r="UI134" s="262"/>
      <c r="UJ134" s="262"/>
      <c r="UK134" s="262"/>
      <c r="UL134" s="262"/>
      <c r="UM134" s="262"/>
      <c r="UN134" s="262"/>
      <c r="UO134" s="262"/>
      <c r="UP134" s="262"/>
      <c r="UQ134" s="262"/>
      <c r="UR134" s="262"/>
      <c r="US134" s="262"/>
      <c r="UT134" s="262"/>
      <c r="UU134" s="262"/>
      <c r="UV134" s="262"/>
      <c r="UW134" s="262"/>
      <c r="UX134" s="262"/>
      <c r="UY134" s="262"/>
      <c r="UZ134" s="262"/>
      <c r="VA134" s="262"/>
      <c r="VB134" s="262"/>
      <c r="VC134" s="262"/>
      <c r="VD134" s="262"/>
      <c r="VE134" s="262"/>
      <c r="VF134" s="262"/>
      <c r="VG134" s="262"/>
      <c r="VH134" s="262"/>
      <c r="VI134" s="262"/>
      <c r="VJ134" s="262"/>
      <c r="VK134" s="262"/>
      <c r="VL134" s="262"/>
      <c r="VM134" s="262"/>
      <c r="VN134" s="262"/>
      <c r="VO134" s="262"/>
      <c r="VP134" s="262"/>
      <c r="VQ134" s="262"/>
      <c r="VR134" s="262"/>
      <c r="VS134" s="262"/>
      <c r="VT134" s="262"/>
      <c r="VU134" s="262"/>
      <c r="VV134" s="262"/>
      <c r="VW134" s="262"/>
      <c r="VX134" s="262"/>
      <c r="VY134" s="262"/>
      <c r="VZ134" s="262"/>
      <c r="WA134" s="262"/>
      <c r="WB134" s="262"/>
      <c r="WC134" s="262"/>
      <c r="WD134" s="262"/>
      <c r="WE134" s="262"/>
      <c r="WF134" s="262"/>
      <c r="WG134" s="262"/>
      <c r="WH134" s="262"/>
      <c r="WI134" s="262"/>
      <c r="WJ134" s="262"/>
      <c r="WK134" s="262"/>
      <c r="WL134" s="262"/>
      <c r="WM134" s="262"/>
      <c r="WN134" s="262"/>
      <c r="WO134" s="262"/>
      <c r="WP134" s="262"/>
      <c r="WQ134" s="262"/>
      <c r="WR134" s="262"/>
      <c r="WS134" s="262"/>
      <c r="WT134" s="262"/>
      <c r="WU134" s="262"/>
      <c r="WV134" s="262"/>
      <c r="WW134" s="262"/>
      <c r="WX134" s="262"/>
      <c r="WY134" s="262"/>
      <c r="WZ134" s="262"/>
      <c r="XA134" s="262"/>
      <c r="XB134" s="262"/>
      <c r="XC134" s="262"/>
      <c r="XD134" s="262"/>
      <c r="XE134" s="262"/>
      <c r="XF134" s="262"/>
      <c r="XG134" s="262"/>
      <c r="XH134" s="262"/>
      <c r="XI134" s="262"/>
      <c r="XJ134" s="262"/>
      <c r="XK134" s="262"/>
      <c r="XL134" s="262"/>
      <c r="XM134" s="262"/>
      <c r="XN134" s="262"/>
      <c r="XO134" s="262"/>
      <c r="XP134" s="262"/>
      <c r="XQ134" s="262"/>
      <c r="XR134" s="262"/>
      <c r="XS134" s="262"/>
      <c r="XT134" s="262"/>
      <c r="XU134" s="262"/>
      <c r="XV134" s="262"/>
      <c r="XW134" s="262"/>
      <c r="XX134" s="262"/>
      <c r="XY134" s="262"/>
      <c r="XZ134" s="262"/>
      <c r="YA134" s="262"/>
      <c r="YB134" s="262"/>
      <c r="YC134" s="262"/>
      <c r="YD134" s="262"/>
      <c r="YE134" s="262"/>
      <c r="YF134" s="262"/>
      <c r="YG134" s="262"/>
      <c r="YH134" s="262"/>
      <c r="YI134" s="262"/>
      <c r="YJ134" s="262"/>
      <c r="YK134" s="262"/>
      <c r="YL134" s="262"/>
      <c r="YM134" s="262"/>
      <c r="YN134" s="262"/>
      <c r="YO134" s="262"/>
      <c r="YP134" s="262"/>
      <c r="YQ134" s="262"/>
      <c r="YR134" s="262"/>
      <c r="YS134" s="262"/>
      <c r="YT134" s="262"/>
      <c r="YU134" s="262"/>
      <c r="YV134" s="262"/>
      <c r="YW134" s="262"/>
      <c r="YX134" s="262"/>
      <c r="YY134" s="262"/>
      <c r="YZ134" s="262"/>
      <c r="ZA134" s="262"/>
      <c r="ZB134" s="262"/>
      <c r="ZC134" s="262"/>
      <c r="ZD134" s="262"/>
      <c r="ZE134" s="262"/>
      <c r="ZF134" s="262"/>
      <c r="ZG134" s="262"/>
      <c r="ZH134" s="262"/>
      <c r="ZI134" s="262"/>
      <c r="ZJ134" s="262"/>
      <c r="ZK134" s="262"/>
      <c r="ZL134" s="262"/>
      <c r="ZM134" s="262"/>
      <c r="ZN134" s="262"/>
      <c r="ZO134" s="262"/>
      <c r="ZP134" s="262"/>
      <c r="ZQ134" s="262"/>
      <c r="ZR134" s="262"/>
      <c r="ZS134" s="262"/>
      <c r="ZT134" s="262"/>
      <c r="ZU134" s="262"/>
      <c r="ZV134" s="262"/>
      <c r="ZW134" s="262"/>
      <c r="ZX134" s="262"/>
      <c r="ZY134" s="262"/>
      <c r="ZZ134" s="262"/>
      <c r="AAA134" s="262"/>
      <c r="AAB134" s="262"/>
      <c r="AAC134" s="262"/>
      <c r="AAD134" s="262"/>
      <c r="AAE134" s="262"/>
      <c r="AAF134" s="262"/>
      <c r="AAG134" s="262"/>
      <c r="AAH134" s="262"/>
      <c r="AAI134" s="262"/>
      <c r="AAJ134" s="262"/>
      <c r="AAK134" s="262"/>
      <c r="AAL134" s="262"/>
      <c r="AAM134" s="262"/>
      <c r="AAN134" s="262"/>
      <c r="AAO134" s="262"/>
      <c r="AAP134" s="262"/>
      <c r="AAQ134" s="262"/>
      <c r="AAR134" s="262"/>
      <c r="AAS134" s="262"/>
      <c r="AAT134" s="262"/>
      <c r="AAU134" s="262"/>
      <c r="AAV134" s="262"/>
      <c r="AAW134" s="262"/>
      <c r="AAX134" s="262"/>
      <c r="AAY134" s="262"/>
      <c r="AAZ134" s="262"/>
      <c r="ABA134" s="262"/>
      <c r="ABB134" s="262"/>
      <c r="ABC134" s="262"/>
      <c r="ABD134" s="262"/>
      <c r="ABE134" s="262"/>
      <c r="ABF134" s="262"/>
      <c r="ABG134" s="262"/>
      <c r="ABH134" s="262"/>
      <c r="ABI134" s="262"/>
      <c r="ABJ134" s="262"/>
      <c r="ABK134" s="262"/>
      <c r="ABL134" s="262"/>
      <c r="ABM134" s="262"/>
      <c r="ABN134" s="262"/>
      <c r="ABO134" s="262"/>
      <c r="ABP134" s="262"/>
      <c r="ABQ134" s="262"/>
      <c r="ABR134" s="262"/>
      <c r="ABS134" s="262"/>
      <c r="ABT134" s="262"/>
      <c r="ABU134" s="262"/>
      <c r="ABV134" s="262"/>
      <c r="ABW134" s="262"/>
      <c r="ABX134" s="262"/>
      <c r="ABY134" s="262"/>
      <c r="ABZ134" s="262"/>
      <c r="ACA134" s="262"/>
      <c r="ACB134" s="262"/>
      <c r="ACC134" s="262"/>
      <c r="ACD134" s="262"/>
      <c r="ACE134" s="262"/>
      <c r="ACF134" s="262"/>
      <c r="ACG134" s="262"/>
      <c r="ACH134" s="262"/>
      <c r="ACI134" s="262"/>
      <c r="ACJ134" s="262"/>
      <c r="ACK134" s="262"/>
      <c r="ACL134" s="262"/>
    </row>
  </sheetData>
  <pageMargins left="0" right="0" top="0.25" bottom="0.5" header="0.3" footer="0.05"/>
  <pageSetup scale="72" fitToHeight="0" orientation="landscape" r:id="rId1"/>
  <headerFooter>
    <oddFooter xml:space="preserve">&amp;L&amp;Z&amp;F&amp;RPage &amp;P of &amp;N
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92D5-139C-4FD9-9108-8F51DFE9289B}">
  <sheetPr codeName="Sheet37">
    <tabColor theme="6" tint="-0.499984740745262"/>
    <pageSetUpPr fitToPage="1"/>
  </sheetPr>
  <dimension ref="A1:D58"/>
  <sheetViews>
    <sheetView zoomScaleNormal="100" workbookViewId="0"/>
  </sheetViews>
  <sheetFormatPr defaultColWidth="9.33203125" defaultRowHeight="13.8"/>
  <cols>
    <col min="1" max="1" width="29" style="60" bestFit="1" customWidth="1"/>
    <col min="2" max="2" width="13.44140625" style="60" bestFit="1" customWidth="1"/>
    <col min="3" max="3" width="10.6640625" style="60" customWidth="1"/>
    <col min="4" max="4" width="13.44140625" style="60" bestFit="1" customWidth="1"/>
    <col min="5" max="16384" width="9.33203125" style="60"/>
  </cols>
  <sheetData>
    <row r="1" spans="1:4" customFormat="1" ht="12.75" customHeight="1">
      <c r="A1" s="15" t="s">
        <v>492</v>
      </c>
    </row>
    <row r="2" spans="1:4" customFormat="1" ht="12.75" customHeight="1">
      <c r="A2" s="17" t="s">
        <v>493</v>
      </c>
    </row>
    <row r="3" spans="1:4" customFormat="1" ht="12.75" customHeight="1">
      <c r="A3" s="17" t="s">
        <v>494</v>
      </c>
    </row>
    <row r="4" spans="1:4" customFormat="1" ht="12.75" customHeight="1">
      <c r="A4" s="18" t="s">
        <v>595</v>
      </c>
    </row>
    <row r="5" spans="1:4" customFormat="1" ht="14.4"/>
    <row r="6" spans="1:4">
      <c r="A6" s="61" t="s">
        <v>611</v>
      </c>
      <c r="D6" s="62"/>
    </row>
    <row r="7" spans="1:4">
      <c r="A7" s="60" t="s">
        <v>612</v>
      </c>
      <c r="B7" s="63">
        <v>211754534</v>
      </c>
    </row>
    <row r="8" spans="1:4">
      <c r="A8" s="60" t="s">
        <v>613</v>
      </c>
      <c r="B8" s="63">
        <v>-46851090</v>
      </c>
    </row>
    <row r="9" spans="1:4" ht="14.4" thickBot="1">
      <c r="A9" s="60" t="s">
        <v>614</v>
      </c>
      <c r="B9" s="64">
        <f>SUM(B7:B8)</f>
        <v>164903444</v>
      </c>
    </row>
    <row r="10" spans="1:4" ht="14.4" thickTop="1">
      <c r="D10" s="65"/>
    </row>
    <row r="11" spans="1:4">
      <c r="A11" s="60" t="s">
        <v>615</v>
      </c>
      <c r="C11" s="66">
        <f>-ROUND(B8/B7,6)</f>
        <v>0.221252</v>
      </c>
      <c r="D11" s="65"/>
    </row>
    <row r="13" spans="1:4">
      <c r="A13" s="60" t="s">
        <v>616</v>
      </c>
    </row>
    <row r="15" spans="1:4">
      <c r="A15" s="522" t="s">
        <v>617</v>
      </c>
      <c r="B15" s="522"/>
      <c r="C15" s="522"/>
      <c r="D15" s="522"/>
    </row>
    <row r="16" spans="1:4">
      <c r="A16" s="521" t="s">
        <v>618</v>
      </c>
      <c r="B16" s="521"/>
      <c r="C16" s="521"/>
      <c r="D16" s="521"/>
    </row>
    <row r="17" spans="1:4">
      <c r="A17" s="521" t="s">
        <v>619</v>
      </c>
      <c r="B17" s="521"/>
      <c r="C17" s="521"/>
      <c r="D17" s="521"/>
    </row>
    <row r="18" spans="1:4">
      <c r="A18" s="521" t="s">
        <v>620</v>
      </c>
      <c r="B18" s="521"/>
      <c r="C18" s="521"/>
      <c r="D18" s="521"/>
    </row>
    <row r="19" spans="1:4">
      <c r="A19" s="521" t="s">
        <v>621</v>
      </c>
      <c r="B19" s="521"/>
      <c r="C19" s="521"/>
      <c r="D19" s="521"/>
    </row>
    <row r="21" spans="1:4">
      <c r="A21" s="61" t="s">
        <v>622</v>
      </c>
      <c r="D21" s="62"/>
    </row>
    <row r="22" spans="1:4">
      <c r="A22" s="60" t="s">
        <v>623</v>
      </c>
      <c r="B22" s="67">
        <v>37256</v>
      </c>
      <c r="D22" s="63">
        <f>ROUND(D24/0.77875,0)</f>
        <v>12841091</v>
      </c>
    </row>
    <row r="23" spans="1:4">
      <c r="A23" s="60" t="s">
        <v>613</v>
      </c>
      <c r="B23" s="67">
        <v>37256</v>
      </c>
      <c r="D23" s="68">
        <f>D24-D22</f>
        <v>-2841091</v>
      </c>
    </row>
    <row r="24" spans="1:4" ht="14.4" thickBot="1">
      <c r="A24" s="60" t="s">
        <v>624</v>
      </c>
      <c r="B24" s="67">
        <v>37256</v>
      </c>
      <c r="D24" s="69">
        <v>10000000</v>
      </c>
    </row>
    <row r="25" spans="1:4" ht="14.4" thickTop="1"/>
    <row r="26" spans="1:4">
      <c r="A26" s="61" t="s">
        <v>622</v>
      </c>
      <c r="D26" s="62"/>
    </row>
    <row r="27" spans="1:4">
      <c r="A27" s="60" t="s">
        <v>623</v>
      </c>
      <c r="B27" s="67">
        <v>40543</v>
      </c>
      <c r="D27" s="65">
        <f>D22</f>
        <v>12841091</v>
      </c>
    </row>
    <row r="28" spans="1:4">
      <c r="B28" s="70"/>
    </row>
    <row r="29" spans="1:4">
      <c r="A29" s="60" t="s">
        <v>625</v>
      </c>
      <c r="B29" s="67">
        <v>37256</v>
      </c>
      <c r="D29" s="65">
        <f>D23</f>
        <v>-2841091</v>
      </c>
    </row>
    <row r="30" spans="1:4">
      <c r="A30" s="60" t="s">
        <v>625</v>
      </c>
      <c r="B30" s="67">
        <v>37621</v>
      </c>
      <c r="C30" s="66">
        <v>2.6700000000000002E-2</v>
      </c>
      <c r="D30" s="65">
        <f>-D$27*C30</f>
        <v>-342857.12969999999</v>
      </c>
    </row>
    <row r="31" spans="1:4">
      <c r="A31" s="60" t="s">
        <v>625</v>
      </c>
      <c r="B31" s="67">
        <v>37986</v>
      </c>
      <c r="C31" s="66">
        <v>2.81E-2</v>
      </c>
      <c r="D31" s="65">
        <f>-D$27*C31</f>
        <v>-360834.65710000001</v>
      </c>
    </row>
    <row r="32" spans="1:4">
      <c r="A32" s="60" t="s">
        <v>625</v>
      </c>
      <c r="B32" s="67">
        <v>38352</v>
      </c>
      <c r="C32" s="66">
        <v>2.93E-2</v>
      </c>
      <c r="D32" s="65">
        <f t="shared" ref="D32:D54" si="0">-D$27*C32</f>
        <v>-376243.96629999997</v>
      </c>
    </row>
    <row r="33" spans="1:4">
      <c r="A33" s="60" t="s">
        <v>625</v>
      </c>
      <c r="B33" s="67">
        <v>38717</v>
      </c>
      <c r="C33" s="66">
        <v>3.0499999999999999E-2</v>
      </c>
      <c r="D33" s="65">
        <f t="shared" si="0"/>
        <v>-391653.27549999999</v>
      </c>
    </row>
    <row r="34" spans="1:4">
      <c r="A34" s="60" t="s">
        <v>625</v>
      </c>
      <c r="B34" s="67">
        <v>39082</v>
      </c>
      <c r="C34" s="66">
        <v>3.2800000000000003E-2</v>
      </c>
      <c r="D34" s="65">
        <f t="shared" si="0"/>
        <v>-421187.78480000002</v>
      </c>
    </row>
    <row r="35" spans="1:4">
      <c r="A35" s="60" t="s">
        <v>625</v>
      </c>
      <c r="B35" s="67">
        <v>39447</v>
      </c>
      <c r="C35" s="66">
        <v>2.7699999999999999E-2</v>
      </c>
      <c r="D35" s="65">
        <f t="shared" si="0"/>
        <v>-355698.22070000001</v>
      </c>
    </row>
    <row r="36" spans="1:4">
      <c r="A36" s="60" t="s">
        <v>625</v>
      </c>
      <c r="B36" s="67">
        <v>39813</v>
      </c>
      <c r="C36" s="66">
        <v>2.76E-2</v>
      </c>
      <c r="D36" s="65">
        <f t="shared" si="0"/>
        <v>-354414.1116</v>
      </c>
    </row>
    <row r="37" spans="1:4">
      <c r="A37" s="60" t="s">
        <v>625</v>
      </c>
      <c r="B37" s="67">
        <v>40178</v>
      </c>
      <c r="C37" s="66">
        <v>2.8299999999999999E-2</v>
      </c>
      <c r="D37" s="65">
        <f t="shared" si="0"/>
        <v>-363402.87529999996</v>
      </c>
    </row>
    <row r="38" spans="1:4">
      <c r="A38" s="60" t="s">
        <v>625</v>
      </c>
      <c r="B38" s="67">
        <v>40543</v>
      </c>
      <c r="C38" s="66">
        <v>2.8299999999999999E-2</v>
      </c>
      <c r="D38" s="65">
        <f t="shared" si="0"/>
        <v>-363402.87529999996</v>
      </c>
    </row>
    <row r="39" spans="1:4">
      <c r="A39" s="60" t="s">
        <v>625</v>
      </c>
      <c r="B39" s="67">
        <v>40908</v>
      </c>
      <c r="C39" s="66">
        <v>3.32E-2</v>
      </c>
      <c r="D39" s="65">
        <f t="shared" si="0"/>
        <v>-426324.22120000003</v>
      </c>
    </row>
    <row r="40" spans="1:4">
      <c r="A40" s="60" t="s">
        <v>625</v>
      </c>
      <c r="B40" s="67">
        <v>41274</v>
      </c>
      <c r="C40" s="66">
        <v>2.69E-2</v>
      </c>
      <c r="D40" s="65">
        <f t="shared" si="0"/>
        <v>-345425.34789999999</v>
      </c>
    </row>
    <row r="41" spans="1:4">
      <c r="A41" s="60" t="s">
        <v>625</v>
      </c>
      <c r="B41" s="67">
        <v>41639</v>
      </c>
      <c r="C41" s="66">
        <v>2.63E-2</v>
      </c>
      <c r="D41" s="65">
        <f t="shared" si="0"/>
        <v>-337720.69329999998</v>
      </c>
    </row>
    <row r="42" spans="1:4">
      <c r="A42" s="60" t="s">
        <v>625</v>
      </c>
      <c r="B42" s="67">
        <v>42004</v>
      </c>
      <c r="C42" s="66">
        <v>2.6499999999999999E-2</v>
      </c>
      <c r="D42" s="65">
        <f t="shared" si="0"/>
        <v>-340288.91149999999</v>
      </c>
    </row>
    <row r="43" spans="1:4">
      <c r="A43" s="60" t="s">
        <v>625</v>
      </c>
      <c r="B43" s="67">
        <v>42369</v>
      </c>
      <c r="C43" s="66">
        <v>2.6800000000000001E-2</v>
      </c>
      <c r="D43" s="65">
        <f t="shared" si="0"/>
        <v>-344141.23879999999</v>
      </c>
    </row>
    <row r="44" spans="1:4">
      <c r="A44" s="60" t="s">
        <v>625</v>
      </c>
      <c r="B44" s="67">
        <v>42735</v>
      </c>
      <c r="C44" s="66">
        <v>2.6599999999999999E-2</v>
      </c>
      <c r="D44" s="65">
        <f t="shared" si="0"/>
        <v>-341573.02059999999</v>
      </c>
    </row>
    <row r="45" spans="1:4">
      <c r="A45" s="60" t="s">
        <v>625</v>
      </c>
      <c r="B45" s="67">
        <v>43100</v>
      </c>
      <c r="C45" s="66">
        <v>2.64E-2</v>
      </c>
      <c r="D45" s="65">
        <f t="shared" si="0"/>
        <v>-339004.80239999999</v>
      </c>
    </row>
    <row r="46" spans="1:4">
      <c r="A46" s="60" t="s">
        <v>625</v>
      </c>
      <c r="B46" s="67">
        <v>43465</v>
      </c>
      <c r="C46" s="66">
        <v>2.5999999999999999E-2</v>
      </c>
      <c r="D46" s="65">
        <f t="shared" si="0"/>
        <v>-333868.36599999998</v>
      </c>
    </row>
    <row r="47" spans="1:4">
      <c r="A47" s="60" t="s">
        <v>625</v>
      </c>
      <c r="B47" s="67">
        <v>43830</v>
      </c>
      <c r="C47" s="66">
        <v>2.6200000000000001E-2</v>
      </c>
      <c r="D47" s="65">
        <f t="shared" si="0"/>
        <v>-336436.58420000004</v>
      </c>
    </row>
    <row r="48" spans="1:4">
      <c r="A48" s="60" t="s">
        <v>625</v>
      </c>
      <c r="B48" s="67">
        <v>44196</v>
      </c>
      <c r="C48" s="66">
        <v>2.63E-2</v>
      </c>
      <c r="D48" s="65">
        <f t="shared" si="0"/>
        <v>-337720.69329999998</v>
      </c>
    </row>
    <row r="49" spans="1:4">
      <c r="A49" s="60" t="s">
        <v>625</v>
      </c>
      <c r="B49" s="67">
        <v>44561</v>
      </c>
      <c r="C49" s="66">
        <v>2.6700000000000002E-2</v>
      </c>
      <c r="D49" s="65">
        <f t="shared" si="0"/>
        <v>-342857.12969999999</v>
      </c>
    </row>
    <row r="50" spans="1:4">
      <c r="A50" s="60" t="s">
        <v>625</v>
      </c>
      <c r="B50" s="67">
        <v>44926</v>
      </c>
      <c r="C50" s="66">
        <v>2.64E-2</v>
      </c>
      <c r="D50" s="65">
        <f t="shared" si="0"/>
        <v>-339004.80239999999</v>
      </c>
    </row>
    <row r="51" spans="1:4">
      <c r="A51" s="60" t="s">
        <v>625</v>
      </c>
      <c r="B51" s="67">
        <v>45291</v>
      </c>
      <c r="C51" s="66">
        <v>2.6599999999999999E-2</v>
      </c>
      <c r="D51" s="65">
        <f t="shared" si="0"/>
        <v>-341573.02059999999</v>
      </c>
    </row>
    <row r="52" spans="1:4">
      <c r="A52" s="60" t="s">
        <v>625</v>
      </c>
      <c r="B52" s="67">
        <v>45473</v>
      </c>
      <c r="C52" s="66">
        <v>2.7E-2</v>
      </c>
      <c r="D52" s="65">
        <f>-D$27*C52/2</f>
        <v>-173354.7285</v>
      </c>
    </row>
    <row r="53" spans="1:4">
      <c r="A53" s="60" t="s">
        <v>625</v>
      </c>
      <c r="B53" s="67">
        <v>45838</v>
      </c>
      <c r="C53" s="211">
        <v>2.7400000000000001E-2</v>
      </c>
      <c r="D53" s="65">
        <f t="shared" si="0"/>
        <v>-351845.8934</v>
      </c>
    </row>
    <row r="54" spans="1:4">
      <c r="A54" s="60" t="s">
        <v>625</v>
      </c>
      <c r="B54" s="67">
        <v>46203</v>
      </c>
      <c r="C54" s="211">
        <v>2.7300000000000001E-2</v>
      </c>
      <c r="D54" s="65">
        <f t="shared" si="0"/>
        <v>-350561.7843</v>
      </c>
    </row>
    <row r="55" spans="1:4" ht="14.4" thickBot="1">
      <c r="A55" s="60" t="s">
        <v>626</v>
      </c>
      <c r="B55" s="67"/>
      <c r="C55" s="71"/>
      <c r="D55" s="64">
        <f>SUM(D29:D54)</f>
        <v>-11552487.134400003</v>
      </c>
    </row>
    <row r="56" spans="1:4" ht="14.4" thickTop="1"/>
    <row r="57" spans="1:4" ht="14.4" thickBot="1">
      <c r="C57" s="72" t="s">
        <v>624</v>
      </c>
      <c r="D57" s="73">
        <f>SUM(D27,D55)</f>
        <v>1288603.8655999973</v>
      </c>
    </row>
    <row r="58" spans="1:4" ht="14.4" thickTop="1"/>
  </sheetData>
  <mergeCells count="5">
    <mergeCell ref="A15:D15"/>
    <mergeCell ref="A16:D16"/>
    <mergeCell ref="A17:D17"/>
    <mergeCell ref="A18:D18"/>
    <mergeCell ref="A19:D19"/>
  </mergeCells>
  <pageMargins left="0.7" right="0.7" top="0.75" bottom="0.75" header="0.3" footer="0.3"/>
  <pageSetup scale="96" orientation="portrait" horizontalDpi="1200" verticalDpi="1200" r:id="rId1"/>
  <headerFooter scaleWithDoc="0">
    <oddFooter>&amp;L&amp;F
&amp;A&amp;R&amp;P of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D23A-52C2-4E83-9310-ECB5DA83BEDF}">
  <sheetPr codeName="Sheet38">
    <tabColor theme="6" tint="-0.499984740745262"/>
    <pageSetUpPr fitToPage="1"/>
  </sheetPr>
  <dimension ref="A1:G52"/>
  <sheetViews>
    <sheetView showGridLines="0" workbookViewId="0"/>
  </sheetViews>
  <sheetFormatPr defaultColWidth="8.6640625" defaultRowHeight="10.199999999999999"/>
  <cols>
    <col min="1" max="1" width="22" style="107" customWidth="1"/>
    <col min="2" max="2" width="10.44140625" style="107" bestFit="1" customWidth="1"/>
    <col min="3" max="3" width="11" style="108" bestFit="1" customWidth="1"/>
    <col min="4" max="4" width="7.5546875" style="107" bestFit="1" customWidth="1"/>
    <col min="5" max="5" width="12.33203125" style="107" bestFit="1" customWidth="1"/>
    <col min="6" max="6" width="5" style="107" bestFit="1" customWidth="1"/>
    <col min="7" max="7" width="11.5546875" style="107" customWidth="1"/>
    <col min="8" max="16384" width="8.6640625" style="107"/>
  </cols>
  <sheetData>
    <row r="1" spans="1:6" customFormat="1" ht="12.75" customHeight="1">
      <c r="A1" s="15" t="s">
        <v>492</v>
      </c>
    </row>
    <row r="2" spans="1:6" customFormat="1" ht="12.75" customHeight="1">
      <c r="A2" s="17" t="s">
        <v>493</v>
      </c>
    </row>
    <row r="3" spans="1:6" customFormat="1" ht="12.75" customHeight="1">
      <c r="A3" s="17" t="s">
        <v>494</v>
      </c>
    </row>
    <row r="4" spans="1:6" customFormat="1" ht="12.75" customHeight="1">
      <c r="A4" s="18" t="s">
        <v>596</v>
      </c>
    </row>
    <row r="5" spans="1:6" customFormat="1" ht="14.4"/>
    <row r="6" spans="1:6">
      <c r="A6" s="106" t="s">
        <v>716</v>
      </c>
    </row>
    <row r="7" spans="1:6">
      <c r="A7" s="106" t="s">
        <v>717</v>
      </c>
    </row>
    <row r="8" spans="1:6">
      <c r="A8" s="106"/>
    </row>
    <row r="9" spans="1:6">
      <c r="A9" s="106" t="s">
        <v>718</v>
      </c>
      <c r="B9" s="109">
        <v>380</v>
      </c>
    </row>
    <row r="10" spans="1:6">
      <c r="A10" s="106" t="s">
        <v>719</v>
      </c>
      <c r="B10" s="118" t="s">
        <v>720</v>
      </c>
    </row>
    <row r="11" spans="1:6">
      <c r="A11" s="106"/>
    </row>
    <row r="12" spans="1:6">
      <c r="A12" s="106" t="s">
        <v>721</v>
      </c>
      <c r="B12" s="110">
        <v>35</v>
      </c>
    </row>
    <row r="13" spans="1:6">
      <c r="A13" s="106"/>
      <c r="B13" s="110"/>
    </row>
    <row r="14" spans="1:6">
      <c r="A14" s="106"/>
      <c r="B14" s="110" t="s">
        <v>583</v>
      </c>
      <c r="C14" s="221"/>
      <c r="D14" s="222" t="s">
        <v>729</v>
      </c>
    </row>
    <row r="15" spans="1:6">
      <c r="A15" s="106" t="s">
        <v>722</v>
      </c>
      <c r="B15" s="111">
        <f>'A5-02'!F26</f>
        <v>43555</v>
      </c>
      <c r="C15" s="112" t="s">
        <v>723</v>
      </c>
      <c r="D15" s="111">
        <f>+B15/B12</f>
        <v>1244.4285714285713</v>
      </c>
      <c r="E15" s="113" t="s">
        <v>724</v>
      </c>
      <c r="F15" s="111">
        <f>ROUND(D15/2,0)</f>
        <v>622</v>
      </c>
    </row>
    <row r="17" spans="1:7" ht="20.399999999999999">
      <c r="A17" s="110" t="s">
        <v>725</v>
      </c>
      <c r="B17" s="110" t="s">
        <v>726</v>
      </c>
      <c r="C17" s="114" t="s">
        <v>727</v>
      </c>
    </row>
    <row r="18" spans="1:7">
      <c r="A18" s="110">
        <v>1</v>
      </c>
      <c r="B18" s="109">
        <v>2013</v>
      </c>
      <c r="C18" s="219">
        <f>ROUND(B15/B12,0)</f>
        <v>1244</v>
      </c>
    </row>
    <row r="19" spans="1:7">
      <c r="A19" s="110">
        <v>2</v>
      </c>
      <c r="B19" s="109">
        <v>2014</v>
      </c>
      <c r="C19" s="220">
        <f>+C18+$D$15</f>
        <v>2488.4285714285716</v>
      </c>
    </row>
    <row r="20" spans="1:7">
      <c r="A20" s="110">
        <v>3</v>
      </c>
      <c r="B20" s="109">
        <v>2015</v>
      </c>
      <c r="C20" s="220">
        <f>+C19+$D$15</f>
        <v>3732.8571428571431</v>
      </c>
    </row>
    <row r="21" spans="1:7">
      <c r="A21" s="110">
        <v>4</v>
      </c>
      <c r="B21" s="109">
        <v>2016</v>
      </c>
      <c r="C21" s="220">
        <f t="shared" ref="C21:C52" si="0">+C20+$D$15</f>
        <v>4977.2857142857147</v>
      </c>
    </row>
    <row r="22" spans="1:7">
      <c r="A22" s="110">
        <v>5</v>
      </c>
      <c r="B22" s="109">
        <v>2017</v>
      </c>
      <c r="C22" s="220">
        <f t="shared" si="0"/>
        <v>6221.7142857142862</v>
      </c>
    </row>
    <row r="23" spans="1:7">
      <c r="A23" s="110">
        <v>6</v>
      </c>
      <c r="B23" s="109">
        <v>2018</v>
      </c>
      <c r="C23" s="220">
        <f t="shared" si="0"/>
        <v>7466.1428571428578</v>
      </c>
    </row>
    <row r="24" spans="1:7">
      <c r="A24" s="110">
        <v>7</v>
      </c>
      <c r="B24" s="109">
        <v>2019</v>
      </c>
      <c r="C24" s="220">
        <f t="shared" si="0"/>
        <v>8710.5714285714294</v>
      </c>
      <c r="D24" s="115"/>
    </row>
    <row r="25" spans="1:7">
      <c r="A25" s="110">
        <v>8</v>
      </c>
      <c r="B25" s="109">
        <v>2020</v>
      </c>
      <c r="C25" s="220">
        <f t="shared" si="0"/>
        <v>9955</v>
      </c>
    </row>
    <row r="26" spans="1:7">
      <c r="A26" s="110">
        <v>9</v>
      </c>
      <c r="B26" s="109">
        <v>2021</v>
      </c>
      <c r="C26" s="220">
        <f t="shared" si="0"/>
        <v>11199.428571428571</v>
      </c>
    </row>
    <row r="27" spans="1:7">
      <c r="A27" s="110">
        <v>10</v>
      </c>
      <c r="B27" s="109">
        <v>2022</v>
      </c>
      <c r="C27" s="220">
        <f t="shared" si="0"/>
        <v>12443.857142857141</v>
      </c>
    </row>
    <row r="28" spans="1:7">
      <c r="A28" s="110">
        <v>11</v>
      </c>
      <c r="B28" s="109">
        <v>2023</v>
      </c>
      <c r="C28" s="220">
        <f t="shared" si="0"/>
        <v>13688.285714285712</v>
      </c>
      <c r="D28" s="116"/>
    </row>
    <row r="29" spans="1:7">
      <c r="A29" s="110">
        <v>12</v>
      </c>
      <c r="B29" s="109">
        <v>2024</v>
      </c>
      <c r="C29" s="220">
        <f t="shared" si="0"/>
        <v>14932.714285714283</v>
      </c>
      <c r="D29" s="116"/>
      <c r="E29" s="117">
        <f>ROUND(+C28+F15,0)</f>
        <v>14310</v>
      </c>
      <c r="F29" s="115"/>
      <c r="G29" s="107" t="s">
        <v>728</v>
      </c>
    </row>
    <row r="30" spans="1:7">
      <c r="A30" s="110">
        <v>13</v>
      </c>
      <c r="B30" s="109">
        <v>2025</v>
      </c>
      <c r="C30" s="220">
        <f t="shared" si="0"/>
        <v>16177.142857142853</v>
      </c>
      <c r="D30" s="116"/>
      <c r="E30" s="117">
        <f>E29+D15</f>
        <v>15554.428571428571</v>
      </c>
      <c r="G30" s="107" t="s">
        <v>730</v>
      </c>
    </row>
    <row r="31" spans="1:7">
      <c r="A31" s="110">
        <v>14</v>
      </c>
      <c r="B31" s="109">
        <v>2026</v>
      </c>
      <c r="C31" s="220">
        <f t="shared" si="0"/>
        <v>17421.571428571424</v>
      </c>
      <c r="E31" s="117">
        <f>E30+D15</f>
        <v>16798.857142857141</v>
      </c>
      <c r="G31" s="107" t="s">
        <v>731</v>
      </c>
    </row>
    <row r="32" spans="1:7">
      <c r="A32" s="110">
        <v>15</v>
      </c>
      <c r="B32" s="109">
        <v>2027</v>
      </c>
      <c r="C32" s="220">
        <f t="shared" si="0"/>
        <v>18665.999999999996</v>
      </c>
    </row>
    <row r="33" spans="1:5">
      <c r="A33" s="110">
        <v>16</v>
      </c>
      <c r="B33" s="109">
        <v>2028</v>
      </c>
      <c r="C33" s="220">
        <f t="shared" si="0"/>
        <v>19910.428571428569</v>
      </c>
    </row>
    <row r="34" spans="1:5">
      <c r="A34" s="110">
        <v>17</v>
      </c>
      <c r="B34" s="109">
        <v>2029</v>
      </c>
      <c r="C34" s="220">
        <f t="shared" si="0"/>
        <v>21154.857142857141</v>
      </c>
      <c r="E34" s="116"/>
    </row>
    <row r="35" spans="1:5">
      <c r="A35" s="110">
        <v>18</v>
      </c>
      <c r="B35" s="109">
        <v>2030</v>
      </c>
      <c r="C35" s="220">
        <f t="shared" si="0"/>
        <v>22399.285714285714</v>
      </c>
    </row>
    <row r="36" spans="1:5">
      <c r="A36" s="110">
        <v>19</v>
      </c>
      <c r="B36" s="109">
        <v>2031</v>
      </c>
      <c r="C36" s="220">
        <f t="shared" si="0"/>
        <v>23643.714285714286</v>
      </c>
    </row>
    <row r="37" spans="1:5">
      <c r="A37" s="110">
        <v>20</v>
      </c>
      <c r="B37" s="109">
        <v>2032</v>
      </c>
      <c r="C37" s="220">
        <f t="shared" si="0"/>
        <v>24888.142857142859</v>
      </c>
    </row>
    <row r="38" spans="1:5">
      <c r="A38" s="110">
        <v>21</v>
      </c>
      <c r="B38" s="109">
        <v>2033</v>
      </c>
      <c r="C38" s="220">
        <f t="shared" si="0"/>
        <v>26132.571428571431</v>
      </c>
    </row>
    <row r="39" spans="1:5">
      <c r="A39" s="110">
        <v>22</v>
      </c>
      <c r="B39" s="109">
        <v>2034</v>
      </c>
      <c r="C39" s="220">
        <f t="shared" si="0"/>
        <v>27377.000000000004</v>
      </c>
    </row>
    <row r="40" spans="1:5">
      <c r="A40" s="110">
        <v>23</v>
      </c>
      <c r="B40" s="109">
        <v>2035</v>
      </c>
      <c r="C40" s="220">
        <f t="shared" si="0"/>
        <v>28621.428571428576</v>
      </c>
    </row>
    <row r="41" spans="1:5">
      <c r="A41" s="110">
        <v>24</v>
      </c>
      <c r="B41" s="109">
        <v>2036</v>
      </c>
      <c r="C41" s="220">
        <f t="shared" si="0"/>
        <v>29865.857142857149</v>
      </c>
    </row>
    <row r="42" spans="1:5">
      <c r="A42" s="110">
        <v>25</v>
      </c>
      <c r="B42" s="109">
        <v>2037</v>
      </c>
      <c r="C42" s="220">
        <f t="shared" si="0"/>
        <v>31110.285714285721</v>
      </c>
    </row>
    <row r="43" spans="1:5">
      <c r="A43" s="110">
        <v>26</v>
      </c>
      <c r="B43" s="109">
        <v>2038</v>
      </c>
      <c r="C43" s="220">
        <f t="shared" si="0"/>
        <v>32354.714285714294</v>
      </c>
    </row>
    <row r="44" spans="1:5">
      <c r="A44" s="110">
        <v>27</v>
      </c>
      <c r="B44" s="109">
        <v>2039</v>
      </c>
      <c r="C44" s="220">
        <f t="shared" si="0"/>
        <v>33599.142857142862</v>
      </c>
    </row>
    <row r="45" spans="1:5">
      <c r="A45" s="110">
        <v>28</v>
      </c>
      <c r="B45" s="109">
        <v>2040</v>
      </c>
      <c r="C45" s="220">
        <f t="shared" si="0"/>
        <v>34843.571428571435</v>
      </c>
    </row>
    <row r="46" spans="1:5">
      <c r="A46" s="110">
        <v>29</v>
      </c>
      <c r="B46" s="109">
        <v>2041</v>
      </c>
      <c r="C46" s="220">
        <f t="shared" si="0"/>
        <v>36088.000000000007</v>
      </c>
    </row>
    <row r="47" spans="1:5">
      <c r="A47" s="110">
        <v>30</v>
      </c>
      <c r="B47" s="109">
        <v>2042</v>
      </c>
      <c r="C47" s="220">
        <f t="shared" si="0"/>
        <v>37332.42857142858</v>
      </c>
    </row>
    <row r="48" spans="1:5">
      <c r="A48" s="110">
        <v>31</v>
      </c>
      <c r="B48" s="109">
        <v>2043</v>
      </c>
      <c r="C48" s="220">
        <f t="shared" si="0"/>
        <v>38576.857142857152</v>
      </c>
    </row>
    <row r="49" spans="1:3">
      <c r="A49" s="110">
        <v>32</v>
      </c>
      <c r="B49" s="109">
        <v>2044</v>
      </c>
      <c r="C49" s="220">
        <f t="shared" si="0"/>
        <v>39821.285714285725</v>
      </c>
    </row>
    <row r="50" spans="1:3">
      <c r="A50" s="110">
        <v>33</v>
      </c>
      <c r="B50" s="109">
        <v>2045</v>
      </c>
      <c r="C50" s="220">
        <f t="shared" si="0"/>
        <v>41065.714285714297</v>
      </c>
    </row>
    <row r="51" spans="1:3">
      <c r="A51" s="110">
        <v>34</v>
      </c>
      <c r="B51" s="109">
        <v>2046</v>
      </c>
      <c r="C51" s="220">
        <f t="shared" si="0"/>
        <v>42310.14285714287</v>
      </c>
    </row>
    <row r="52" spans="1:3">
      <c r="A52" s="110">
        <v>35</v>
      </c>
      <c r="B52" s="109">
        <v>2047</v>
      </c>
      <c r="C52" s="220">
        <f t="shared" si="0"/>
        <v>43554.571428571442</v>
      </c>
    </row>
  </sheetData>
  <pageMargins left="0.7" right="0.7" top="0.75" bottom="0.75" header="0.3" footer="0.3"/>
  <pageSetup scale="91" firstPageNumber="2" orientation="portrait" r:id="rId1"/>
  <headerFooter scaleWithDoc="0">
    <oddFooter>&amp;L&amp;F
&amp;A&amp;R&amp;P of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159B-C503-45F1-977D-1C9991FF5520}">
  <sheetPr codeName="Sheet39">
    <tabColor theme="6" tint="-0.499984740745262"/>
  </sheetPr>
  <dimension ref="A1:J11"/>
  <sheetViews>
    <sheetView workbookViewId="0"/>
  </sheetViews>
  <sheetFormatPr defaultColWidth="8.6640625" defaultRowHeight="10.199999999999999"/>
  <cols>
    <col min="1" max="1" width="12.5546875" style="74" bestFit="1" customWidth="1"/>
    <col min="2" max="2" width="46.109375" style="74" bestFit="1" customWidth="1"/>
    <col min="3" max="3" width="1.5546875" style="74" customWidth="1"/>
    <col min="4" max="4" width="20.5546875" style="74" bestFit="1" customWidth="1"/>
    <col min="5" max="5" width="27.44140625" style="74" bestFit="1" customWidth="1"/>
    <col min="6" max="6" width="12.88671875" style="74" bestFit="1" customWidth="1"/>
    <col min="7" max="7" width="1.5546875" style="74" customWidth="1"/>
    <col min="8" max="8" width="17" style="74" bestFit="1" customWidth="1"/>
    <col min="9" max="9" width="23.88671875" style="74" bestFit="1" customWidth="1"/>
    <col min="10" max="10" width="18.44140625" style="74" bestFit="1" customWidth="1"/>
    <col min="11" max="16384" width="8.6640625" style="74"/>
  </cols>
  <sheetData>
    <row r="1" spans="1:10" customFormat="1" ht="12.75" customHeight="1">
      <c r="A1" s="15" t="s">
        <v>492</v>
      </c>
      <c r="B1" s="74"/>
    </row>
    <row r="2" spans="1:10" customFormat="1" ht="12.75" customHeight="1">
      <c r="A2" s="17" t="s">
        <v>493</v>
      </c>
      <c r="B2" s="74"/>
    </row>
    <row r="3" spans="1:10" customFormat="1" ht="12.75" customHeight="1">
      <c r="A3" s="17" t="s">
        <v>494</v>
      </c>
      <c r="B3" s="74"/>
    </row>
    <row r="4" spans="1:10" customFormat="1" ht="12.75" customHeight="1">
      <c r="A4" s="18" t="s">
        <v>597</v>
      </c>
      <c r="B4" s="74"/>
    </row>
    <row r="5" spans="1:10" customFormat="1" ht="14.4"/>
    <row r="6" spans="1:10">
      <c r="A6" s="75" t="s">
        <v>637</v>
      </c>
      <c r="B6" s="75" t="s">
        <v>505</v>
      </c>
      <c r="C6" s="185"/>
      <c r="D6" s="185" t="s">
        <v>636</v>
      </c>
      <c r="E6" s="185" t="s">
        <v>635</v>
      </c>
      <c r="F6" s="185" t="s">
        <v>634</v>
      </c>
      <c r="G6" s="185"/>
      <c r="H6" s="185" t="s">
        <v>633</v>
      </c>
      <c r="I6" s="185" t="s">
        <v>632</v>
      </c>
      <c r="J6" s="185" t="s">
        <v>631</v>
      </c>
    </row>
    <row r="7" spans="1:10">
      <c r="A7" s="77"/>
      <c r="B7" s="77"/>
      <c r="C7" s="187"/>
      <c r="D7" s="186">
        <v>0.80691000000000002</v>
      </c>
      <c r="E7" s="186">
        <f>1-D7</f>
        <v>0.19308999999999998</v>
      </c>
      <c r="F7" s="187"/>
      <c r="G7" s="187"/>
      <c r="H7" s="186">
        <v>0.80691000000000002</v>
      </c>
      <c r="I7" s="186">
        <f>1-H7</f>
        <v>0.19308999999999998</v>
      </c>
      <c r="J7" s="187"/>
    </row>
    <row r="8" spans="1:10">
      <c r="A8" s="76" t="s">
        <v>630</v>
      </c>
      <c r="B8" s="76" t="s">
        <v>629</v>
      </c>
      <c r="C8" s="187"/>
      <c r="D8" s="187">
        <f>$D$7*F8</f>
        <v>3327244.1231445004</v>
      </c>
      <c r="E8" s="187">
        <f>$E$7*F8</f>
        <v>796194.8268555</v>
      </c>
      <c r="F8" s="187">
        <v>4123438.95</v>
      </c>
      <c r="G8" s="187"/>
      <c r="H8" s="187">
        <f>$H$7*J8</f>
        <v>1292780.7136412999</v>
      </c>
      <c r="I8" s="187">
        <f>$I$7*J8</f>
        <v>309356.71635869995</v>
      </c>
      <c r="J8" s="187">
        <v>1602137.43</v>
      </c>
    </row>
    <row r="9" spans="1:10">
      <c r="A9" s="76" t="s">
        <v>628</v>
      </c>
      <c r="B9" s="76" t="s">
        <v>627</v>
      </c>
      <c r="C9" s="187"/>
      <c r="D9" s="188">
        <f>$D$7*F9</f>
        <v>1078864.9914042002</v>
      </c>
      <c r="E9" s="187">
        <f>$E$7*F9</f>
        <v>258167.62859579999</v>
      </c>
      <c r="F9" s="187">
        <v>1337032.6200000001</v>
      </c>
      <c r="G9" s="187"/>
      <c r="H9" s="188">
        <f>$H$7*J9</f>
        <v>336064.6445013</v>
      </c>
      <c r="I9" s="187">
        <f>$I$7*J9</f>
        <v>80418.785498699988</v>
      </c>
      <c r="J9" s="187">
        <v>416483.43</v>
      </c>
    </row>
    <row r="10" spans="1:10">
      <c r="A10" s="78"/>
      <c r="B10" s="258"/>
      <c r="C10" s="190"/>
      <c r="D10" s="190">
        <f>SUM(D8:D9)</f>
        <v>4406109.1145487009</v>
      </c>
      <c r="E10" s="190">
        <f>SUM(E8:E9)</f>
        <v>1054362.4554512999</v>
      </c>
      <c r="F10" s="190">
        <f>SUM(F8:F9)</f>
        <v>5460471.5700000003</v>
      </c>
      <c r="G10" s="190"/>
      <c r="H10" s="190">
        <f>SUM(H8:H9)</f>
        <v>1628845.3581425999</v>
      </c>
      <c r="I10" s="190">
        <f>SUM(I8:I9)</f>
        <v>389775.50185739994</v>
      </c>
      <c r="J10" s="190">
        <f>SUM(J8:J9)</f>
        <v>2018620.8599999999</v>
      </c>
    </row>
    <row r="11" spans="1:10">
      <c r="D11" s="191"/>
      <c r="E11" s="192"/>
      <c r="F11" s="192"/>
      <c r="G11" s="192"/>
      <c r="H11" s="191"/>
      <c r="I11" s="192"/>
      <c r="J11" s="19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6" tint="0.59999389629810485"/>
  </sheetPr>
  <dimension ref="A1:Q28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16.6640625" bestFit="1" customWidth="1"/>
    <col min="4" max="4" width="11.109375" bestFit="1" customWidth="1"/>
    <col min="5" max="5" width="19.5546875" bestFit="1" customWidth="1"/>
    <col min="6" max="6" width="6.109375" bestFit="1" customWidth="1"/>
    <col min="7" max="7" width="16.5546875" bestFit="1" customWidth="1"/>
    <col min="8" max="8" width="11.33203125" bestFit="1" customWidth="1"/>
    <col min="9" max="9" width="9.33203125" bestFit="1" customWidth="1"/>
    <col min="10" max="10" width="36.88671875" bestFit="1" customWidth="1"/>
    <col min="11" max="11" width="7.88671875" hidden="1" customWidth="1"/>
    <col min="12" max="12" width="16.109375" hidden="1" customWidth="1"/>
    <col min="13" max="13" width="9" hidden="1" customWidth="1"/>
    <col min="14" max="14" width="16" hidden="1" customWidth="1"/>
    <col min="15" max="15" width="18.33203125" hidden="1" customWidth="1"/>
    <col min="16" max="16" width="14.6640625" hidden="1" customWidth="1"/>
    <col min="17" max="17" width="8.109375" bestFit="1" customWidth="1"/>
  </cols>
  <sheetData>
    <row r="1" spans="1:17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7" ht="12.75" customHeight="1">
      <c r="A4" s="18" t="s">
        <v>499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7">
      <c r="A5" s="199"/>
    </row>
    <row r="6" spans="1:17" hidden="1">
      <c r="A6" s="3" t="s">
        <v>0</v>
      </c>
    </row>
    <row r="7" spans="1:17" hidden="1">
      <c r="A7" s="3" t="s">
        <v>961</v>
      </c>
    </row>
    <row r="8" spans="1:17" hidden="1"/>
    <row r="9" spans="1:17" hidden="1">
      <c r="A9" s="4"/>
      <c r="B9" s="5" t="s">
        <v>0</v>
      </c>
    </row>
    <row r="10" spans="1:17" hidden="1">
      <c r="A10" s="6" t="s">
        <v>1</v>
      </c>
      <c r="B10" s="7" t="s">
        <v>52</v>
      </c>
    </row>
    <row r="11" spans="1:17" hidden="1">
      <c r="A11" s="6" t="s">
        <v>1</v>
      </c>
      <c r="B11" s="7" t="s">
        <v>83</v>
      </c>
    </row>
    <row r="12" spans="1:17" hidden="1">
      <c r="A12" s="6" t="s">
        <v>1</v>
      </c>
      <c r="B12" s="7" t="s">
        <v>84</v>
      </c>
    </row>
    <row r="13" spans="1:17" hidden="1">
      <c r="A13" s="4" t="s">
        <v>2</v>
      </c>
    </row>
    <row r="14" spans="1:17" hidden="1">
      <c r="A14" s="1" t="s">
        <v>3</v>
      </c>
    </row>
    <row r="15" spans="1:17">
      <c r="A15" s="165" t="s">
        <v>4</v>
      </c>
      <c r="B15" s="165" t="s">
        <v>5</v>
      </c>
      <c r="C15" s="165" t="s">
        <v>6</v>
      </c>
      <c r="D15" s="165" t="s">
        <v>7</v>
      </c>
      <c r="E15" s="165" t="s">
        <v>8</v>
      </c>
      <c r="F15" s="165" t="s">
        <v>9</v>
      </c>
      <c r="G15" s="165" t="s">
        <v>10</v>
      </c>
      <c r="H15" s="165" t="s">
        <v>11</v>
      </c>
      <c r="I15" s="165" t="s">
        <v>12</v>
      </c>
      <c r="J15" s="165" t="s">
        <v>13</v>
      </c>
      <c r="K15" s="165" t="s">
        <v>14</v>
      </c>
      <c r="L15" s="165" t="s">
        <v>15</v>
      </c>
      <c r="M15" s="165" t="s">
        <v>16</v>
      </c>
      <c r="N15" s="165" t="s">
        <v>17</v>
      </c>
      <c r="O15" s="165" t="s">
        <v>18</v>
      </c>
      <c r="P15" s="165" t="s">
        <v>19</v>
      </c>
      <c r="Q15" s="166" t="s">
        <v>20</v>
      </c>
    </row>
    <row r="16" spans="1:17">
      <c r="A16" s="167" t="s">
        <v>30</v>
      </c>
      <c r="B16" s="167" t="s">
        <v>21</v>
      </c>
      <c r="C16" s="167" t="s">
        <v>22</v>
      </c>
      <c r="D16" s="167" t="s">
        <v>23</v>
      </c>
      <c r="E16" s="167" t="s">
        <v>24</v>
      </c>
      <c r="F16" s="167" t="s">
        <v>25</v>
      </c>
      <c r="G16" s="167" t="s">
        <v>22</v>
      </c>
      <c r="H16" s="167" t="s">
        <v>26</v>
      </c>
      <c r="I16" s="167" t="s">
        <v>27</v>
      </c>
      <c r="J16" s="167" t="s">
        <v>31</v>
      </c>
      <c r="K16" s="167" t="s">
        <v>28</v>
      </c>
      <c r="L16" s="167" t="s">
        <v>29</v>
      </c>
      <c r="M16" s="167" t="s">
        <v>29</v>
      </c>
      <c r="N16" s="175"/>
      <c r="O16" s="175"/>
      <c r="P16" s="175"/>
      <c r="Q16" s="176">
        <v>4095.85</v>
      </c>
    </row>
    <row r="17" spans="1:17">
      <c r="A17" s="167" t="s">
        <v>32</v>
      </c>
      <c r="B17" s="167" t="s">
        <v>21</v>
      </c>
      <c r="C17" s="167" t="s">
        <v>22</v>
      </c>
      <c r="D17" s="167" t="s">
        <v>23</v>
      </c>
      <c r="E17" s="167" t="s">
        <v>24</v>
      </c>
      <c r="F17" s="167" t="s">
        <v>25</v>
      </c>
      <c r="G17" s="167" t="s">
        <v>22</v>
      </c>
      <c r="H17" s="167" t="s">
        <v>26</v>
      </c>
      <c r="I17" s="167" t="s">
        <v>27</v>
      </c>
      <c r="J17" s="167" t="s">
        <v>33</v>
      </c>
      <c r="K17" s="167" t="s">
        <v>28</v>
      </c>
      <c r="L17" s="167" t="s">
        <v>29</v>
      </c>
      <c r="M17" s="167" t="s">
        <v>29</v>
      </c>
      <c r="N17" s="175"/>
      <c r="O17" s="175"/>
      <c r="P17" s="175"/>
      <c r="Q17" s="176">
        <v>4095.85</v>
      </c>
    </row>
    <row r="18" spans="1:17">
      <c r="A18" s="167" t="s">
        <v>34</v>
      </c>
      <c r="B18" s="167" t="s">
        <v>21</v>
      </c>
      <c r="C18" s="167" t="s">
        <v>22</v>
      </c>
      <c r="D18" s="167" t="s">
        <v>23</v>
      </c>
      <c r="E18" s="167" t="s">
        <v>24</v>
      </c>
      <c r="F18" s="167" t="s">
        <v>25</v>
      </c>
      <c r="G18" s="167" t="s">
        <v>22</v>
      </c>
      <c r="H18" s="167" t="s">
        <v>26</v>
      </c>
      <c r="I18" s="167" t="s">
        <v>27</v>
      </c>
      <c r="J18" s="167" t="s">
        <v>35</v>
      </c>
      <c r="K18" s="167" t="s">
        <v>28</v>
      </c>
      <c r="L18" s="167" t="s">
        <v>29</v>
      </c>
      <c r="M18" s="167" t="s">
        <v>29</v>
      </c>
      <c r="N18" s="175"/>
      <c r="O18" s="175"/>
      <c r="P18" s="175"/>
      <c r="Q18" s="176">
        <v>4095.85</v>
      </c>
    </row>
    <row r="19" spans="1:17">
      <c r="A19" s="167" t="s">
        <v>36</v>
      </c>
      <c r="B19" s="167" t="s">
        <v>21</v>
      </c>
      <c r="C19" s="167" t="s">
        <v>22</v>
      </c>
      <c r="D19" s="167" t="s">
        <v>23</v>
      </c>
      <c r="E19" s="167" t="s">
        <v>24</v>
      </c>
      <c r="F19" s="167" t="s">
        <v>25</v>
      </c>
      <c r="G19" s="167" t="s">
        <v>22</v>
      </c>
      <c r="H19" s="167" t="s">
        <v>26</v>
      </c>
      <c r="I19" s="167" t="s">
        <v>27</v>
      </c>
      <c r="J19" s="167" t="s">
        <v>37</v>
      </c>
      <c r="K19" s="167" t="s">
        <v>28</v>
      </c>
      <c r="L19" s="167" t="s">
        <v>29</v>
      </c>
      <c r="M19" s="167" t="s">
        <v>29</v>
      </c>
      <c r="N19" s="175"/>
      <c r="O19" s="175"/>
      <c r="P19" s="175"/>
      <c r="Q19" s="176">
        <v>4095.85</v>
      </c>
    </row>
    <row r="20" spans="1:17">
      <c r="A20" s="167" t="s">
        <v>38</v>
      </c>
      <c r="B20" s="167" t="s">
        <v>21</v>
      </c>
      <c r="C20" s="167" t="s">
        <v>22</v>
      </c>
      <c r="D20" s="167" t="s">
        <v>23</v>
      </c>
      <c r="E20" s="167" t="s">
        <v>24</v>
      </c>
      <c r="F20" s="167" t="s">
        <v>25</v>
      </c>
      <c r="G20" s="167" t="s">
        <v>22</v>
      </c>
      <c r="H20" s="167" t="s">
        <v>26</v>
      </c>
      <c r="I20" s="167" t="s">
        <v>27</v>
      </c>
      <c r="J20" s="167" t="s">
        <v>39</v>
      </c>
      <c r="K20" s="167" t="s">
        <v>28</v>
      </c>
      <c r="L20" s="167" t="s">
        <v>29</v>
      </c>
      <c r="M20" s="167" t="s">
        <v>29</v>
      </c>
      <c r="N20" s="175"/>
      <c r="O20" s="175"/>
      <c r="P20" s="175"/>
      <c r="Q20" s="176">
        <v>4095.85</v>
      </c>
    </row>
    <row r="21" spans="1:17">
      <c r="A21" s="167" t="s">
        <v>40</v>
      </c>
      <c r="B21" s="167" t="s">
        <v>21</v>
      </c>
      <c r="C21" s="167" t="s">
        <v>22</v>
      </c>
      <c r="D21" s="167" t="s">
        <v>23</v>
      </c>
      <c r="E21" s="167" t="s">
        <v>24</v>
      </c>
      <c r="F21" s="167" t="s">
        <v>25</v>
      </c>
      <c r="G21" s="167" t="s">
        <v>22</v>
      </c>
      <c r="H21" s="167" t="s">
        <v>26</v>
      </c>
      <c r="I21" s="167" t="s">
        <v>27</v>
      </c>
      <c r="J21" s="167" t="s">
        <v>41</v>
      </c>
      <c r="K21" s="167" t="s">
        <v>28</v>
      </c>
      <c r="L21" s="167" t="s">
        <v>29</v>
      </c>
      <c r="M21" s="167" t="s">
        <v>29</v>
      </c>
      <c r="N21" s="175"/>
      <c r="O21" s="175"/>
      <c r="P21" s="175"/>
      <c r="Q21" s="176">
        <v>4095.85</v>
      </c>
    </row>
    <row r="22" spans="1:17">
      <c r="A22" s="167" t="s">
        <v>42</v>
      </c>
      <c r="B22" s="167" t="s">
        <v>21</v>
      </c>
      <c r="C22" s="167" t="s">
        <v>22</v>
      </c>
      <c r="D22" s="167" t="s">
        <v>23</v>
      </c>
      <c r="E22" s="167" t="s">
        <v>24</v>
      </c>
      <c r="F22" s="167" t="s">
        <v>25</v>
      </c>
      <c r="G22" s="167" t="s">
        <v>22</v>
      </c>
      <c r="H22" s="167" t="s">
        <v>26</v>
      </c>
      <c r="I22" s="167" t="s">
        <v>27</v>
      </c>
      <c r="J22" s="167" t="s">
        <v>43</v>
      </c>
      <c r="K22" s="167" t="s">
        <v>28</v>
      </c>
      <c r="L22" s="167" t="s">
        <v>29</v>
      </c>
      <c r="M22" s="167" t="s">
        <v>29</v>
      </c>
      <c r="N22" s="175"/>
      <c r="O22" s="175"/>
      <c r="P22" s="175"/>
      <c r="Q22" s="176">
        <v>3775.79</v>
      </c>
    </row>
    <row r="23" spans="1:17">
      <c r="A23" s="167" t="s">
        <v>44</v>
      </c>
      <c r="B23" s="167" t="s">
        <v>21</v>
      </c>
      <c r="C23" s="167" t="s">
        <v>22</v>
      </c>
      <c r="D23" s="167" t="s">
        <v>23</v>
      </c>
      <c r="E23" s="167" t="s">
        <v>24</v>
      </c>
      <c r="F23" s="167" t="s">
        <v>25</v>
      </c>
      <c r="G23" s="167" t="s">
        <v>22</v>
      </c>
      <c r="H23" s="167" t="s">
        <v>26</v>
      </c>
      <c r="I23" s="167" t="s">
        <v>27</v>
      </c>
      <c r="J23" s="167" t="s">
        <v>45</v>
      </c>
      <c r="K23" s="167" t="s">
        <v>28</v>
      </c>
      <c r="L23" s="167" t="s">
        <v>29</v>
      </c>
      <c r="M23" s="167" t="s">
        <v>29</v>
      </c>
      <c r="N23" s="175"/>
      <c r="O23" s="175"/>
      <c r="P23" s="175"/>
      <c r="Q23" s="176">
        <v>3775.79</v>
      </c>
    </row>
    <row r="24" spans="1:17">
      <c r="A24" s="167" t="s">
        <v>46</v>
      </c>
      <c r="B24" s="167" t="s">
        <v>21</v>
      </c>
      <c r="C24" s="167" t="s">
        <v>22</v>
      </c>
      <c r="D24" s="167" t="s">
        <v>23</v>
      </c>
      <c r="E24" s="167" t="s">
        <v>24</v>
      </c>
      <c r="F24" s="167" t="s">
        <v>25</v>
      </c>
      <c r="G24" s="167" t="s">
        <v>22</v>
      </c>
      <c r="H24" s="167" t="s">
        <v>26</v>
      </c>
      <c r="I24" s="167" t="s">
        <v>27</v>
      </c>
      <c r="J24" s="167" t="s">
        <v>47</v>
      </c>
      <c r="K24" s="167" t="s">
        <v>28</v>
      </c>
      <c r="L24" s="167" t="s">
        <v>29</v>
      </c>
      <c r="M24" s="167" t="s">
        <v>29</v>
      </c>
      <c r="N24" s="175"/>
      <c r="O24" s="175"/>
      <c r="P24" s="175"/>
      <c r="Q24" s="176">
        <v>3775.79</v>
      </c>
    </row>
    <row r="25" spans="1:17">
      <c r="A25" s="167" t="s">
        <v>48</v>
      </c>
      <c r="B25" s="167" t="s">
        <v>21</v>
      </c>
      <c r="C25" s="167" t="s">
        <v>22</v>
      </c>
      <c r="D25" s="167" t="s">
        <v>23</v>
      </c>
      <c r="E25" s="167" t="s">
        <v>24</v>
      </c>
      <c r="F25" s="167" t="s">
        <v>25</v>
      </c>
      <c r="G25" s="167" t="s">
        <v>22</v>
      </c>
      <c r="H25" s="167" t="s">
        <v>26</v>
      </c>
      <c r="I25" s="167" t="s">
        <v>27</v>
      </c>
      <c r="J25" s="167" t="s">
        <v>49</v>
      </c>
      <c r="K25" s="167" t="s">
        <v>28</v>
      </c>
      <c r="L25" s="167" t="s">
        <v>29</v>
      </c>
      <c r="M25" s="167" t="s">
        <v>29</v>
      </c>
      <c r="N25" s="175"/>
      <c r="O25" s="175"/>
      <c r="P25" s="175"/>
      <c r="Q25" s="176">
        <v>3775.79</v>
      </c>
    </row>
    <row r="26" spans="1:17">
      <c r="A26" s="167" t="s">
        <v>50</v>
      </c>
      <c r="B26" s="167" t="s">
        <v>21</v>
      </c>
      <c r="C26" s="167" t="s">
        <v>22</v>
      </c>
      <c r="D26" s="167" t="s">
        <v>23</v>
      </c>
      <c r="E26" s="167" t="s">
        <v>24</v>
      </c>
      <c r="F26" s="167" t="s">
        <v>25</v>
      </c>
      <c r="G26" s="167" t="s">
        <v>22</v>
      </c>
      <c r="H26" s="167" t="s">
        <v>26</v>
      </c>
      <c r="I26" s="167" t="s">
        <v>27</v>
      </c>
      <c r="J26" s="167" t="s">
        <v>51</v>
      </c>
      <c r="K26" s="167" t="s">
        <v>28</v>
      </c>
      <c r="L26" s="167" t="s">
        <v>29</v>
      </c>
      <c r="M26" s="167" t="s">
        <v>29</v>
      </c>
      <c r="N26" s="175"/>
      <c r="O26" s="175"/>
      <c r="P26" s="175"/>
      <c r="Q26" s="176">
        <v>3775.79</v>
      </c>
    </row>
    <row r="27" spans="1:17">
      <c r="A27" s="167" t="s">
        <v>921</v>
      </c>
      <c r="B27" s="167" t="s">
        <v>21</v>
      </c>
      <c r="C27" s="167" t="s">
        <v>22</v>
      </c>
      <c r="D27" s="167" t="s">
        <v>23</v>
      </c>
      <c r="E27" s="167" t="s">
        <v>24</v>
      </c>
      <c r="F27" s="167" t="s">
        <v>25</v>
      </c>
      <c r="G27" s="167" t="s">
        <v>22</v>
      </c>
      <c r="H27" s="167" t="s">
        <v>26</v>
      </c>
      <c r="I27" s="167" t="s">
        <v>27</v>
      </c>
      <c r="J27" s="167" t="s">
        <v>933</v>
      </c>
      <c r="K27" s="167" t="s">
        <v>28</v>
      </c>
      <c r="L27" s="167" t="s">
        <v>29</v>
      </c>
      <c r="M27" s="167" t="s">
        <v>29</v>
      </c>
      <c r="N27" s="175"/>
      <c r="O27" s="175"/>
      <c r="P27" s="175"/>
      <c r="Q27" s="176">
        <v>3775.79</v>
      </c>
    </row>
    <row r="28" spans="1:17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77">
        <v>47229.84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96A0-BC6B-4157-9CA5-1E5462A8DE35}">
  <sheetPr codeName="Sheet40">
    <tabColor theme="6" tint="-0.499984740745262"/>
  </sheetPr>
  <dimension ref="A1:F13"/>
  <sheetViews>
    <sheetView workbookViewId="0"/>
  </sheetViews>
  <sheetFormatPr defaultColWidth="8.6640625" defaultRowHeight="10.199999999999999"/>
  <cols>
    <col min="1" max="1" width="24.5546875" style="74" bestFit="1" customWidth="1"/>
    <col min="2" max="2" width="11" style="74" bestFit="1" customWidth="1"/>
    <col min="3" max="3" width="6.6640625" style="74" bestFit="1" customWidth="1"/>
    <col min="4" max="4" width="10.44140625" style="74" bestFit="1" customWidth="1"/>
    <col min="5" max="5" width="13.33203125" style="74" bestFit="1" customWidth="1"/>
    <col min="6" max="6" width="11.109375" style="74" bestFit="1" customWidth="1"/>
    <col min="7" max="16384" width="8.6640625" style="74"/>
  </cols>
  <sheetData>
    <row r="1" spans="1:6" customFormat="1" ht="12.75" customHeight="1">
      <c r="A1" s="15" t="s">
        <v>492</v>
      </c>
    </row>
    <row r="2" spans="1:6" customFormat="1" ht="12.75" customHeight="1">
      <c r="A2" s="17" t="s">
        <v>493</v>
      </c>
    </row>
    <row r="3" spans="1:6" customFormat="1" ht="12.75" customHeight="1">
      <c r="A3" s="17" t="s">
        <v>494</v>
      </c>
    </row>
    <row r="4" spans="1:6" customFormat="1" ht="12.75" customHeight="1">
      <c r="A4" s="18" t="s">
        <v>598</v>
      </c>
    </row>
    <row r="5" spans="1:6" customFormat="1" ht="14.4"/>
    <row r="6" spans="1:6">
      <c r="A6" s="185" t="s">
        <v>646</v>
      </c>
      <c r="B6" s="185" t="s">
        <v>644</v>
      </c>
      <c r="C6" s="185" t="s">
        <v>645</v>
      </c>
      <c r="D6" s="185" t="s">
        <v>643</v>
      </c>
      <c r="E6" s="185" t="s">
        <v>642</v>
      </c>
      <c r="F6" s="185" t="s">
        <v>641</v>
      </c>
    </row>
    <row r="7" spans="1:6">
      <c r="A7" s="193" t="s">
        <v>647</v>
      </c>
      <c r="B7" s="193" t="s">
        <v>648</v>
      </c>
      <c r="C7" s="259" t="s">
        <v>1002</v>
      </c>
      <c r="D7" s="194">
        <v>3421024.9</v>
      </c>
      <c r="E7" s="194">
        <v>1624046.54</v>
      </c>
      <c r="F7" s="187">
        <v>1796978.36</v>
      </c>
    </row>
    <row r="8" spans="1:6">
      <c r="A8" s="193" t="s">
        <v>649</v>
      </c>
      <c r="B8" s="193" t="s">
        <v>648</v>
      </c>
      <c r="C8" s="259" t="s">
        <v>1002</v>
      </c>
      <c r="D8" s="194">
        <v>2443601.15</v>
      </c>
      <c r="E8" s="194">
        <v>962275.79</v>
      </c>
      <c r="F8" s="187">
        <v>1481325.36</v>
      </c>
    </row>
    <row r="9" spans="1:6">
      <c r="A9" s="193" t="s">
        <v>650</v>
      </c>
      <c r="B9" s="193" t="s">
        <v>648</v>
      </c>
      <c r="C9" s="259" t="s">
        <v>1002</v>
      </c>
      <c r="D9" s="194">
        <v>12609.37</v>
      </c>
      <c r="E9" s="194">
        <v>8553.7099999999991</v>
      </c>
      <c r="F9" s="187">
        <v>4055.66</v>
      </c>
    </row>
    <row r="10" spans="1:6">
      <c r="A10" s="193" t="s">
        <v>649</v>
      </c>
      <c r="B10" s="193" t="s">
        <v>648</v>
      </c>
      <c r="C10" s="259" t="s">
        <v>1002</v>
      </c>
      <c r="D10" s="194">
        <v>0</v>
      </c>
      <c r="E10" s="194">
        <v>0</v>
      </c>
      <c r="F10" s="187">
        <v>0</v>
      </c>
    </row>
    <row r="11" spans="1:6">
      <c r="A11" s="193" t="s">
        <v>651</v>
      </c>
      <c r="B11" s="193" t="s">
        <v>648</v>
      </c>
      <c r="C11" s="259" t="s">
        <v>1002</v>
      </c>
      <c r="D11" s="194">
        <v>10075.42</v>
      </c>
      <c r="E11" s="194">
        <v>4614.67</v>
      </c>
      <c r="F11" s="187">
        <v>5460.75</v>
      </c>
    </row>
    <row r="12" spans="1:6">
      <c r="A12" s="193" t="s">
        <v>652</v>
      </c>
      <c r="B12" s="193" t="s">
        <v>648</v>
      </c>
      <c r="C12" s="259" t="s">
        <v>1002</v>
      </c>
      <c r="D12" s="195">
        <v>183581.23</v>
      </c>
      <c r="E12" s="195">
        <v>164024.5</v>
      </c>
      <c r="F12" s="188">
        <v>19556.73</v>
      </c>
    </row>
    <row r="13" spans="1:6">
      <c r="A13" s="196"/>
      <c r="B13" s="196"/>
      <c r="C13" s="196"/>
      <c r="D13" s="189">
        <f>SUBTOTAL(9,D7:D12)</f>
        <v>6070892.0700000003</v>
      </c>
      <c r="E13" s="189">
        <f t="shared" ref="E13:F13" si="0">SUBTOTAL(9,E7:E12)</f>
        <v>2763515.21</v>
      </c>
      <c r="F13" s="190">
        <f t="shared" si="0"/>
        <v>3307376.8600000003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3A1F-1E8C-40A8-8452-505EAEF78A15}">
  <sheetPr codeName="Sheet41">
    <tabColor theme="6" tint="-0.499984740745262"/>
  </sheetPr>
  <dimension ref="A1:G23"/>
  <sheetViews>
    <sheetView workbookViewId="0"/>
  </sheetViews>
  <sheetFormatPr defaultColWidth="8.6640625" defaultRowHeight="10.199999999999999"/>
  <cols>
    <col min="1" max="1" width="8.5546875" style="74" bestFit="1" customWidth="1"/>
    <col min="2" max="2" width="9" style="74" bestFit="1" customWidth="1"/>
    <col min="3" max="3" width="26.109375" style="74" bestFit="1" customWidth="1"/>
    <col min="4" max="4" width="36.33203125" style="74" bestFit="1" customWidth="1"/>
    <col min="5" max="5" width="10.109375" style="74" bestFit="1" customWidth="1"/>
    <col min="6" max="6" width="11.33203125" style="74" bestFit="1" customWidth="1"/>
    <col min="7" max="7" width="10.44140625" style="74" bestFit="1" customWidth="1"/>
    <col min="8" max="13" width="8.6640625" style="74"/>
    <col min="14" max="14" width="10.88671875" style="74" bestFit="1" customWidth="1"/>
    <col min="15" max="16384" width="8.6640625" style="74"/>
  </cols>
  <sheetData>
    <row r="1" spans="1:7" customFormat="1" ht="12.75" customHeight="1">
      <c r="A1" s="15" t="s">
        <v>492</v>
      </c>
      <c r="B1" s="74"/>
    </row>
    <row r="2" spans="1:7" customFormat="1" ht="12.75" customHeight="1">
      <c r="A2" s="17" t="s">
        <v>493</v>
      </c>
      <c r="B2" s="74"/>
    </row>
    <row r="3" spans="1:7" customFormat="1" ht="12.75" customHeight="1">
      <c r="A3" s="17" t="s">
        <v>494</v>
      </c>
      <c r="B3" s="74"/>
    </row>
    <row r="4" spans="1:7" customFormat="1" ht="12.75" customHeight="1">
      <c r="A4" s="18" t="s">
        <v>599</v>
      </c>
      <c r="B4" s="74"/>
    </row>
    <row r="5" spans="1:7" customFormat="1" ht="14.4"/>
    <row r="6" spans="1:7">
      <c r="A6" s="185" t="s">
        <v>653</v>
      </c>
      <c r="B6" s="185" t="s">
        <v>654</v>
      </c>
      <c r="C6" s="185" t="s">
        <v>646</v>
      </c>
      <c r="D6" s="185" t="s">
        <v>655</v>
      </c>
      <c r="E6" s="185" t="s">
        <v>656</v>
      </c>
      <c r="F6" s="185" t="s">
        <v>657</v>
      </c>
      <c r="G6" s="185" t="s">
        <v>640</v>
      </c>
    </row>
    <row r="7" spans="1:7">
      <c r="A7" s="193" t="s">
        <v>658</v>
      </c>
      <c r="B7" s="193" t="s">
        <v>3</v>
      </c>
      <c r="C7" s="193" t="s">
        <v>662</v>
      </c>
      <c r="D7" s="260" t="s">
        <v>671</v>
      </c>
      <c r="E7" s="261">
        <v>2003</v>
      </c>
      <c r="F7" s="187">
        <v>434479.27</v>
      </c>
      <c r="G7" s="187">
        <v>396292.66</v>
      </c>
    </row>
    <row r="8" spans="1:7">
      <c r="A8" s="193" t="s">
        <v>658</v>
      </c>
      <c r="B8" s="193" t="s">
        <v>3</v>
      </c>
      <c r="C8" s="193" t="s">
        <v>659</v>
      </c>
      <c r="D8" s="260" t="s">
        <v>671</v>
      </c>
      <c r="E8" s="261">
        <v>2003</v>
      </c>
      <c r="F8" s="187">
        <v>20651.87</v>
      </c>
      <c r="G8" s="187">
        <v>18832.72</v>
      </c>
    </row>
    <row r="9" spans="1:7">
      <c r="A9" s="193" t="s">
        <v>658</v>
      </c>
      <c r="B9" s="193" t="s">
        <v>3</v>
      </c>
      <c r="C9" s="193" t="s">
        <v>639</v>
      </c>
      <c r="D9" s="260" t="s">
        <v>671</v>
      </c>
      <c r="E9" s="261">
        <v>2003</v>
      </c>
      <c r="F9" s="187">
        <v>11988346.449999999</v>
      </c>
      <c r="G9" s="187">
        <v>5057279.63</v>
      </c>
    </row>
    <row r="10" spans="1:7">
      <c r="A10" s="193" t="s">
        <v>658</v>
      </c>
      <c r="B10" s="193" t="s">
        <v>3</v>
      </c>
      <c r="C10" s="193" t="s">
        <v>669</v>
      </c>
      <c r="D10" s="260" t="s">
        <v>671</v>
      </c>
      <c r="E10" s="261">
        <v>2003</v>
      </c>
      <c r="F10" s="187">
        <v>6102.36</v>
      </c>
      <c r="G10" s="187">
        <v>3335.04</v>
      </c>
    </row>
    <row r="11" spans="1:7">
      <c r="A11" s="193" t="s">
        <v>658</v>
      </c>
      <c r="B11" s="193" t="s">
        <v>3</v>
      </c>
      <c r="C11" s="193" t="s">
        <v>665</v>
      </c>
      <c r="D11" s="260" t="s">
        <v>671</v>
      </c>
      <c r="E11" s="261">
        <v>2003</v>
      </c>
      <c r="F11" s="187">
        <v>3646695.14</v>
      </c>
      <c r="G11" s="187">
        <v>1824728.72</v>
      </c>
    </row>
    <row r="12" spans="1:7">
      <c r="A12" s="193" t="s">
        <v>658</v>
      </c>
      <c r="B12" s="193" t="s">
        <v>3</v>
      </c>
      <c r="C12" s="193" t="s">
        <v>661</v>
      </c>
      <c r="D12" s="260" t="s">
        <v>671</v>
      </c>
      <c r="E12" s="261">
        <v>2003</v>
      </c>
      <c r="F12" s="187">
        <v>9683.36</v>
      </c>
      <c r="G12" s="187">
        <v>215.28</v>
      </c>
    </row>
    <row r="13" spans="1:7">
      <c r="A13" s="193" t="s">
        <v>658</v>
      </c>
      <c r="B13" s="193" t="s">
        <v>3</v>
      </c>
      <c r="C13" s="193" t="s">
        <v>668</v>
      </c>
      <c r="D13" s="260" t="s">
        <v>671</v>
      </c>
      <c r="E13" s="261">
        <v>2003</v>
      </c>
      <c r="F13" s="187">
        <v>26148.25</v>
      </c>
      <c r="G13" s="187">
        <v>17335.82</v>
      </c>
    </row>
    <row r="14" spans="1:7">
      <c r="A14" s="193" t="s">
        <v>658</v>
      </c>
      <c r="B14" s="193" t="s">
        <v>3</v>
      </c>
      <c r="C14" s="193" t="s">
        <v>638</v>
      </c>
      <c r="D14" s="260" t="s">
        <v>671</v>
      </c>
      <c r="E14" s="261">
        <v>2003</v>
      </c>
      <c r="F14" s="187">
        <v>266835.49</v>
      </c>
      <c r="G14" s="187">
        <v>145595.39000000001</v>
      </c>
    </row>
    <row r="15" spans="1:7">
      <c r="A15" s="193" t="s">
        <v>658</v>
      </c>
      <c r="B15" s="193" t="s">
        <v>3</v>
      </c>
      <c r="C15" s="193" t="s">
        <v>661</v>
      </c>
      <c r="D15" s="260" t="s">
        <v>671</v>
      </c>
      <c r="E15" s="261">
        <v>2003</v>
      </c>
      <c r="F15" s="187">
        <v>123554.86</v>
      </c>
      <c r="G15" s="187">
        <v>111166.15</v>
      </c>
    </row>
    <row r="16" spans="1:7">
      <c r="A16" s="193" t="s">
        <v>658</v>
      </c>
      <c r="B16" s="193" t="s">
        <v>3</v>
      </c>
      <c r="C16" s="193" t="s">
        <v>663</v>
      </c>
      <c r="D16" s="260" t="s">
        <v>671</v>
      </c>
      <c r="E16" s="261">
        <v>2003</v>
      </c>
      <c r="F16" s="187">
        <v>-109825.33</v>
      </c>
      <c r="G16" s="187">
        <v>-64952.31</v>
      </c>
    </row>
    <row r="17" spans="1:7">
      <c r="A17" s="193" t="s">
        <v>658</v>
      </c>
      <c r="B17" s="193" t="s">
        <v>3</v>
      </c>
      <c r="C17" s="193" t="s">
        <v>650</v>
      </c>
      <c r="D17" s="260" t="s">
        <v>671</v>
      </c>
      <c r="E17" s="261">
        <v>2003</v>
      </c>
      <c r="F17" s="187">
        <v>272367</v>
      </c>
      <c r="G17" s="187">
        <v>139684.6</v>
      </c>
    </row>
    <row r="18" spans="1:7">
      <c r="A18" s="193" t="s">
        <v>658</v>
      </c>
      <c r="B18" s="193" t="s">
        <v>3</v>
      </c>
      <c r="C18" s="193" t="s">
        <v>664</v>
      </c>
      <c r="D18" s="260" t="s">
        <v>671</v>
      </c>
      <c r="E18" s="261">
        <v>2003</v>
      </c>
      <c r="F18" s="187">
        <v>-728.19</v>
      </c>
      <c r="G18" s="187">
        <v>-667.18</v>
      </c>
    </row>
    <row r="19" spans="1:7">
      <c r="A19" s="193" t="s">
        <v>658</v>
      </c>
      <c r="B19" s="193" t="s">
        <v>3</v>
      </c>
      <c r="C19" s="193" t="s">
        <v>660</v>
      </c>
      <c r="D19" s="260" t="s">
        <v>671</v>
      </c>
      <c r="E19" s="261">
        <v>2003</v>
      </c>
      <c r="F19" s="187">
        <v>203438.15</v>
      </c>
      <c r="G19" s="187">
        <v>119120.59</v>
      </c>
    </row>
    <row r="20" spans="1:7">
      <c r="A20" s="193" t="s">
        <v>658</v>
      </c>
      <c r="B20" s="193" t="s">
        <v>3</v>
      </c>
      <c r="C20" s="193" t="s">
        <v>667</v>
      </c>
      <c r="D20" s="260" t="s">
        <v>671</v>
      </c>
      <c r="E20" s="261">
        <v>2003</v>
      </c>
      <c r="F20" s="187">
        <v>846442.94</v>
      </c>
      <c r="G20" s="187">
        <v>435971.8</v>
      </c>
    </row>
    <row r="21" spans="1:7">
      <c r="A21" s="193" t="s">
        <v>658</v>
      </c>
      <c r="B21" s="193" t="s">
        <v>3</v>
      </c>
      <c r="C21" s="193" t="s">
        <v>670</v>
      </c>
      <c r="D21" s="260" t="s">
        <v>671</v>
      </c>
      <c r="E21" s="261">
        <v>2003</v>
      </c>
      <c r="F21" s="187">
        <v>203195.56</v>
      </c>
      <c r="G21" s="187">
        <v>141025.28</v>
      </c>
    </row>
    <row r="22" spans="1:7">
      <c r="A22" s="193" t="s">
        <v>658</v>
      </c>
      <c r="B22" s="193" t="s">
        <v>3</v>
      </c>
      <c r="C22" s="193" t="s">
        <v>666</v>
      </c>
      <c r="D22" s="260" t="s">
        <v>671</v>
      </c>
      <c r="E22" s="261">
        <v>2003</v>
      </c>
      <c r="F22" s="187">
        <v>173463.58</v>
      </c>
      <c r="G22" s="187">
        <v>154453.6</v>
      </c>
    </row>
    <row r="23" spans="1:7">
      <c r="A23" s="196"/>
      <c r="B23" s="196"/>
      <c r="C23" s="196"/>
      <c r="D23" s="189"/>
      <c r="E23" s="189"/>
      <c r="F23" s="189">
        <f>SUBTOTAL(9,F7:F22)</f>
        <v>18110850.759999998</v>
      </c>
      <c r="G23" s="190">
        <f>SUBTOTAL(9,G7:G22)</f>
        <v>8499417.790000001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C043-F9D5-4179-8D97-42FB1FD8133F}">
  <sheetPr>
    <tabColor theme="6" tint="-0.499984740745262"/>
  </sheetPr>
  <dimension ref="A1:AQ134"/>
  <sheetViews>
    <sheetView zoomScaleNormal="100" workbookViewId="0"/>
  </sheetViews>
  <sheetFormatPr defaultColWidth="9.109375" defaultRowHeight="14.4"/>
  <cols>
    <col min="1" max="1" width="28" style="333" bestFit="1" customWidth="1"/>
    <col min="2" max="2" width="9" style="326" bestFit="1" customWidth="1"/>
    <col min="3" max="3" width="26.6640625" style="326" bestFit="1" customWidth="1"/>
    <col min="4" max="4" width="12.109375" style="326" bestFit="1" customWidth="1"/>
    <col min="5" max="6" width="11.6640625" style="326" bestFit="1" customWidth="1"/>
    <col min="7" max="13" width="12.88671875" style="326" customWidth="1"/>
    <col min="14" max="14" width="17.33203125" style="326" bestFit="1" customWidth="1"/>
    <col min="15" max="30" width="12.88671875" style="326" customWidth="1"/>
    <col min="31" max="34" width="11.44140625" style="332" customWidth="1"/>
    <col min="35" max="35" width="14" style="332" bestFit="1" customWidth="1"/>
    <col min="36" max="40" width="9.109375" style="327"/>
    <col min="41" max="41" width="24.33203125" style="327" bestFit="1" customWidth="1"/>
    <col min="42" max="16384" width="9.109375" style="327"/>
  </cols>
  <sheetData>
    <row r="1" spans="1:43" s="374" customFormat="1" ht="12.75" customHeight="1">
      <c r="A1" s="377" t="s">
        <v>492</v>
      </c>
      <c r="B1" s="488"/>
    </row>
    <row r="2" spans="1:43" s="374" customFormat="1" ht="12.75" customHeight="1">
      <c r="A2" s="376" t="s">
        <v>493</v>
      </c>
      <c r="B2" s="488"/>
    </row>
    <row r="3" spans="1:43" s="374" customFormat="1" ht="12.75" customHeight="1">
      <c r="A3" s="376" t="s">
        <v>494</v>
      </c>
      <c r="B3" s="488"/>
    </row>
    <row r="4" spans="1:43" s="374" customFormat="1" ht="12.75" customHeight="1">
      <c r="A4" s="375" t="s">
        <v>601</v>
      </c>
      <c r="B4" s="488"/>
    </row>
    <row r="5" spans="1:43" s="374" customFormat="1"/>
    <row r="6" spans="1:43" ht="13.2">
      <c r="A6" s="489" t="s">
        <v>653</v>
      </c>
      <c r="B6" s="489" t="s">
        <v>654</v>
      </c>
      <c r="C6" s="373" t="s">
        <v>700</v>
      </c>
      <c r="D6" s="489" t="s">
        <v>734</v>
      </c>
      <c r="E6" s="489" t="s">
        <v>735</v>
      </c>
      <c r="F6" s="489" t="s">
        <v>736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51"/>
      <c r="AF6" s="351"/>
      <c r="AG6" s="351"/>
      <c r="AH6" s="351"/>
      <c r="AI6" s="351"/>
    </row>
    <row r="7" spans="1:43" ht="13.2">
      <c r="A7" s="490">
        <v>202606</v>
      </c>
      <c r="B7" s="490" t="s">
        <v>3</v>
      </c>
      <c r="C7" s="304" t="s">
        <v>600</v>
      </c>
      <c r="D7" s="491">
        <f>AI13</f>
        <v>-68391292.440000013</v>
      </c>
      <c r="E7" s="491">
        <f>-AI16</f>
        <v>37681555.439999998</v>
      </c>
      <c r="F7" s="491">
        <f>-AI15</f>
        <v>-30709737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51"/>
      <c r="AF7" s="351"/>
      <c r="AG7" s="351"/>
      <c r="AH7" s="351"/>
      <c r="AI7" s="351"/>
    </row>
    <row r="8" spans="1:43" ht="13.2">
      <c r="A8" s="490">
        <v>202606</v>
      </c>
      <c r="B8" s="490" t="s">
        <v>3</v>
      </c>
      <c r="C8" s="304" t="s">
        <v>701</v>
      </c>
      <c r="D8" s="491">
        <v>36581151.020000003</v>
      </c>
      <c r="E8" s="491">
        <f>AI100</f>
        <v>-17796217.085619763</v>
      </c>
      <c r="F8" s="491">
        <f>SUM(D8:E8)</f>
        <v>18784933.934380241</v>
      </c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51"/>
      <c r="AF8" s="351"/>
      <c r="AG8" s="351"/>
      <c r="AH8" s="351"/>
      <c r="AI8" s="351"/>
    </row>
    <row r="9" spans="1:43" ht="13.2">
      <c r="A9" s="372"/>
      <c r="B9" s="372"/>
      <c r="C9" s="372"/>
      <c r="D9" s="492">
        <f>SUBTOTAL(9,D7:D8)</f>
        <v>-31810141.420000009</v>
      </c>
      <c r="E9" s="492">
        <f>SUBTOTAL(9,E7:E8)</f>
        <v>19885338.354380235</v>
      </c>
      <c r="F9" s="493">
        <f>SUBTOTAL(9,F7:F8)</f>
        <v>-11924803.065619759</v>
      </c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51"/>
      <c r="AF9" s="351"/>
      <c r="AG9" s="351"/>
      <c r="AH9" s="351"/>
      <c r="AI9" s="351"/>
      <c r="AM9" s="348"/>
      <c r="AN9" s="348"/>
      <c r="AO9" s="348"/>
      <c r="AP9" s="348"/>
      <c r="AQ9" s="348"/>
    </row>
    <row r="10" spans="1:43" ht="13.2">
      <c r="A10" s="371"/>
      <c r="B10" s="338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51"/>
      <c r="AF10" s="351"/>
      <c r="AG10" s="351"/>
      <c r="AH10" s="351"/>
      <c r="AI10" s="351"/>
      <c r="AM10" s="348"/>
      <c r="AN10" s="348"/>
      <c r="AO10" s="347"/>
      <c r="AP10" s="350"/>
      <c r="AQ10" s="349"/>
    </row>
    <row r="11" spans="1:43" ht="13.2">
      <c r="A11" s="371"/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51"/>
      <c r="AF11" s="351"/>
      <c r="AG11" s="351"/>
      <c r="AH11" s="351"/>
      <c r="AI11" s="351"/>
      <c r="AM11" s="348"/>
      <c r="AN11" s="348"/>
      <c r="AO11" s="347"/>
      <c r="AP11" s="350"/>
      <c r="AQ11" s="349"/>
    </row>
    <row r="12" spans="1:43" s="326" customFormat="1" ht="13.2">
      <c r="A12" s="489" t="s">
        <v>1545</v>
      </c>
      <c r="B12" s="489"/>
      <c r="C12" s="489">
        <v>302</v>
      </c>
      <c r="D12" s="489">
        <v>303</v>
      </c>
      <c r="E12" s="489">
        <v>365</v>
      </c>
      <c r="F12" s="489">
        <v>366</v>
      </c>
      <c r="G12" s="489">
        <v>367</v>
      </c>
      <c r="H12" s="489">
        <v>369</v>
      </c>
      <c r="I12" s="489">
        <v>371</v>
      </c>
      <c r="J12" s="489" t="s">
        <v>1546</v>
      </c>
      <c r="K12" s="489" t="s">
        <v>1547</v>
      </c>
      <c r="L12" s="489" t="s">
        <v>1548</v>
      </c>
      <c r="M12" s="489">
        <v>375</v>
      </c>
      <c r="N12" s="489">
        <v>376</v>
      </c>
      <c r="O12" s="489">
        <v>378</v>
      </c>
      <c r="P12" s="489">
        <v>379</v>
      </c>
      <c r="Q12" s="489">
        <v>380</v>
      </c>
      <c r="R12" s="489">
        <v>381</v>
      </c>
      <c r="S12" s="489">
        <v>382</v>
      </c>
      <c r="T12" s="489">
        <v>383</v>
      </c>
      <c r="U12" s="489">
        <v>384</v>
      </c>
      <c r="V12" s="489">
        <v>385</v>
      </c>
      <c r="W12" s="489">
        <v>387</v>
      </c>
      <c r="X12" s="489" t="s">
        <v>1549</v>
      </c>
      <c r="Y12" s="489" t="s">
        <v>1550</v>
      </c>
      <c r="Z12" s="489">
        <v>390</v>
      </c>
      <c r="AA12" s="489">
        <v>391</v>
      </c>
      <c r="AB12" s="489">
        <v>392</v>
      </c>
      <c r="AC12" s="489">
        <v>393</v>
      </c>
      <c r="AD12" s="489">
        <v>394</v>
      </c>
      <c r="AE12" s="489">
        <v>395</v>
      </c>
      <c r="AF12" s="489">
        <v>396</v>
      </c>
      <c r="AG12" s="489">
        <v>397</v>
      </c>
      <c r="AH12" s="489">
        <v>398</v>
      </c>
      <c r="AI12" s="489" t="s">
        <v>834</v>
      </c>
      <c r="AM12" s="348"/>
      <c r="AN12" s="348"/>
      <c r="AO12" s="347"/>
      <c r="AP12" s="350"/>
      <c r="AQ12" s="349"/>
    </row>
    <row r="13" spans="1:43" s="326" customFormat="1" ht="13.2">
      <c r="A13" s="494" t="s">
        <v>657</v>
      </c>
      <c r="B13" s="344"/>
      <c r="C13" s="363">
        <v>-81207.259999999995</v>
      </c>
      <c r="D13" s="363">
        <v>-80487.820000000007</v>
      </c>
      <c r="E13" s="363">
        <v>-34352.089999999997</v>
      </c>
      <c r="F13" s="363">
        <v>-5238.1499999999996</v>
      </c>
      <c r="G13" s="363">
        <v>-3573586</v>
      </c>
      <c r="H13" s="363">
        <v>-945244.54</v>
      </c>
      <c r="I13" s="363">
        <v>-53866.25</v>
      </c>
      <c r="J13" s="363">
        <v>-42829.7</v>
      </c>
      <c r="K13" s="363">
        <v>-8407.1299999999992</v>
      </c>
      <c r="L13" s="363">
        <v>-35137.550000000003</v>
      </c>
      <c r="M13" s="363">
        <v>-550.20000000000005</v>
      </c>
      <c r="N13" s="363">
        <v>-39243723.039999999</v>
      </c>
      <c r="O13" s="363">
        <v>-419800.79</v>
      </c>
      <c r="P13" s="363">
        <v>-533526.47</v>
      </c>
      <c r="Q13" s="363">
        <v>-14788354.17</v>
      </c>
      <c r="R13" s="363">
        <v>-2585550.59</v>
      </c>
      <c r="S13" s="363">
        <v>-1658681.04</v>
      </c>
      <c r="T13" s="363">
        <v>-397968.92</v>
      </c>
      <c r="U13" s="363">
        <v>-183202.09</v>
      </c>
      <c r="V13" s="363">
        <v>-237062.45</v>
      </c>
      <c r="W13" s="363">
        <v>-325251.59000000003</v>
      </c>
      <c r="X13" s="363">
        <v>-12493.43</v>
      </c>
      <c r="Y13" s="363">
        <f>-109570.58-X13</f>
        <v>-97077.15</v>
      </c>
      <c r="Z13" s="363">
        <v>-273962.11</v>
      </c>
      <c r="AA13" s="363">
        <v>-1433869.6600000001</v>
      </c>
      <c r="AB13" s="363">
        <v>-190332.06</v>
      </c>
      <c r="AC13" s="363">
        <v>-39584.58</v>
      </c>
      <c r="AD13" s="363">
        <v>-513773.16</v>
      </c>
      <c r="AE13" s="363">
        <v>-175656.86</v>
      </c>
      <c r="AF13" s="363">
        <v>-12271.67</v>
      </c>
      <c r="AG13" s="363">
        <v>-342299.88</v>
      </c>
      <c r="AH13" s="363">
        <v>-65944.039999999994</v>
      </c>
      <c r="AI13" s="363">
        <f>SUM(B13:AH13)</f>
        <v>-68391292.440000013</v>
      </c>
      <c r="AJ13" s="328"/>
      <c r="AM13" s="348"/>
      <c r="AN13" s="348"/>
      <c r="AO13" s="347"/>
      <c r="AP13" s="350"/>
      <c r="AQ13" s="349"/>
    </row>
    <row r="14" spans="1:43" s="326" customFormat="1" ht="13.2">
      <c r="A14" s="494" t="s">
        <v>1551</v>
      </c>
      <c r="B14" s="344"/>
      <c r="C14" s="495">
        <f t="shared" ref="C14:AH14" si="0">+C13/$AI$13</f>
        <v>1.1873918024175882E-3</v>
      </c>
      <c r="D14" s="495">
        <f t="shared" si="0"/>
        <v>1.1768723345974537E-3</v>
      </c>
      <c r="E14" s="495">
        <f t="shared" si="0"/>
        <v>5.0228748097043549E-4</v>
      </c>
      <c r="F14" s="495">
        <f t="shared" si="0"/>
        <v>7.6590890639995616E-5</v>
      </c>
      <c r="G14" s="495">
        <f t="shared" si="0"/>
        <v>5.2252061227459956E-2</v>
      </c>
      <c r="H14" s="495">
        <f t="shared" si="0"/>
        <v>1.382112409747582E-2</v>
      </c>
      <c r="I14" s="495">
        <f t="shared" si="0"/>
        <v>7.8761854145770237E-4</v>
      </c>
      <c r="J14" s="495">
        <f t="shared" si="0"/>
        <v>6.26244927855029E-4</v>
      </c>
      <c r="K14" s="495">
        <f t="shared" si="0"/>
        <v>1.2292690633644059E-4</v>
      </c>
      <c r="L14" s="495">
        <f t="shared" si="0"/>
        <v>5.1377227635851942E-4</v>
      </c>
      <c r="M14" s="495">
        <f t="shared" si="0"/>
        <v>8.0448837910570697E-6</v>
      </c>
      <c r="N14" s="495">
        <f t="shared" si="0"/>
        <v>0.57381168917707903</v>
      </c>
      <c r="O14" s="495">
        <f t="shared" si="0"/>
        <v>6.1382198672191067E-3</v>
      </c>
      <c r="P14" s="495">
        <f t="shared" si="0"/>
        <v>7.8010876964792726E-3</v>
      </c>
      <c r="Q14" s="495">
        <f t="shared" si="0"/>
        <v>0.21623153536649259</v>
      </c>
      <c r="R14" s="495">
        <f t="shared" si="0"/>
        <v>3.7805259964465723E-2</v>
      </c>
      <c r="S14" s="495">
        <f t="shared" si="0"/>
        <v>2.4252810274863111E-2</v>
      </c>
      <c r="T14" s="495">
        <f t="shared" si="0"/>
        <v>5.8189998434250954E-3</v>
      </c>
      <c r="U14" s="495">
        <f t="shared" si="0"/>
        <v>2.6787341409101753E-3</v>
      </c>
      <c r="V14" s="495">
        <f t="shared" si="0"/>
        <v>3.4662665602931244E-3</v>
      </c>
      <c r="W14" s="495">
        <f t="shared" si="0"/>
        <v>4.7557456277836059E-3</v>
      </c>
      <c r="X14" s="495">
        <f t="shared" si="0"/>
        <v>1.8267574064286828E-4</v>
      </c>
      <c r="Y14" s="495">
        <f t="shared" si="0"/>
        <v>1.4194372782933766E-3</v>
      </c>
      <c r="Z14" s="495">
        <f t="shared" si="0"/>
        <v>4.0058039587473537E-3</v>
      </c>
      <c r="AA14" s="495">
        <f t="shared" si="0"/>
        <v>2.0965675729230304E-2</v>
      </c>
      <c r="AB14" s="495">
        <f t="shared" si="0"/>
        <v>2.782986740117233E-3</v>
      </c>
      <c r="AC14" s="495">
        <f t="shared" si="0"/>
        <v>5.7879561253689903E-4</v>
      </c>
      <c r="AD14" s="495">
        <f t="shared" si="0"/>
        <v>7.5122598458091062E-3</v>
      </c>
      <c r="AE14" s="495">
        <f t="shared" si="0"/>
        <v>2.5684097161068355E-3</v>
      </c>
      <c r="AF14" s="495">
        <f t="shared" si="0"/>
        <v>1.7943322259578572E-4</v>
      </c>
      <c r="AG14" s="495">
        <f t="shared" si="0"/>
        <v>5.0050213673078518E-3</v>
      </c>
      <c r="AH14" s="495">
        <f t="shared" si="0"/>
        <v>9.6421690024140123E-4</v>
      </c>
      <c r="AI14" s="363"/>
      <c r="AM14" s="348"/>
      <c r="AN14" s="348"/>
      <c r="AO14" s="347"/>
      <c r="AP14" s="350"/>
      <c r="AQ14" s="349"/>
    </row>
    <row r="15" spans="1:43" s="326" customFormat="1" ht="13.2">
      <c r="A15" s="494" t="s">
        <v>1552</v>
      </c>
      <c r="B15" s="344"/>
      <c r="C15" s="343">
        <f t="shared" ref="C15:AH15" si="1">+C14*$AI$15</f>
        <v>36464.489968200098</v>
      </c>
      <c r="D15" s="343">
        <f t="shared" si="1"/>
        <v>36141.439878063808</v>
      </c>
      <c r="E15" s="343">
        <f t="shared" si="1"/>
        <v>15425.116438994579</v>
      </c>
      <c r="F15" s="343">
        <f t="shared" si="1"/>
        <v>2352.086108150027</v>
      </c>
      <c r="G15" s="343">
        <f t="shared" si="1"/>
        <v>1604647.0580031925</v>
      </c>
      <c r="H15" s="343">
        <f t="shared" si="1"/>
        <v>424443.08607784478</v>
      </c>
      <c r="I15" s="343">
        <f t="shared" si="1"/>
        <v>24187.558264489635</v>
      </c>
      <c r="J15" s="343">
        <f t="shared" si="1"/>
        <v>19231.817032011913</v>
      </c>
      <c r="K15" s="343">
        <f t="shared" si="1"/>
        <v>3775.0529638157241</v>
      </c>
      <c r="L15" s="343">
        <f t="shared" si="1"/>
        <v>15777.81148486145</v>
      </c>
      <c r="M15" s="343">
        <f t="shared" si="1"/>
        <v>247.05626541892556</v>
      </c>
      <c r="N15" s="343">
        <f t="shared" si="1"/>
        <v>17621606.062153842</v>
      </c>
      <c r="O15" s="343">
        <f t="shared" si="1"/>
        <v>188503.11777047368</v>
      </c>
      <c r="P15" s="343">
        <f t="shared" si="1"/>
        <v>239569.35147281428</v>
      </c>
      <c r="Q15" s="343">
        <f t="shared" si="1"/>
        <v>6640413.5822111862</v>
      </c>
      <c r="R15" s="343">
        <f t="shared" si="1"/>
        <v>1160989.5907253716</v>
      </c>
      <c r="S15" s="343">
        <f t="shared" si="1"/>
        <v>744797.42505194386</v>
      </c>
      <c r="T15" s="343">
        <f t="shared" si="1"/>
        <v>178699.95479462587</v>
      </c>
      <c r="U15" s="343">
        <f t="shared" si="1"/>
        <v>82263.220960272432</v>
      </c>
      <c r="V15" s="343">
        <f t="shared" si="1"/>
        <v>106448.13443849649</v>
      </c>
      <c r="W15" s="343">
        <f t="shared" si="1"/>
        <v>146047.69746813443</v>
      </c>
      <c r="X15" s="343">
        <f t="shared" si="1"/>
        <v>5609.9239514226956</v>
      </c>
      <c r="Y15" s="343">
        <f t="shared" si="1"/>
        <v>43590.545504385402</v>
      </c>
      <c r="Z15" s="343">
        <f t="shared" si="1"/>
        <v>123017.18604669008</v>
      </c>
      <c r="AA15" s="343">
        <f t="shared" si="1"/>
        <v>643850.38767194585</v>
      </c>
      <c r="AB15" s="343">
        <f t="shared" si="1"/>
        <v>85464.790863487578</v>
      </c>
      <c r="AC15" s="343">
        <f t="shared" si="1"/>
        <v>17774.661037762071</v>
      </c>
      <c r="AD15" s="343">
        <f t="shared" si="1"/>
        <v>230699.5241404582</v>
      </c>
      <c r="AE15" s="343">
        <f t="shared" si="1"/>
        <v>78875.186889885576</v>
      </c>
      <c r="AF15" s="343">
        <f t="shared" si="1"/>
        <v>5510.3470749790367</v>
      </c>
      <c r="AG15" s="343">
        <f t="shared" si="1"/>
        <v>153702.88986940452</v>
      </c>
      <c r="AH15" s="343">
        <f t="shared" si="1"/>
        <v>29610.847417368666</v>
      </c>
      <c r="AI15" s="363">
        <v>30709737</v>
      </c>
      <c r="AJ15" s="328"/>
      <c r="AM15" s="348"/>
      <c r="AN15" s="348"/>
      <c r="AO15" s="347"/>
      <c r="AP15" s="350"/>
      <c r="AQ15" s="349"/>
    </row>
    <row r="16" spans="1:43" s="326" customFormat="1" ht="13.2">
      <c r="A16" s="496" t="s">
        <v>1553</v>
      </c>
      <c r="B16" s="334"/>
      <c r="C16" s="370">
        <f t="shared" ref="C16:AH16" si="2">+C13+C15</f>
        <v>-44742.770031799897</v>
      </c>
      <c r="D16" s="370">
        <f t="shared" si="2"/>
        <v>-44346.380121936199</v>
      </c>
      <c r="E16" s="370">
        <f t="shared" si="2"/>
        <v>-18926.973561005419</v>
      </c>
      <c r="F16" s="370">
        <f t="shared" si="2"/>
        <v>-2886.0638918499726</v>
      </c>
      <c r="G16" s="370">
        <f t="shared" si="2"/>
        <v>-1968938.9419968075</v>
      </c>
      <c r="H16" s="370">
        <f t="shared" si="2"/>
        <v>-520801.45392215525</v>
      </c>
      <c r="I16" s="370">
        <f t="shared" si="2"/>
        <v>-29678.691735510365</v>
      </c>
      <c r="J16" s="370">
        <f t="shared" si="2"/>
        <v>-23597.882967988084</v>
      </c>
      <c r="K16" s="370">
        <f t="shared" si="2"/>
        <v>-4632.0770361842751</v>
      </c>
      <c r="L16" s="370">
        <f t="shared" si="2"/>
        <v>-19359.738515138553</v>
      </c>
      <c r="M16" s="370">
        <f t="shared" si="2"/>
        <v>-303.14373458107445</v>
      </c>
      <c r="N16" s="370">
        <f t="shared" si="2"/>
        <v>-21622116.977846157</v>
      </c>
      <c r="O16" s="370">
        <f t="shared" si="2"/>
        <v>-231297.6722295263</v>
      </c>
      <c r="P16" s="370">
        <f t="shared" si="2"/>
        <v>-293957.1185271857</v>
      </c>
      <c r="Q16" s="370">
        <f t="shared" si="2"/>
        <v>-8147940.5877888137</v>
      </c>
      <c r="R16" s="370">
        <f t="shared" si="2"/>
        <v>-1424560.9992746282</v>
      </c>
      <c r="S16" s="370">
        <f t="shared" si="2"/>
        <v>-913883.61494805617</v>
      </c>
      <c r="T16" s="370">
        <f t="shared" si="2"/>
        <v>-219268.96520537412</v>
      </c>
      <c r="U16" s="370">
        <f t="shared" si="2"/>
        <v>-100938.86903972756</v>
      </c>
      <c r="V16" s="370">
        <f t="shared" si="2"/>
        <v>-130614.31556150352</v>
      </c>
      <c r="W16" s="370">
        <f t="shared" si="2"/>
        <v>-179203.8925318656</v>
      </c>
      <c r="X16" s="370">
        <f t="shared" si="2"/>
        <v>-6883.5060485773047</v>
      </c>
      <c r="Y16" s="370">
        <f t="shared" si="2"/>
        <v>-53486.604495614592</v>
      </c>
      <c r="Z16" s="370">
        <f t="shared" si="2"/>
        <v>-150944.92395330989</v>
      </c>
      <c r="AA16" s="370">
        <f t="shared" si="2"/>
        <v>-790019.2723280543</v>
      </c>
      <c r="AB16" s="370">
        <f t="shared" si="2"/>
        <v>-104867.26913651242</v>
      </c>
      <c r="AC16" s="370">
        <f t="shared" si="2"/>
        <v>-21809.918962237931</v>
      </c>
      <c r="AD16" s="370">
        <f t="shared" si="2"/>
        <v>-283073.63585954177</v>
      </c>
      <c r="AE16" s="370">
        <f t="shared" si="2"/>
        <v>-96781.673110114411</v>
      </c>
      <c r="AF16" s="370">
        <f t="shared" si="2"/>
        <v>-6761.3229250209633</v>
      </c>
      <c r="AG16" s="370">
        <f t="shared" si="2"/>
        <v>-188596.99013059548</v>
      </c>
      <c r="AH16" s="370">
        <f t="shared" si="2"/>
        <v>-36333.192582631324</v>
      </c>
      <c r="AI16" s="369">
        <f>SUM(C16:AH16)</f>
        <v>-37681555.439999998</v>
      </c>
      <c r="AJ16" s="329"/>
      <c r="AK16" s="328"/>
      <c r="AM16" s="348"/>
      <c r="AN16" s="348"/>
      <c r="AO16" s="347"/>
      <c r="AP16" s="350"/>
      <c r="AQ16" s="349"/>
    </row>
    <row r="17" spans="1:43" s="326" customFormat="1" ht="13.2">
      <c r="A17" s="368"/>
      <c r="B17" s="338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61"/>
      <c r="AJ17" s="329"/>
      <c r="AK17" s="328"/>
      <c r="AM17" s="348"/>
      <c r="AN17" s="348"/>
      <c r="AO17" s="347"/>
      <c r="AP17" s="350"/>
      <c r="AQ17" s="349"/>
    </row>
    <row r="18" spans="1:43" s="326" customFormat="1" ht="13.2">
      <c r="A18" s="497" t="s">
        <v>1554</v>
      </c>
      <c r="B18" s="498"/>
      <c r="C18" s="498"/>
      <c r="D18" s="498"/>
      <c r="E18" s="498"/>
      <c r="F18" s="498"/>
      <c r="G18" s="498"/>
      <c r="H18" s="498"/>
      <c r="I18" s="498"/>
      <c r="J18" s="498"/>
      <c r="K18" s="498"/>
      <c r="L18" s="498"/>
      <c r="M18" s="498"/>
      <c r="N18" s="498"/>
      <c r="O18" s="498"/>
      <c r="P18" s="498"/>
      <c r="Q18" s="498"/>
      <c r="R18" s="498"/>
      <c r="S18" s="498"/>
      <c r="T18" s="498"/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9"/>
      <c r="AM18" s="348"/>
      <c r="AN18" s="348"/>
      <c r="AO18" s="347"/>
      <c r="AP18" s="350"/>
      <c r="AQ18" s="349"/>
    </row>
    <row r="19" spans="1:43" s="326" customFormat="1" ht="13.2">
      <c r="A19" s="366" t="s">
        <v>1555</v>
      </c>
      <c r="B19" s="367"/>
      <c r="C19" s="500">
        <v>4.0307999999999997E-2</v>
      </c>
      <c r="D19" s="500">
        <v>5.8400000000000001E-2</v>
      </c>
      <c r="E19" s="500">
        <v>0</v>
      </c>
      <c r="F19" s="500">
        <v>7.2289999999999993E-2</v>
      </c>
      <c r="G19" s="500">
        <v>1.5156849999999999E-2</v>
      </c>
      <c r="H19" s="500">
        <v>1.5628699999999999E-2</v>
      </c>
      <c r="I19" s="500">
        <v>4.9739999999999999E-2</v>
      </c>
      <c r="J19" s="500">
        <v>0</v>
      </c>
      <c r="K19" s="500">
        <v>0</v>
      </c>
      <c r="L19" s="500">
        <v>0</v>
      </c>
      <c r="M19" s="500">
        <v>3.32E-2</v>
      </c>
      <c r="N19" s="500">
        <v>1.9536451999999999E-2</v>
      </c>
      <c r="O19" s="500">
        <v>3.3587499999999999E-2</v>
      </c>
      <c r="P19" s="500">
        <v>2.3847199999999999E-2</v>
      </c>
      <c r="Q19" s="500">
        <v>2.4333549999999999E-2</v>
      </c>
      <c r="R19" s="500">
        <v>2.0333810000000001E-2</v>
      </c>
      <c r="S19" s="501">
        <v>2.412659E-2</v>
      </c>
      <c r="T19" s="500">
        <v>2.6311000000000001E-2</v>
      </c>
      <c r="U19" s="500">
        <v>2.8358000000000001E-2</v>
      </c>
      <c r="V19" s="500">
        <v>2.9048999999999998E-2</v>
      </c>
      <c r="W19" s="500">
        <v>3.1621999999999997E-2</v>
      </c>
      <c r="X19" s="500">
        <v>0</v>
      </c>
      <c r="Y19" s="501">
        <v>0</v>
      </c>
      <c r="Z19" s="500">
        <v>3.7704000000000001E-2</v>
      </c>
      <c r="AA19" s="500">
        <v>9.0649999999999994E-2</v>
      </c>
      <c r="AB19" s="500">
        <v>0.25</v>
      </c>
      <c r="AC19" s="500">
        <v>3.0345E-2</v>
      </c>
      <c r="AD19" s="500">
        <v>3.9229100000000003E-2</v>
      </c>
      <c r="AE19" s="500">
        <v>9.2899999999999996E-2</v>
      </c>
      <c r="AF19" s="500">
        <v>5.6899999999999999E-2</v>
      </c>
      <c r="AG19" s="500">
        <v>6.1100000000000002E-2</v>
      </c>
      <c r="AH19" s="500">
        <v>3.9891999999999997E-2</v>
      </c>
      <c r="AI19" s="363"/>
      <c r="AM19" s="348"/>
      <c r="AN19" s="348"/>
      <c r="AO19" s="347"/>
      <c r="AP19" s="350"/>
      <c r="AQ19" s="349"/>
    </row>
    <row r="20" spans="1:43" s="326" customFormat="1" ht="13.2">
      <c r="A20" s="366" t="s">
        <v>1556</v>
      </c>
      <c r="B20" s="367">
        <v>39417</v>
      </c>
      <c r="C20" s="500">
        <v>0.04</v>
      </c>
      <c r="D20" s="500">
        <v>6.6699999999999995E-2</v>
      </c>
      <c r="E20" s="500">
        <v>1.38E-2</v>
      </c>
      <c r="F20" s="500">
        <v>1.55E-2</v>
      </c>
      <c r="G20" s="500">
        <v>1.5299999999999999E-2</v>
      </c>
      <c r="H20" s="500">
        <v>1.54E-2</v>
      </c>
      <c r="I20" s="500">
        <v>2.4899999999999999E-2</v>
      </c>
      <c r="J20" s="500">
        <v>0</v>
      </c>
      <c r="K20" s="500">
        <v>9.3080000000000003E-3</v>
      </c>
      <c r="L20" s="500">
        <v>1.7600000000000001E-2</v>
      </c>
      <c r="M20" s="500">
        <v>1.9300000000000001E-2</v>
      </c>
      <c r="N20" s="500">
        <v>2.07E-2</v>
      </c>
      <c r="O20" s="500">
        <v>2.3099999999999999E-2</v>
      </c>
      <c r="P20" s="500">
        <v>2.3599999999999999E-2</v>
      </c>
      <c r="Q20" s="500">
        <v>2.8199999999999999E-2</v>
      </c>
      <c r="R20" s="500">
        <v>2.0199999999999999E-2</v>
      </c>
      <c r="S20" s="501">
        <v>2.3599999999999999E-2</v>
      </c>
      <c r="T20" s="500">
        <v>2.5600000000000001E-2</v>
      </c>
      <c r="U20" s="500">
        <v>2.7799999999999998E-2</v>
      </c>
      <c r="V20" s="500">
        <v>1.9900000000000001E-2</v>
      </c>
      <c r="W20" s="500">
        <v>3.0099999999999998E-2</v>
      </c>
      <c r="X20" s="500">
        <v>0</v>
      </c>
      <c r="Y20" s="501">
        <v>4.9300999999999998E-2</v>
      </c>
      <c r="Z20" s="500">
        <v>4.8899999999999999E-2</v>
      </c>
      <c r="AA20" s="500">
        <v>0.12275</v>
      </c>
      <c r="AB20" s="500">
        <v>0.1701</v>
      </c>
      <c r="AC20" s="500">
        <v>2.86E-2</v>
      </c>
      <c r="AD20" s="500">
        <v>0.04</v>
      </c>
      <c r="AE20" s="500">
        <v>0.1111</v>
      </c>
      <c r="AF20" s="500">
        <v>0.1166</v>
      </c>
      <c r="AG20" s="500">
        <v>6.6699999999999995E-2</v>
      </c>
      <c r="AH20" s="500">
        <v>0.04</v>
      </c>
      <c r="AI20" s="363"/>
      <c r="AM20" s="348"/>
      <c r="AN20" s="348"/>
      <c r="AO20" s="347"/>
      <c r="AP20" s="350"/>
      <c r="AQ20" s="349"/>
    </row>
    <row r="21" spans="1:43" s="326" customFormat="1" ht="13.2">
      <c r="A21" s="366" t="s">
        <v>1557</v>
      </c>
      <c r="B21" s="344"/>
      <c r="C21" s="500">
        <v>3.95E-2</v>
      </c>
      <c r="D21" s="500">
        <v>6.6699999999999995E-2</v>
      </c>
      <c r="E21" s="500">
        <v>1.3899999999999999E-2</v>
      </c>
      <c r="F21" s="500">
        <v>1.52E-2</v>
      </c>
      <c r="G21" s="500">
        <v>1.4E-2</v>
      </c>
      <c r="H21" s="500">
        <v>1.47E-2</v>
      </c>
      <c r="I21" s="500">
        <v>2.4E-2</v>
      </c>
      <c r="J21" s="500">
        <v>0</v>
      </c>
      <c r="K21" s="500">
        <v>1.04E-2</v>
      </c>
      <c r="L21" s="500">
        <v>1.7399999999999999E-2</v>
      </c>
      <c r="M21" s="500">
        <v>1.9199999999999998E-2</v>
      </c>
      <c r="N21" s="500">
        <v>1.7399999999999999E-2</v>
      </c>
      <c r="O21" s="500">
        <v>2.4E-2</v>
      </c>
      <c r="P21" s="500">
        <v>2.4E-2</v>
      </c>
      <c r="Q21" s="500">
        <v>1.9099999999999999E-2</v>
      </c>
      <c r="R21" s="500">
        <v>2.3599999999999999E-2</v>
      </c>
      <c r="S21" s="501">
        <v>2.3599999999999999E-2</v>
      </c>
      <c r="T21" s="500">
        <v>2.58E-2</v>
      </c>
      <c r="U21" s="500">
        <v>2.76E-2</v>
      </c>
      <c r="V21" s="500">
        <v>2.1100000000000001E-2</v>
      </c>
      <c r="W21" s="500">
        <v>3.0200000000000001E-2</v>
      </c>
      <c r="X21" s="500">
        <v>0</v>
      </c>
      <c r="Y21" s="501">
        <v>4.9299999999999997E-2</v>
      </c>
      <c r="Z21" s="500">
        <v>3.6299999999999999E-2</v>
      </c>
      <c r="AA21" s="500">
        <v>0.11215</v>
      </c>
      <c r="AB21" s="500">
        <v>0.125</v>
      </c>
      <c r="AC21" s="500">
        <v>2.86E-2</v>
      </c>
      <c r="AD21" s="500">
        <v>3.9899999999999998E-2</v>
      </c>
      <c r="AE21" s="500">
        <v>0.10829999999999999</v>
      </c>
      <c r="AF21" s="500">
        <v>4.4900000000000002E-2</v>
      </c>
      <c r="AG21" s="500">
        <v>6.6600000000000006E-2</v>
      </c>
      <c r="AH21" s="500">
        <v>0.04</v>
      </c>
      <c r="AI21" s="363"/>
      <c r="AM21" s="348"/>
      <c r="AN21" s="348"/>
      <c r="AO21" s="347"/>
      <c r="AP21" s="350"/>
      <c r="AQ21" s="349"/>
    </row>
    <row r="22" spans="1:43" s="326" customFormat="1" ht="13.2">
      <c r="A22" s="366" t="s">
        <v>1558</v>
      </c>
      <c r="B22" s="344"/>
      <c r="C22" s="364">
        <v>0.04</v>
      </c>
      <c r="D22" s="364">
        <v>0.02</v>
      </c>
      <c r="E22" s="364">
        <v>1.0999999999999999E-2</v>
      </c>
      <c r="F22" s="364">
        <v>1.26E-2</v>
      </c>
      <c r="G22" s="364">
        <v>1.24E-2</v>
      </c>
      <c r="H22" s="364">
        <v>1.1900000000000001E-2</v>
      </c>
      <c r="I22" s="501">
        <v>3.1E-2</v>
      </c>
      <c r="J22" s="500">
        <v>0</v>
      </c>
      <c r="K22" s="500">
        <v>1.7399999999999999E-2</v>
      </c>
      <c r="L22" s="500">
        <v>1.7399999999999999E-2</v>
      </c>
      <c r="M22" s="500">
        <v>2.3699999999999999E-2</v>
      </c>
      <c r="N22" s="364">
        <v>2.12E-2</v>
      </c>
      <c r="O22" s="365">
        <v>2.5000000000000001E-2</v>
      </c>
      <c r="P22" s="364">
        <v>2.1000000000000001E-2</v>
      </c>
      <c r="Q22" s="364">
        <v>2.3E-2</v>
      </c>
      <c r="R22" s="364">
        <v>3.5400000000000001E-2</v>
      </c>
      <c r="S22" s="365">
        <v>3.5400000000000001E-2</v>
      </c>
      <c r="T22" s="364">
        <v>2.23E-2</v>
      </c>
      <c r="U22" s="364">
        <v>3.5400000000000001E-2</v>
      </c>
      <c r="V22" s="364">
        <v>2.2599999999999999E-2</v>
      </c>
      <c r="W22" s="364">
        <v>1.89E-2</v>
      </c>
      <c r="X22" s="364">
        <v>0</v>
      </c>
      <c r="Y22" s="501">
        <v>4.9299999999999997E-2</v>
      </c>
      <c r="Z22" s="364">
        <v>2.81E-2</v>
      </c>
      <c r="AA22" s="500">
        <v>0.11219999999999999</v>
      </c>
      <c r="AB22" s="500">
        <v>0.125</v>
      </c>
      <c r="AC22" s="500">
        <v>2.86E-2</v>
      </c>
      <c r="AD22" s="364">
        <v>0.04</v>
      </c>
      <c r="AE22" s="364">
        <v>0.1111</v>
      </c>
      <c r="AF22" s="364">
        <v>2.4899999999999999E-2</v>
      </c>
      <c r="AG22" s="364">
        <v>6.6699999999999995E-2</v>
      </c>
      <c r="AH22" s="364">
        <v>0.04</v>
      </c>
      <c r="AI22" s="363"/>
      <c r="AM22" s="348"/>
      <c r="AN22" s="348"/>
      <c r="AO22" s="347"/>
      <c r="AP22" s="350"/>
      <c r="AQ22" s="349"/>
    </row>
    <row r="23" spans="1:43" s="326" customFormat="1" ht="13.2">
      <c r="A23" s="362"/>
      <c r="B23" s="338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3"/>
      <c r="T23" s="502"/>
      <c r="U23" s="502"/>
      <c r="V23" s="502"/>
      <c r="W23" s="502"/>
      <c r="X23" s="502"/>
      <c r="Y23" s="503"/>
      <c r="Z23" s="502"/>
      <c r="AA23" s="502"/>
      <c r="AB23" s="502"/>
      <c r="AC23" s="502"/>
      <c r="AD23" s="502"/>
      <c r="AE23" s="502"/>
      <c r="AF23" s="502"/>
      <c r="AG23" s="502"/>
      <c r="AH23" s="502"/>
      <c r="AI23" s="361"/>
      <c r="AM23" s="348"/>
      <c r="AN23" s="348"/>
      <c r="AO23" s="347"/>
      <c r="AP23" s="350"/>
      <c r="AQ23" s="349"/>
    </row>
    <row r="24" spans="1:43" ht="13.2">
      <c r="A24" s="497" t="s">
        <v>1559</v>
      </c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9"/>
      <c r="AM24" s="348"/>
      <c r="AN24" s="348"/>
      <c r="AO24" s="347"/>
      <c r="AP24" s="350"/>
      <c r="AQ24" s="349"/>
    </row>
    <row r="25" spans="1:43" ht="13.2">
      <c r="A25" s="342">
        <v>37864</v>
      </c>
      <c r="B25" s="344"/>
      <c r="C25" s="504">
        <f t="shared" ref="C25:AH25" si="3">(C16*C19)/12</f>
        <v>-150.29096453681584</v>
      </c>
      <c r="D25" s="504">
        <f t="shared" si="3"/>
        <v>-215.81904992675618</v>
      </c>
      <c r="E25" s="504">
        <f t="shared" si="3"/>
        <v>0</v>
      </c>
      <c r="F25" s="504">
        <f t="shared" si="3"/>
        <v>-17.386129895152873</v>
      </c>
      <c r="G25" s="504">
        <f t="shared" si="3"/>
        <v>-2486.9093502503592</v>
      </c>
      <c r="H25" s="504">
        <f t="shared" si="3"/>
        <v>-678.28747357609893</v>
      </c>
      <c r="I25" s="504">
        <f t="shared" si="3"/>
        <v>-123.01817724369046</v>
      </c>
      <c r="J25" s="504">
        <f t="shared" si="3"/>
        <v>0</v>
      </c>
      <c r="K25" s="504">
        <f t="shared" si="3"/>
        <v>0</v>
      </c>
      <c r="L25" s="504">
        <f t="shared" si="3"/>
        <v>0</v>
      </c>
      <c r="M25" s="504">
        <f t="shared" si="3"/>
        <v>-0.83869766567430604</v>
      </c>
      <c r="N25" s="504">
        <f t="shared" si="3"/>
        <v>-35201.620873006374</v>
      </c>
      <c r="O25" s="504">
        <f t="shared" si="3"/>
        <v>-647.3925471674346</v>
      </c>
      <c r="P25" s="504">
        <f t="shared" si="3"/>
        <v>-584.17118307845851</v>
      </c>
      <c r="Q25" s="504">
        <f t="shared" si="3"/>
        <v>-16522.359974165705</v>
      </c>
      <c r="R25" s="504">
        <f t="shared" si="3"/>
        <v>-2413.8960577217026</v>
      </c>
      <c r="S25" s="504">
        <f t="shared" si="3"/>
        <v>-1837.4079404641352</v>
      </c>
      <c r="T25" s="504">
        <f t="shared" si="3"/>
        <v>-480.76547862654985</v>
      </c>
      <c r="U25" s="504">
        <f t="shared" si="3"/>
        <v>-238.5353706857162</v>
      </c>
      <c r="V25" s="504">
        <f t="shared" si="3"/>
        <v>-316.18460439550967</v>
      </c>
      <c r="W25" s="504">
        <f t="shared" si="3"/>
        <v>-472.23212413688776</v>
      </c>
      <c r="X25" s="504">
        <f t="shared" si="3"/>
        <v>0</v>
      </c>
      <c r="Y25" s="504">
        <f t="shared" si="3"/>
        <v>0</v>
      </c>
      <c r="Z25" s="504">
        <f t="shared" si="3"/>
        <v>-474.26895106129967</v>
      </c>
      <c r="AA25" s="504">
        <f t="shared" si="3"/>
        <v>-5967.9372530448427</v>
      </c>
      <c r="AB25" s="504">
        <f t="shared" si="3"/>
        <v>-2184.7347736773422</v>
      </c>
      <c r="AC25" s="504">
        <f t="shared" si="3"/>
        <v>-55.151832575759165</v>
      </c>
      <c r="AD25" s="504">
        <f t="shared" si="3"/>
        <v>-925.39366404146256</v>
      </c>
      <c r="AE25" s="504">
        <f t="shared" si="3"/>
        <v>-749.25145266080233</v>
      </c>
      <c r="AF25" s="504">
        <f t="shared" si="3"/>
        <v>-32.059939536141066</v>
      </c>
      <c r="AG25" s="504">
        <f t="shared" si="3"/>
        <v>-960.27300808161533</v>
      </c>
      <c r="AH25" s="504">
        <f t="shared" si="3"/>
        <v>-120.78364320886072</v>
      </c>
      <c r="AI25" s="505">
        <f>SUM(C25:AH25)</f>
        <v>-73856.970514431116</v>
      </c>
      <c r="AM25" s="348"/>
      <c r="AN25" s="348"/>
      <c r="AO25" s="358"/>
      <c r="AP25" s="357"/>
      <c r="AQ25" s="349"/>
    </row>
    <row r="26" spans="1:43" ht="13.2">
      <c r="A26" s="342">
        <v>37894</v>
      </c>
      <c r="B26" s="344"/>
      <c r="C26" s="504">
        <f t="shared" ref="C26:AH26" si="4">+C25</f>
        <v>-150.29096453681584</v>
      </c>
      <c r="D26" s="504">
        <f t="shared" si="4"/>
        <v>-215.81904992675618</v>
      </c>
      <c r="E26" s="504">
        <f t="shared" si="4"/>
        <v>0</v>
      </c>
      <c r="F26" s="504">
        <f t="shared" si="4"/>
        <v>-17.386129895152873</v>
      </c>
      <c r="G26" s="504">
        <f t="shared" si="4"/>
        <v>-2486.9093502503592</v>
      </c>
      <c r="H26" s="504">
        <f t="shared" si="4"/>
        <v>-678.28747357609893</v>
      </c>
      <c r="I26" s="504">
        <f t="shared" si="4"/>
        <v>-123.01817724369046</v>
      </c>
      <c r="J26" s="504">
        <f t="shared" si="4"/>
        <v>0</v>
      </c>
      <c r="K26" s="504">
        <f t="shared" si="4"/>
        <v>0</v>
      </c>
      <c r="L26" s="504">
        <f t="shared" si="4"/>
        <v>0</v>
      </c>
      <c r="M26" s="504">
        <f t="shared" si="4"/>
        <v>-0.83869766567430604</v>
      </c>
      <c r="N26" s="504">
        <f t="shared" si="4"/>
        <v>-35201.620873006374</v>
      </c>
      <c r="O26" s="504">
        <f t="shared" si="4"/>
        <v>-647.3925471674346</v>
      </c>
      <c r="P26" s="504">
        <f t="shared" si="4"/>
        <v>-584.17118307845851</v>
      </c>
      <c r="Q26" s="504">
        <f t="shared" si="4"/>
        <v>-16522.359974165705</v>
      </c>
      <c r="R26" s="504">
        <f t="shared" si="4"/>
        <v>-2413.8960577217026</v>
      </c>
      <c r="S26" s="504">
        <f t="shared" si="4"/>
        <v>-1837.4079404641352</v>
      </c>
      <c r="T26" s="504">
        <f t="shared" si="4"/>
        <v>-480.76547862654985</v>
      </c>
      <c r="U26" s="504">
        <f t="shared" si="4"/>
        <v>-238.5353706857162</v>
      </c>
      <c r="V26" s="504">
        <f t="shared" si="4"/>
        <v>-316.18460439550967</v>
      </c>
      <c r="W26" s="504">
        <f t="shared" si="4"/>
        <v>-472.23212413688776</v>
      </c>
      <c r="X26" s="504">
        <f t="shared" si="4"/>
        <v>0</v>
      </c>
      <c r="Y26" s="504">
        <f t="shared" si="4"/>
        <v>0</v>
      </c>
      <c r="Z26" s="504">
        <f t="shared" si="4"/>
        <v>-474.26895106129967</v>
      </c>
      <c r="AA26" s="504">
        <f t="shared" si="4"/>
        <v>-5967.9372530448427</v>
      </c>
      <c r="AB26" s="504">
        <f t="shared" si="4"/>
        <v>-2184.7347736773422</v>
      </c>
      <c r="AC26" s="504">
        <f t="shared" si="4"/>
        <v>-55.151832575759165</v>
      </c>
      <c r="AD26" s="504">
        <f t="shared" si="4"/>
        <v>-925.39366404146256</v>
      </c>
      <c r="AE26" s="504">
        <f t="shared" si="4"/>
        <v>-749.25145266080233</v>
      </c>
      <c r="AF26" s="504">
        <f t="shared" si="4"/>
        <v>-32.059939536141066</v>
      </c>
      <c r="AG26" s="504">
        <f t="shared" si="4"/>
        <v>-960.27300808161533</v>
      </c>
      <c r="AH26" s="504">
        <f t="shared" si="4"/>
        <v>-120.78364320886072</v>
      </c>
      <c r="AI26" s="505">
        <f>SUM(C26:AH26)</f>
        <v>-73856.970514431116</v>
      </c>
      <c r="AM26" s="348"/>
      <c r="AN26" s="348"/>
      <c r="AO26" s="358"/>
      <c r="AP26" s="357"/>
      <c r="AQ26" s="349"/>
    </row>
    <row r="27" spans="1:43" ht="13.2">
      <c r="A27" s="342">
        <v>37925</v>
      </c>
      <c r="B27" s="344"/>
      <c r="C27" s="343">
        <f t="shared" ref="C27:AH29" si="5">C26</f>
        <v>-150.29096453681584</v>
      </c>
      <c r="D27" s="343">
        <f t="shared" si="5"/>
        <v>-215.81904992675618</v>
      </c>
      <c r="E27" s="343">
        <f t="shared" si="5"/>
        <v>0</v>
      </c>
      <c r="F27" s="343">
        <f t="shared" si="5"/>
        <v>-17.386129895152873</v>
      </c>
      <c r="G27" s="343">
        <f t="shared" si="5"/>
        <v>-2486.9093502503592</v>
      </c>
      <c r="H27" s="343">
        <f t="shared" si="5"/>
        <v>-678.28747357609893</v>
      </c>
      <c r="I27" s="343">
        <f t="shared" si="5"/>
        <v>-123.01817724369046</v>
      </c>
      <c r="J27" s="343">
        <f t="shared" si="5"/>
        <v>0</v>
      </c>
      <c r="K27" s="343">
        <f t="shared" si="5"/>
        <v>0</v>
      </c>
      <c r="L27" s="343">
        <f t="shared" si="5"/>
        <v>0</v>
      </c>
      <c r="M27" s="343">
        <f t="shared" si="5"/>
        <v>-0.83869766567430604</v>
      </c>
      <c r="N27" s="343">
        <f t="shared" si="5"/>
        <v>-35201.620873006374</v>
      </c>
      <c r="O27" s="343">
        <f t="shared" si="5"/>
        <v>-647.3925471674346</v>
      </c>
      <c r="P27" s="343">
        <f t="shared" si="5"/>
        <v>-584.17118307845851</v>
      </c>
      <c r="Q27" s="343">
        <f t="shared" si="5"/>
        <v>-16522.359974165705</v>
      </c>
      <c r="R27" s="343">
        <f t="shared" si="5"/>
        <v>-2413.8960577217026</v>
      </c>
      <c r="S27" s="343">
        <f t="shared" si="5"/>
        <v>-1837.4079404641352</v>
      </c>
      <c r="T27" s="343">
        <f t="shared" si="5"/>
        <v>-480.76547862654985</v>
      </c>
      <c r="U27" s="343">
        <f t="shared" si="5"/>
        <v>-238.5353706857162</v>
      </c>
      <c r="V27" s="343">
        <f t="shared" si="5"/>
        <v>-316.18460439550967</v>
      </c>
      <c r="W27" s="343">
        <f t="shared" si="5"/>
        <v>-472.23212413688776</v>
      </c>
      <c r="X27" s="343">
        <f t="shared" si="5"/>
        <v>0</v>
      </c>
      <c r="Y27" s="343">
        <f t="shared" si="5"/>
        <v>0</v>
      </c>
      <c r="Z27" s="343">
        <f t="shared" si="5"/>
        <v>-474.26895106129967</v>
      </c>
      <c r="AA27" s="343">
        <f t="shared" si="5"/>
        <v>-5967.9372530448427</v>
      </c>
      <c r="AB27" s="343">
        <f t="shared" si="5"/>
        <v>-2184.7347736773422</v>
      </c>
      <c r="AC27" s="343">
        <f t="shared" si="5"/>
        <v>-55.151832575759165</v>
      </c>
      <c r="AD27" s="343">
        <f t="shared" si="5"/>
        <v>-925.39366404146256</v>
      </c>
      <c r="AE27" s="343">
        <f t="shared" si="5"/>
        <v>-749.25145266080233</v>
      </c>
      <c r="AF27" s="343">
        <f t="shared" si="5"/>
        <v>-32.059939536141066</v>
      </c>
      <c r="AG27" s="343">
        <f t="shared" si="5"/>
        <v>-960.27300808161533</v>
      </c>
      <c r="AH27" s="343">
        <f t="shared" si="5"/>
        <v>-120.78364320886072</v>
      </c>
      <c r="AI27" s="505">
        <f>SUM(C27:AH27)</f>
        <v>-73856.970514431116</v>
      </c>
      <c r="AM27" s="348"/>
      <c r="AN27" s="348"/>
      <c r="AO27" s="358"/>
      <c r="AP27" s="357"/>
      <c r="AQ27" s="349"/>
    </row>
    <row r="28" spans="1:43" ht="13.2">
      <c r="A28" s="342">
        <v>37955</v>
      </c>
      <c r="B28" s="344"/>
      <c r="C28" s="343">
        <f t="shared" si="5"/>
        <v>-150.29096453681584</v>
      </c>
      <c r="D28" s="343">
        <f t="shared" si="5"/>
        <v>-215.81904992675618</v>
      </c>
      <c r="E28" s="343">
        <f t="shared" si="5"/>
        <v>0</v>
      </c>
      <c r="F28" s="343">
        <f t="shared" si="5"/>
        <v>-17.386129895152873</v>
      </c>
      <c r="G28" s="343">
        <f t="shared" si="5"/>
        <v>-2486.9093502503592</v>
      </c>
      <c r="H28" s="343">
        <f t="shared" si="5"/>
        <v>-678.28747357609893</v>
      </c>
      <c r="I28" s="343">
        <f t="shared" si="5"/>
        <v>-123.01817724369046</v>
      </c>
      <c r="J28" s="343">
        <f t="shared" si="5"/>
        <v>0</v>
      </c>
      <c r="K28" s="343">
        <f t="shared" si="5"/>
        <v>0</v>
      </c>
      <c r="L28" s="343">
        <f t="shared" si="5"/>
        <v>0</v>
      </c>
      <c r="M28" s="343">
        <f t="shared" si="5"/>
        <v>-0.83869766567430604</v>
      </c>
      <c r="N28" s="343">
        <f t="shared" si="5"/>
        <v>-35201.620873006374</v>
      </c>
      <c r="O28" s="343">
        <f t="shared" si="5"/>
        <v>-647.3925471674346</v>
      </c>
      <c r="P28" s="343">
        <f t="shared" si="5"/>
        <v>-584.17118307845851</v>
      </c>
      <c r="Q28" s="343">
        <f t="shared" si="5"/>
        <v>-16522.359974165705</v>
      </c>
      <c r="R28" s="343">
        <f t="shared" si="5"/>
        <v>-2413.8960577217026</v>
      </c>
      <c r="S28" s="343">
        <f t="shared" si="5"/>
        <v>-1837.4079404641352</v>
      </c>
      <c r="T28" s="343">
        <f t="shared" si="5"/>
        <v>-480.76547862654985</v>
      </c>
      <c r="U28" s="343">
        <f t="shared" si="5"/>
        <v>-238.5353706857162</v>
      </c>
      <c r="V28" s="343">
        <f t="shared" si="5"/>
        <v>-316.18460439550967</v>
      </c>
      <c r="W28" s="343">
        <f t="shared" si="5"/>
        <v>-472.23212413688776</v>
      </c>
      <c r="X28" s="343">
        <f t="shared" si="5"/>
        <v>0</v>
      </c>
      <c r="Y28" s="343">
        <f t="shared" si="5"/>
        <v>0</v>
      </c>
      <c r="Z28" s="343">
        <f t="shared" si="5"/>
        <v>-474.26895106129967</v>
      </c>
      <c r="AA28" s="343">
        <f t="shared" si="5"/>
        <v>-5967.9372530448427</v>
      </c>
      <c r="AB28" s="343">
        <f t="shared" si="5"/>
        <v>-2184.7347736773422</v>
      </c>
      <c r="AC28" s="343">
        <f t="shared" si="5"/>
        <v>-55.151832575759165</v>
      </c>
      <c r="AD28" s="343">
        <f t="shared" si="5"/>
        <v>-925.39366404146256</v>
      </c>
      <c r="AE28" s="343">
        <f t="shared" si="5"/>
        <v>-749.25145266080233</v>
      </c>
      <c r="AF28" s="343">
        <f t="shared" si="5"/>
        <v>-32.059939536141066</v>
      </c>
      <c r="AG28" s="343">
        <f t="shared" si="5"/>
        <v>-960.27300808161533</v>
      </c>
      <c r="AH28" s="343">
        <f t="shared" si="5"/>
        <v>-120.78364320886072</v>
      </c>
      <c r="AI28" s="505">
        <f>SUM(C28:AH28)</f>
        <v>-73856.970514431116</v>
      </c>
      <c r="AM28" s="348"/>
      <c r="AN28" s="348"/>
      <c r="AO28" s="358"/>
      <c r="AP28" s="357"/>
      <c r="AQ28" s="349"/>
    </row>
    <row r="29" spans="1:43" ht="13.2">
      <c r="A29" s="342">
        <v>37986</v>
      </c>
      <c r="B29" s="344"/>
      <c r="C29" s="343">
        <f t="shared" si="5"/>
        <v>-150.29096453681584</v>
      </c>
      <c r="D29" s="343">
        <f t="shared" si="5"/>
        <v>-215.81904992675618</v>
      </c>
      <c r="E29" s="343">
        <f t="shared" si="5"/>
        <v>0</v>
      </c>
      <c r="F29" s="343">
        <f t="shared" si="5"/>
        <v>-17.386129895152873</v>
      </c>
      <c r="G29" s="343">
        <f t="shared" si="5"/>
        <v>-2486.9093502503592</v>
      </c>
      <c r="H29" s="343">
        <f t="shared" si="5"/>
        <v>-678.28747357609893</v>
      </c>
      <c r="I29" s="343">
        <f t="shared" si="5"/>
        <v>-123.01817724369046</v>
      </c>
      <c r="J29" s="343">
        <f t="shared" si="5"/>
        <v>0</v>
      </c>
      <c r="K29" s="343">
        <f t="shared" si="5"/>
        <v>0</v>
      </c>
      <c r="L29" s="343">
        <f t="shared" si="5"/>
        <v>0</v>
      </c>
      <c r="M29" s="343">
        <f t="shared" si="5"/>
        <v>-0.83869766567430604</v>
      </c>
      <c r="N29" s="343">
        <f t="shared" si="5"/>
        <v>-35201.620873006374</v>
      </c>
      <c r="O29" s="343">
        <f t="shared" si="5"/>
        <v>-647.3925471674346</v>
      </c>
      <c r="P29" s="343">
        <f t="shared" si="5"/>
        <v>-584.17118307845851</v>
      </c>
      <c r="Q29" s="343">
        <f t="shared" si="5"/>
        <v>-16522.359974165705</v>
      </c>
      <c r="R29" s="343">
        <f t="shared" si="5"/>
        <v>-2413.8960577217026</v>
      </c>
      <c r="S29" s="343">
        <f t="shared" si="5"/>
        <v>-1837.4079404641352</v>
      </c>
      <c r="T29" s="343">
        <f t="shared" si="5"/>
        <v>-480.76547862654985</v>
      </c>
      <c r="U29" s="343">
        <f t="shared" si="5"/>
        <v>-238.5353706857162</v>
      </c>
      <c r="V29" s="343">
        <f t="shared" si="5"/>
        <v>-316.18460439550967</v>
      </c>
      <c r="W29" s="343">
        <f t="shared" si="5"/>
        <v>-472.23212413688776</v>
      </c>
      <c r="X29" s="343">
        <f t="shared" si="5"/>
        <v>0</v>
      </c>
      <c r="Y29" s="343">
        <f t="shared" si="5"/>
        <v>0</v>
      </c>
      <c r="Z29" s="343">
        <f t="shared" si="5"/>
        <v>-474.26895106129967</v>
      </c>
      <c r="AA29" s="343">
        <f t="shared" si="5"/>
        <v>-5967.9372530448427</v>
      </c>
      <c r="AB29" s="343">
        <f t="shared" si="5"/>
        <v>-2184.7347736773422</v>
      </c>
      <c r="AC29" s="343">
        <f t="shared" si="5"/>
        <v>-55.151832575759165</v>
      </c>
      <c r="AD29" s="343">
        <f t="shared" si="5"/>
        <v>-925.39366404146256</v>
      </c>
      <c r="AE29" s="343">
        <f t="shared" si="5"/>
        <v>-749.25145266080233</v>
      </c>
      <c r="AF29" s="343">
        <f t="shared" si="5"/>
        <v>-32.059939536141066</v>
      </c>
      <c r="AG29" s="343">
        <f t="shared" si="5"/>
        <v>-960.27300808161533</v>
      </c>
      <c r="AH29" s="343">
        <f t="shared" si="5"/>
        <v>-120.78364320886072</v>
      </c>
      <c r="AI29" s="505">
        <f>SUM(C29:AH29)</f>
        <v>-73856.970514431116</v>
      </c>
      <c r="AM29" s="348"/>
      <c r="AN29" s="348"/>
      <c r="AO29" s="358"/>
      <c r="AP29" s="357"/>
      <c r="AQ29" s="349"/>
    </row>
    <row r="30" spans="1:43" ht="13.2">
      <c r="A30" s="335" t="s">
        <v>1560</v>
      </c>
      <c r="B30" s="334"/>
      <c r="C30" s="506">
        <f t="shared" ref="C30:AI30" si="6">SUM(C25:C29)</f>
        <v>-751.4548226840792</v>
      </c>
      <c r="D30" s="506">
        <f t="shared" si="6"/>
        <v>-1079.0952496337809</v>
      </c>
      <c r="E30" s="506">
        <f t="shared" si="6"/>
        <v>0</v>
      </c>
      <c r="F30" s="506">
        <f t="shared" si="6"/>
        <v>-86.930649475764369</v>
      </c>
      <c r="G30" s="506">
        <f t="shared" si="6"/>
        <v>-12434.546751251797</v>
      </c>
      <c r="H30" s="506">
        <f t="shared" si="6"/>
        <v>-3391.4373678804945</v>
      </c>
      <c r="I30" s="506">
        <f t="shared" si="6"/>
        <v>-615.09088621845228</v>
      </c>
      <c r="J30" s="506">
        <f t="shared" si="6"/>
        <v>0</v>
      </c>
      <c r="K30" s="506">
        <f t="shared" si="6"/>
        <v>0</v>
      </c>
      <c r="L30" s="506">
        <f t="shared" si="6"/>
        <v>0</v>
      </c>
      <c r="M30" s="506">
        <f t="shared" si="6"/>
        <v>-4.1934883283715303</v>
      </c>
      <c r="N30" s="506">
        <f t="shared" si="6"/>
        <v>-176008.10436503188</v>
      </c>
      <c r="O30" s="506">
        <f t="shared" si="6"/>
        <v>-3236.9627358371731</v>
      </c>
      <c r="P30" s="506">
        <f t="shared" si="6"/>
        <v>-2920.8559153922924</v>
      </c>
      <c r="Q30" s="506">
        <f t="shared" si="6"/>
        <v>-82611.79987082853</v>
      </c>
      <c r="R30" s="506">
        <f t="shared" si="6"/>
        <v>-12069.480288608513</v>
      </c>
      <c r="S30" s="506">
        <f t="shared" si="6"/>
        <v>-9187.0397023206751</v>
      </c>
      <c r="T30" s="506">
        <f t="shared" si="6"/>
        <v>-2403.8273931327494</v>
      </c>
      <c r="U30" s="506">
        <f t="shared" si="6"/>
        <v>-1192.6768534285811</v>
      </c>
      <c r="V30" s="506">
        <f t="shared" si="6"/>
        <v>-1580.9230219775484</v>
      </c>
      <c r="W30" s="506">
        <f t="shared" si="6"/>
        <v>-2361.160620684439</v>
      </c>
      <c r="X30" s="506">
        <f t="shared" si="6"/>
        <v>0</v>
      </c>
      <c r="Y30" s="506">
        <f t="shared" si="6"/>
        <v>0</v>
      </c>
      <c r="Z30" s="506">
        <f t="shared" si="6"/>
        <v>-2371.3447553064984</v>
      </c>
      <c r="AA30" s="506">
        <f t="shared" si="6"/>
        <v>-29839.686265224213</v>
      </c>
      <c r="AB30" s="506">
        <f t="shared" si="6"/>
        <v>-10923.673868386712</v>
      </c>
      <c r="AC30" s="506">
        <f t="shared" si="6"/>
        <v>-275.75916287879585</v>
      </c>
      <c r="AD30" s="506">
        <f t="shared" si="6"/>
        <v>-4626.9683202073129</v>
      </c>
      <c r="AE30" s="506">
        <f t="shared" si="6"/>
        <v>-3746.2572633040118</v>
      </c>
      <c r="AF30" s="506">
        <f t="shared" si="6"/>
        <v>-160.29969768070532</v>
      </c>
      <c r="AG30" s="506">
        <f t="shared" si="6"/>
        <v>-4801.3650404080763</v>
      </c>
      <c r="AH30" s="506">
        <f t="shared" si="6"/>
        <v>-603.91821604430356</v>
      </c>
      <c r="AI30" s="506">
        <f t="shared" si="6"/>
        <v>-369284.85257215559</v>
      </c>
      <c r="AM30" s="348"/>
      <c r="AN30" s="348"/>
      <c r="AO30" s="358"/>
      <c r="AP30" s="357"/>
      <c r="AQ30" s="349"/>
    </row>
    <row r="31" spans="1:43" ht="13.2">
      <c r="A31" s="360"/>
      <c r="B31" s="338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8"/>
      <c r="AM31" s="348"/>
      <c r="AN31" s="348"/>
      <c r="AO31" s="358"/>
      <c r="AP31" s="357"/>
      <c r="AQ31" s="349"/>
    </row>
    <row r="32" spans="1:43" ht="13.2">
      <c r="A32" s="342">
        <v>38352</v>
      </c>
      <c r="B32" s="344"/>
      <c r="C32" s="343">
        <f t="shared" ref="C32:AH32" si="7">+C16*C19</f>
        <v>-1803.4915744417901</v>
      </c>
      <c r="D32" s="343">
        <f t="shared" si="7"/>
        <v>-2589.8285991210741</v>
      </c>
      <c r="E32" s="343">
        <f t="shared" si="7"/>
        <v>0</v>
      </c>
      <c r="F32" s="343">
        <f t="shared" si="7"/>
        <v>-208.63355874183449</v>
      </c>
      <c r="G32" s="343">
        <f t="shared" si="7"/>
        <v>-29842.912203004311</v>
      </c>
      <c r="H32" s="343">
        <f t="shared" si="7"/>
        <v>-8139.4496829131876</v>
      </c>
      <c r="I32" s="343">
        <f t="shared" si="7"/>
        <v>-1476.2181269242856</v>
      </c>
      <c r="J32" s="343">
        <f t="shared" si="7"/>
        <v>0</v>
      </c>
      <c r="K32" s="343">
        <f t="shared" si="7"/>
        <v>0</v>
      </c>
      <c r="L32" s="343">
        <f t="shared" si="7"/>
        <v>0</v>
      </c>
      <c r="M32" s="343">
        <f t="shared" si="7"/>
        <v>-10.064371988091672</v>
      </c>
      <c r="N32" s="343">
        <f t="shared" si="7"/>
        <v>-422419.45047607651</v>
      </c>
      <c r="O32" s="343">
        <f t="shared" si="7"/>
        <v>-7768.7105660092147</v>
      </c>
      <c r="P32" s="343">
        <f t="shared" si="7"/>
        <v>-7010.0541969415026</v>
      </c>
      <c r="Q32" s="343">
        <f t="shared" si="7"/>
        <v>-198268.31968998848</v>
      </c>
      <c r="R32" s="343">
        <f t="shared" si="7"/>
        <v>-28966.75269266043</v>
      </c>
      <c r="S32" s="343">
        <f t="shared" si="7"/>
        <v>-22048.895285569623</v>
      </c>
      <c r="T32" s="343">
        <f t="shared" si="7"/>
        <v>-5769.1857435185984</v>
      </c>
      <c r="U32" s="343">
        <f t="shared" si="7"/>
        <v>-2862.4244482285944</v>
      </c>
      <c r="V32" s="343">
        <f t="shared" si="7"/>
        <v>-3794.2152527461158</v>
      </c>
      <c r="W32" s="343">
        <f t="shared" si="7"/>
        <v>-5666.7854896426534</v>
      </c>
      <c r="X32" s="343">
        <f t="shared" si="7"/>
        <v>0</v>
      </c>
      <c r="Y32" s="343">
        <f t="shared" si="7"/>
        <v>0</v>
      </c>
      <c r="Z32" s="343">
        <f t="shared" si="7"/>
        <v>-5691.2274127355959</v>
      </c>
      <c r="AA32" s="343">
        <f t="shared" si="7"/>
        <v>-71615.247036538116</v>
      </c>
      <c r="AB32" s="343">
        <f t="shared" si="7"/>
        <v>-26216.817284128105</v>
      </c>
      <c r="AC32" s="343">
        <f t="shared" si="7"/>
        <v>-661.82199090911001</v>
      </c>
      <c r="AD32" s="343">
        <f t="shared" si="7"/>
        <v>-11104.72396849755</v>
      </c>
      <c r="AE32" s="343">
        <f t="shared" si="7"/>
        <v>-8991.0174319296275</v>
      </c>
      <c r="AF32" s="343">
        <f t="shared" si="7"/>
        <v>-384.71927443369282</v>
      </c>
      <c r="AG32" s="343">
        <f t="shared" si="7"/>
        <v>-11523.276096979384</v>
      </c>
      <c r="AH32" s="343">
        <f t="shared" si="7"/>
        <v>-1449.4037185063287</v>
      </c>
      <c r="AI32" s="505">
        <f>SUM(C32:AH32)</f>
        <v>-886283.64617317379</v>
      </c>
      <c r="AM32" s="348"/>
      <c r="AN32" s="348"/>
      <c r="AO32" s="358"/>
      <c r="AP32" s="357"/>
      <c r="AQ32" s="349"/>
    </row>
    <row r="33" spans="1:43" ht="13.2">
      <c r="A33" s="342">
        <v>38717</v>
      </c>
      <c r="B33" s="344"/>
      <c r="C33" s="343">
        <f t="shared" ref="C33:AH34" si="8">C32</f>
        <v>-1803.4915744417901</v>
      </c>
      <c r="D33" s="343">
        <f t="shared" si="8"/>
        <v>-2589.8285991210741</v>
      </c>
      <c r="E33" s="343">
        <f t="shared" si="8"/>
        <v>0</v>
      </c>
      <c r="F33" s="343">
        <f t="shared" si="8"/>
        <v>-208.63355874183449</v>
      </c>
      <c r="G33" s="343">
        <f t="shared" si="8"/>
        <v>-29842.912203004311</v>
      </c>
      <c r="H33" s="343">
        <f t="shared" si="8"/>
        <v>-8139.4496829131876</v>
      </c>
      <c r="I33" s="343">
        <f t="shared" si="8"/>
        <v>-1476.2181269242856</v>
      </c>
      <c r="J33" s="343">
        <f t="shared" si="8"/>
        <v>0</v>
      </c>
      <c r="K33" s="343">
        <f t="shared" si="8"/>
        <v>0</v>
      </c>
      <c r="L33" s="343">
        <f t="shared" si="8"/>
        <v>0</v>
      </c>
      <c r="M33" s="343">
        <f t="shared" si="8"/>
        <v>-10.064371988091672</v>
      </c>
      <c r="N33" s="343">
        <f t="shared" si="8"/>
        <v>-422419.45047607651</v>
      </c>
      <c r="O33" s="343">
        <f t="shared" si="8"/>
        <v>-7768.7105660092147</v>
      </c>
      <c r="P33" s="343">
        <f t="shared" si="8"/>
        <v>-7010.0541969415026</v>
      </c>
      <c r="Q33" s="343">
        <f t="shared" si="8"/>
        <v>-198268.31968998848</v>
      </c>
      <c r="R33" s="343">
        <f t="shared" si="8"/>
        <v>-28966.75269266043</v>
      </c>
      <c r="S33" s="343">
        <f t="shared" si="8"/>
        <v>-22048.895285569623</v>
      </c>
      <c r="T33" s="343">
        <f t="shared" si="8"/>
        <v>-5769.1857435185984</v>
      </c>
      <c r="U33" s="343">
        <f t="shared" si="8"/>
        <v>-2862.4244482285944</v>
      </c>
      <c r="V33" s="343">
        <f t="shared" si="8"/>
        <v>-3794.2152527461158</v>
      </c>
      <c r="W33" s="343">
        <f t="shared" si="8"/>
        <v>-5666.7854896426534</v>
      </c>
      <c r="X33" s="343">
        <f t="shared" si="8"/>
        <v>0</v>
      </c>
      <c r="Y33" s="343">
        <f t="shared" si="8"/>
        <v>0</v>
      </c>
      <c r="Z33" s="343">
        <f t="shared" si="8"/>
        <v>-5691.2274127355959</v>
      </c>
      <c r="AA33" s="343">
        <f t="shared" si="8"/>
        <v>-71615.247036538116</v>
      </c>
      <c r="AB33" s="343">
        <f t="shared" si="8"/>
        <v>-26216.817284128105</v>
      </c>
      <c r="AC33" s="343">
        <f t="shared" si="8"/>
        <v>-661.82199090911001</v>
      </c>
      <c r="AD33" s="343">
        <f t="shared" si="8"/>
        <v>-11104.72396849755</v>
      </c>
      <c r="AE33" s="343">
        <f t="shared" si="8"/>
        <v>-8991.0174319296275</v>
      </c>
      <c r="AF33" s="343">
        <f t="shared" si="8"/>
        <v>-384.71927443369282</v>
      </c>
      <c r="AG33" s="343">
        <f t="shared" si="8"/>
        <v>-11523.276096979384</v>
      </c>
      <c r="AH33" s="343">
        <f t="shared" si="8"/>
        <v>-1449.4037185063287</v>
      </c>
      <c r="AI33" s="505">
        <f>SUM(C33:AH33)</f>
        <v>-886283.64617317379</v>
      </c>
      <c r="AM33" s="348"/>
      <c r="AN33" s="348"/>
      <c r="AO33" s="358"/>
      <c r="AP33" s="357"/>
      <c r="AQ33" s="349"/>
    </row>
    <row r="34" spans="1:43" ht="13.2">
      <c r="A34" s="342">
        <v>39082</v>
      </c>
      <c r="B34" s="344"/>
      <c r="C34" s="343">
        <f t="shared" si="8"/>
        <v>-1803.4915744417901</v>
      </c>
      <c r="D34" s="343">
        <f t="shared" si="8"/>
        <v>-2589.8285991210741</v>
      </c>
      <c r="E34" s="343">
        <f t="shared" si="8"/>
        <v>0</v>
      </c>
      <c r="F34" s="343">
        <f t="shared" si="8"/>
        <v>-208.63355874183449</v>
      </c>
      <c r="G34" s="343">
        <f t="shared" si="8"/>
        <v>-29842.912203004311</v>
      </c>
      <c r="H34" s="343">
        <f t="shared" si="8"/>
        <v>-8139.4496829131876</v>
      </c>
      <c r="I34" s="343">
        <f t="shared" si="8"/>
        <v>-1476.2181269242856</v>
      </c>
      <c r="J34" s="343">
        <f t="shared" si="8"/>
        <v>0</v>
      </c>
      <c r="K34" s="343">
        <f t="shared" si="8"/>
        <v>0</v>
      </c>
      <c r="L34" s="343">
        <f t="shared" si="8"/>
        <v>0</v>
      </c>
      <c r="M34" s="343">
        <f t="shared" si="8"/>
        <v>-10.064371988091672</v>
      </c>
      <c r="N34" s="343">
        <f t="shared" si="8"/>
        <v>-422419.45047607651</v>
      </c>
      <c r="O34" s="343">
        <f t="shared" si="8"/>
        <v>-7768.7105660092147</v>
      </c>
      <c r="P34" s="343">
        <f t="shared" si="8"/>
        <v>-7010.0541969415026</v>
      </c>
      <c r="Q34" s="343">
        <f t="shared" si="8"/>
        <v>-198268.31968998848</v>
      </c>
      <c r="R34" s="343">
        <f t="shared" si="8"/>
        <v>-28966.75269266043</v>
      </c>
      <c r="S34" s="343">
        <f t="shared" si="8"/>
        <v>-22048.895285569623</v>
      </c>
      <c r="T34" s="343">
        <f t="shared" si="8"/>
        <v>-5769.1857435185984</v>
      </c>
      <c r="U34" s="343">
        <f t="shared" si="8"/>
        <v>-2862.4244482285944</v>
      </c>
      <c r="V34" s="343">
        <f t="shared" si="8"/>
        <v>-3794.2152527461158</v>
      </c>
      <c r="W34" s="343">
        <f t="shared" si="8"/>
        <v>-5666.7854896426534</v>
      </c>
      <c r="X34" s="343">
        <f t="shared" si="8"/>
        <v>0</v>
      </c>
      <c r="Y34" s="343">
        <f t="shared" si="8"/>
        <v>0</v>
      </c>
      <c r="Z34" s="343">
        <f t="shared" si="8"/>
        <v>-5691.2274127355959</v>
      </c>
      <c r="AA34" s="343">
        <f t="shared" si="8"/>
        <v>-71615.247036538116</v>
      </c>
      <c r="AB34" s="343">
        <f t="shared" si="8"/>
        <v>-26216.817284128105</v>
      </c>
      <c r="AC34" s="343">
        <f t="shared" si="8"/>
        <v>-661.82199090911001</v>
      </c>
      <c r="AD34" s="343">
        <f t="shared" si="8"/>
        <v>-11104.72396849755</v>
      </c>
      <c r="AE34" s="343">
        <f t="shared" si="8"/>
        <v>-8991.0174319296275</v>
      </c>
      <c r="AF34" s="343">
        <f t="shared" si="8"/>
        <v>-384.71927443369282</v>
      </c>
      <c r="AG34" s="343">
        <f t="shared" si="8"/>
        <v>-11523.276096979384</v>
      </c>
      <c r="AH34" s="343">
        <f t="shared" si="8"/>
        <v>-1449.4037185063287</v>
      </c>
      <c r="AI34" s="505">
        <f>SUM(C34:AH34)</f>
        <v>-886283.64617317379</v>
      </c>
      <c r="AM34" s="348"/>
      <c r="AN34" s="348"/>
      <c r="AO34" s="358"/>
      <c r="AP34" s="357"/>
      <c r="AQ34" s="349"/>
    </row>
    <row r="35" spans="1:43" ht="13.2">
      <c r="A35" s="335" t="s">
        <v>1561</v>
      </c>
      <c r="B35" s="334"/>
      <c r="C35" s="506">
        <f t="shared" ref="C35:AI35" si="9">SUM(C32:C34)</f>
        <v>-5410.4747233253702</v>
      </c>
      <c r="D35" s="506">
        <f t="shared" si="9"/>
        <v>-7769.4857973632224</v>
      </c>
      <c r="E35" s="506">
        <f t="shared" si="9"/>
        <v>0</v>
      </c>
      <c r="F35" s="506">
        <f t="shared" si="9"/>
        <v>-625.9006762255035</v>
      </c>
      <c r="G35" s="506">
        <f t="shared" si="9"/>
        <v>-89528.736609012936</v>
      </c>
      <c r="H35" s="506">
        <f t="shared" si="9"/>
        <v>-24418.349048739561</v>
      </c>
      <c r="I35" s="506">
        <f t="shared" si="9"/>
        <v>-4428.6543807728567</v>
      </c>
      <c r="J35" s="506">
        <f t="shared" si="9"/>
        <v>0</v>
      </c>
      <c r="K35" s="506">
        <f t="shared" si="9"/>
        <v>0</v>
      </c>
      <c r="L35" s="506">
        <f t="shared" si="9"/>
        <v>0</v>
      </c>
      <c r="M35" s="506">
        <f t="shared" si="9"/>
        <v>-30.193115964275016</v>
      </c>
      <c r="N35" s="506">
        <f t="shared" si="9"/>
        <v>-1267258.3514282296</v>
      </c>
      <c r="O35" s="506">
        <f t="shared" si="9"/>
        <v>-23306.131698027646</v>
      </c>
      <c r="P35" s="506">
        <f t="shared" si="9"/>
        <v>-21030.162590824508</v>
      </c>
      <c r="Q35" s="506">
        <f t="shared" si="9"/>
        <v>-594804.95906996541</v>
      </c>
      <c r="R35" s="506">
        <f t="shared" si="9"/>
        <v>-86900.258077981285</v>
      </c>
      <c r="S35" s="506">
        <f t="shared" si="9"/>
        <v>-66146.685856708864</v>
      </c>
      <c r="T35" s="506">
        <f t="shared" si="9"/>
        <v>-17307.557230555794</v>
      </c>
      <c r="U35" s="506">
        <f t="shared" si="9"/>
        <v>-8587.2733446857837</v>
      </c>
      <c r="V35" s="506">
        <f t="shared" si="9"/>
        <v>-11382.645758238348</v>
      </c>
      <c r="W35" s="506">
        <f t="shared" si="9"/>
        <v>-17000.356468927959</v>
      </c>
      <c r="X35" s="506">
        <f t="shared" si="9"/>
        <v>0</v>
      </c>
      <c r="Y35" s="506">
        <f t="shared" si="9"/>
        <v>0</v>
      </c>
      <c r="Z35" s="506">
        <f t="shared" si="9"/>
        <v>-17073.682238206788</v>
      </c>
      <c r="AA35" s="506">
        <f t="shared" si="9"/>
        <v>-214845.74110961435</v>
      </c>
      <c r="AB35" s="506">
        <f t="shared" si="9"/>
        <v>-78650.451852384314</v>
      </c>
      <c r="AC35" s="506">
        <f t="shared" si="9"/>
        <v>-1985.4659727273302</v>
      </c>
      <c r="AD35" s="506">
        <f t="shared" si="9"/>
        <v>-33314.171905492651</v>
      </c>
      <c r="AE35" s="506">
        <f t="shared" si="9"/>
        <v>-26973.052295788882</v>
      </c>
      <c r="AF35" s="506">
        <f t="shared" si="9"/>
        <v>-1154.1578233010785</v>
      </c>
      <c r="AG35" s="506">
        <f t="shared" si="9"/>
        <v>-34569.828290938152</v>
      </c>
      <c r="AH35" s="506">
        <f t="shared" si="9"/>
        <v>-4348.2111555189858</v>
      </c>
      <c r="AI35" s="506">
        <f t="shared" si="9"/>
        <v>-2658850.9385195216</v>
      </c>
      <c r="AM35" s="348"/>
      <c r="AN35" s="348"/>
      <c r="AO35" s="358"/>
      <c r="AP35" s="357"/>
      <c r="AQ35" s="349"/>
    </row>
    <row r="36" spans="1:43" ht="13.2">
      <c r="A36" s="360"/>
      <c r="B36" s="338"/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  <c r="R36" s="507"/>
      <c r="S36" s="507"/>
      <c r="T36" s="507"/>
      <c r="U36" s="507"/>
      <c r="V36" s="507"/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359"/>
      <c r="AM36" s="348"/>
      <c r="AN36" s="348"/>
      <c r="AO36" s="358"/>
      <c r="AP36" s="357"/>
      <c r="AQ36" s="349"/>
    </row>
    <row r="37" spans="1:43" ht="13.2">
      <c r="A37" s="342">
        <v>39113</v>
      </c>
      <c r="B37" s="344"/>
      <c r="C37" s="343">
        <f t="shared" ref="C37:AH37" si="10">C34/12</f>
        <v>-150.29096453681584</v>
      </c>
      <c r="D37" s="343">
        <f t="shared" si="10"/>
        <v>-215.81904992675618</v>
      </c>
      <c r="E37" s="343">
        <f t="shared" si="10"/>
        <v>0</v>
      </c>
      <c r="F37" s="343">
        <f t="shared" si="10"/>
        <v>-17.386129895152873</v>
      </c>
      <c r="G37" s="343">
        <f t="shared" si="10"/>
        <v>-2486.9093502503592</v>
      </c>
      <c r="H37" s="343">
        <f t="shared" si="10"/>
        <v>-678.28747357609893</v>
      </c>
      <c r="I37" s="343">
        <f t="shared" si="10"/>
        <v>-123.01817724369046</v>
      </c>
      <c r="J37" s="343">
        <f t="shared" si="10"/>
        <v>0</v>
      </c>
      <c r="K37" s="343">
        <f t="shared" si="10"/>
        <v>0</v>
      </c>
      <c r="L37" s="343">
        <f t="shared" si="10"/>
        <v>0</v>
      </c>
      <c r="M37" s="343">
        <f t="shared" si="10"/>
        <v>-0.83869766567430604</v>
      </c>
      <c r="N37" s="343">
        <f t="shared" si="10"/>
        <v>-35201.620873006374</v>
      </c>
      <c r="O37" s="343">
        <f t="shared" si="10"/>
        <v>-647.3925471674346</v>
      </c>
      <c r="P37" s="343">
        <f t="shared" si="10"/>
        <v>-584.17118307845851</v>
      </c>
      <c r="Q37" s="343">
        <f t="shared" si="10"/>
        <v>-16522.359974165705</v>
      </c>
      <c r="R37" s="343">
        <f t="shared" si="10"/>
        <v>-2413.8960577217026</v>
      </c>
      <c r="S37" s="343">
        <f t="shared" si="10"/>
        <v>-1837.4079404641352</v>
      </c>
      <c r="T37" s="343">
        <f t="shared" si="10"/>
        <v>-480.76547862654985</v>
      </c>
      <c r="U37" s="343">
        <f t="shared" si="10"/>
        <v>-238.5353706857162</v>
      </c>
      <c r="V37" s="343">
        <f t="shared" si="10"/>
        <v>-316.18460439550967</v>
      </c>
      <c r="W37" s="343">
        <f t="shared" si="10"/>
        <v>-472.23212413688776</v>
      </c>
      <c r="X37" s="343">
        <f t="shared" si="10"/>
        <v>0</v>
      </c>
      <c r="Y37" s="343">
        <f t="shared" si="10"/>
        <v>0</v>
      </c>
      <c r="Z37" s="343">
        <f t="shared" si="10"/>
        <v>-474.26895106129967</v>
      </c>
      <c r="AA37" s="343">
        <f t="shared" si="10"/>
        <v>-5967.9372530448427</v>
      </c>
      <c r="AB37" s="343">
        <f t="shared" si="10"/>
        <v>-2184.7347736773422</v>
      </c>
      <c r="AC37" s="343">
        <f t="shared" si="10"/>
        <v>-55.151832575759165</v>
      </c>
      <c r="AD37" s="343">
        <f t="shared" si="10"/>
        <v>-925.39366404146256</v>
      </c>
      <c r="AE37" s="343">
        <f t="shared" si="10"/>
        <v>-749.25145266080233</v>
      </c>
      <c r="AF37" s="343">
        <f t="shared" si="10"/>
        <v>-32.059939536141066</v>
      </c>
      <c r="AG37" s="343">
        <f t="shared" si="10"/>
        <v>-960.27300808161533</v>
      </c>
      <c r="AH37" s="343">
        <f t="shared" si="10"/>
        <v>-120.78364320886072</v>
      </c>
      <c r="AI37" s="505">
        <f t="shared" ref="AI37:AI48" si="11">SUM(C37:AH37)</f>
        <v>-73856.970514431116</v>
      </c>
      <c r="AM37" s="348"/>
      <c r="AN37" s="348"/>
      <c r="AO37" s="358"/>
      <c r="AP37" s="357"/>
      <c r="AQ37" s="349"/>
    </row>
    <row r="38" spans="1:43" ht="13.2">
      <c r="A38" s="342">
        <v>39141</v>
      </c>
      <c r="B38" s="344"/>
      <c r="C38" s="343">
        <f t="shared" ref="C38:AH46" si="12">C37</f>
        <v>-150.29096453681584</v>
      </c>
      <c r="D38" s="343">
        <f t="shared" si="12"/>
        <v>-215.81904992675618</v>
      </c>
      <c r="E38" s="343">
        <f t="shared" si="12"/>
        <v>0</v>
      </c>
      <c r="F38" s="343">
        <f t="shared" si="12"/>
        <v>-17.386129895152873</v>
      </c>
      <c r="G38" s="343">
        <f t="shared" si="12"/>
        <v>-2486.9093502503592</v>
      </c>
      <c r="H38" s="343">
        <f t="shared" si="12"/>
        <v>-678.28747357609893</v>
      </c>
      <c r="I38" s="343">
        <f t="shared" si="12"/>
        <v>-123.01817724369046</v>
      </c>
      <c r="J38" s="343">
        <f t="shared" si="12"/>
        <v>0</v>
      </c>
      <c r="K38" s="343">
        <f t="shared" si="12"/>
        <v>0</v>
      </c>
      <c r="L38" s="343">
        <f t="shared" si="12"/>
        <v>0</v>
      </c>
      <c r="M38" s="343">
        <f t="shared" si="12"/>
        <v>-0.83869766567430604</v>
      </c>
      <c r="N38" s="343">
        <f t="shared" si="12"/>
        <v>-35201.620873006374</v>
      </c>
      <c r="O38" s="343">
        <f t="shared" si="12"/>
        <v>-647.3925471674346</v>
      </c>
      <c r="P38" s="343">
        <f t="shared" si="12"/>
        <v>-584.17118307845851</v>
      </c>
      <c r="Q38" s="343">
        <f t="shared" si="12"/>
        <v>-16522.359974165705</v>
      </c>
      <c r="R38" s="343">
        <f t="shared" si="12"/>
        <v>-2413.8960577217026</v>
      </c>
      <c r="S38" s="343">
        <f t="shared" si="12"/>
        <v>-1837.4079404641352</v>
      </c>
      <c r="T38" s="343">
        <f t="shared" si="12"/>
        <v>-480.76547862654985</v>
      </c>
      <c r="U38" s="343">
        <f t="shared" si="12"/>
        <v>-238.5353706857162</v>
      </c>
      <c r="V38" s="343">
        <f t="shared" si="12"/>
        <v>-316.18460439550967</v>
      </c>
      <c r="W38" s="343">
        <f t="shared" si="12"/>
        <v>-472.23212413688776</v>
      </c>
      <c r="X38" s="343">
        <f t="shared" si="12"/>
        <v>0</v>
      </c>
      <c r="Y38" s="343">
        <f t="shared" si="12"/>
        <v>0</v>
      </c>
      <c r="Z38" s="343">
        <f t="shared" si="12"/>
        <v>-474.26895106129967</v>
      </c>
      <c r="AA38" s="343">
        <f t="shared" si="12"/>
        <v>-5967.9372530448427</v>
      </c>
      <c r="AB38" s="343">
        <f t="shared" si="12"/>
        <v>-2184.7347736773422</v>
      </c>
      <c r="AC38" s="343">
        <f t="shared" si="12"/>
        <v>-55.151832575759165</v>
      </c>
      <c r="AD38" s="343">
        <f t="shared" si="12"/>
        <v>-925.39366404146256</v>
      </c>
      <c r="AE38" s="343">
        <f t="shared" si="12"/>
        <v>-749.25145266080233</v>
      </c>
      <c r="AF38" s="343">
        <f t="shared" si="12"/>
        <v>-32.059939536141066</v>
      </c>
      <c r="AG38" s="343">
        <f t="shared" si="12"/>
        <v>-960.27300808161533</v>
      </c>
      <c r="AH38" s="343">
        <f t="shared" si="12"/>
        <v>-120.78364320886072</v>
      </c>
      <c r="AI38" s="505">
        <f t="shared" si="11"/>
        <v>-73856.970514431116</v>
      </c>
      <c r="AM38" s="348"/>
      <c r="AN38" s="348"/>
      <c r="AO38" s="358"/>
      <c r="AP38" s="357"/>
      <c r="AQ38" s="349"/>
    </row>
    <row r="39" spans="1:43" ht="13.2">
      <c r="A39" s="342">
        <v>39172</v>
      </c>
      <c r="B39" s="344"/>
      <c r="C39" s="343">
        <f t="shared" si="12"/>
        <v>-150.29096453681584</v>
      </c>
      <c r="D39" s="343">
        <f t="shared" si="12"/>
        <v>-215.81904992675618</v>
      </c>
      <c r="E39" s="343">
        <f t="shared" si="12"/>
        <v>0</v>
      </c>
      <c r="F39" s="343">
        <f t="shared" si="12"/>
        <v>-17.386129895152873</v>
      </c>
      <c r="G39" s="343">
        <f t="shared" si="12"/>
        <v>-2486.9093502503592</v>
      </c>
      <c r="H39" s="343">
        <f t="shared" si="12"/>
        <v>-678.28747357609893</v>
      </c>
      <c r="I39" s="343">
        <f t="shared" si="12"/>
        <v>-123.01817724369046</v>
      </c>
      <c r="J39" s="343">
        <f t="shared" si="12"/>
        <v>0</v>
      </c>
      <c r="K39" s="343">
        <f t="shared" si="12"/>
        <v>0</v>
      </c>
      <c r="L39" s="343">
        <f t="shared" si="12"/>
        <v>0</v>
      </c>
      <c r="M39" s="343">
        <f t="shared" si="12"/>
        <v>-0.83869766567430604</v>
      </c>
      <c r="N39" s="343">
        <f t="shared" si="12"/>
        <v>-35201.620873006374</v>
      </c>
      <c r="O39" s="343">
        <f t="shared" si="12"/>
        <v>-647.3925471674346</v>
      </c>
      <c r="P39" s="343">
        <f t="shared" si="12"/>
        <v>-584.17118307845851</v>
      </c>
      <c r="Q39" s="343">
        <f t="shared" si="12"/>
        <v>-16522.359974165705</v>
      </c>
      <c r="R39" s="343">
        <f t="shared" si="12"/>
        <v>-2413.8960577217026</v>
      </c>
      <c r="S39" s="343">
        <f t="shared" si="12"/>
        <v>-1837.4079404641352</v>
      </c>
      <c r="T39" s="343">
        <f t="shared" si="12"/>
        <v>-480.76547862654985</v>
      </c>
      <c r="U39" s="343">
        <f t="shared" si="12"/>
        <v>-238.5353706857162</v>
      </c>
      <c r="V39" s="343">
        <f t="shared" si="12"/>
        <v>-316.18460439550967</v>
      </c>
      <c r="W39" s="343">
        <f t="shared" si="12"/>
        <v>-472.23212413688776</v>
      </c>
      <c r="X39" s="343">
        <f t="shared" si="12"/>
        <v>0</v>
      </c>
      <c r="Y39" s="343">
        <f t="shared" si="12"/>
        <v>0</v>
      </c>
      <c r="Z39" s="343">
        <f t="shared" si="12"/>
        <v>-474.26895106129967</v>
      </c>
      <c r="AA39" s="343">
        <f t="shared" si="12"/>
        <v>-5967.9372530448427</v>
      </c>
      <c r="AB39" s="343">
        <f t="shared" si="12"/>
        <v>-2184.7347736773422</v>
      </c>
      <c r="AC39" s="343">
        <f t="shared" si="12"/>
        <v>-55.151832575759165</v>
      </c>
      <c r="AD39" s="343">
        <f t="shared" si="12"/>
        <v>-925.39366404146256</v>
      </c>
      <c r="AE39" s="343">
        <f t="shared" si="12"/>
        <v>-749.25145266080233</v>
      </c>
      <c r="AF39" s="343">
        <f t="shared" si="12"/>
        <v>-32.059939536141066</v>
      </c>
      <c r="AG39" s="343">
        <f t="shared" si="12"/>
        <v>-960.27300808161533</v>
      </c>
      <c r="AH39" s="343">
        <f t="shared" si="12"/>
        <v>-120.78364320886072</v>
      </c>
      <c r="AI39" s="505">
        <f t="shared" si="11"/>
        <v>-73856.970514431116</v>
      </c>
      <c r="AM39" s="348"/>
      <c r="AN39" s="348"/>
      <c r="AO39" s="358"/>
      <c r="AP39" s="357"/>
      <c r="AQ39" s="349"/>
    </row>
    <row r="40" spans="1:43" ht="13.2">
      <c r="A40" s="342">
        <v>39202</v>
      </c>
      <c r="B40" s="344"/>
      <c r="C40" s="343">
        <f t="shared" si="12"/>
        <v>-150.29096453681584</v>
      </c>
      <c r="D40" s="343">
        <f t="shared" si="12"/>
        <v>-215.81904992675618</v>
      </c>
      <c r="E40" s="343">
        <f t="shared" si="12"/>
        <v>0</v>
      </c>
      <c r="F40" s="343">
        <f t="shared" si="12"/>
        <v>-17.386129895152873</v>
      </c>
      <c r="G40" s="343">
        <f t="shared" si="12"/>
        <v>-2486.9093502503592</v>
      </c>
      <c r="H40" s="343">
        <f t="shared" si="12"/>
        <v>-678.28747357609893</v>
      </c>
      <c r="I40" s="343">
        <f t="shared" si="12"/>
        <v>-123.01817724369046</v>
      </c>
      <c r="J40" s="343">
        <f t="shared" si="12"/>
        <v>0</v>
      </c>
      <c r="K40" s="343">
        <f t="shared" si="12"/>
        <v>0</v>
      </c>
      <c r="L40" s="343">
        <f t="shared" si="12"/>
        <v>0</v>
      </c>
      <c r="M40" s="343">
        <f t="shared" si="12"/>
        <v>-0.83869766567430604</v>
      </c>
      <c r="N40" s="343">
        <f t="shared" si="12"/>
        <v>-35201.620873006374</v>
      </c>
      <c r="O40" s="343">
        <f t="shared" si="12"/>
        <v>-647.3925471674346</v>
      </c>
      <c r="P40" s="343">
        <f t="shared" si="12"/>
        <v>-584.17118307845851</v>
      </c>
      <c r="Q40" s="343">
        <f t="shared" si="12"/>
        <v>-16522.359974165705</v>
      </c>
      <c r="R40" s="343">
        <f t="shared" si="12"/>
        <v>-2413.8960577217026</v>
      </c>
      <c r="S40" s="343">
        <f t="shared" si="12"/>
        <v>-1837.4079404641352</v>
      </c>
      <c r="T40" s="343">
        <f t="shared" si="12"/>
        <v>-480.76547862654985</v>
      </c>
      <c r="U40" s="343">
        <f t="shared" si="12"/>
        <v>-238.5353706857162</v>
      </c>
      <c r="V40" s="343">
        <f t="shared" si="12"/>
        <v>-316.18460439550967</v>
      </c>
      <c r="W40" s="343">
        <f t="shared" si="12"/>
        <v>-472.23212413688776</v>
      </c>
      <c r="X40" s="343">
        <f t="shared" si="12"/>
        <v>0</v>
      </c>
      <c r="Y40" s="343">
        <f t="shared" si="12"/>
        <v>0</v>
      </c>
      <c r="Z40" s="343">
        <f t="shared" si="12"/>
        <v>-474.26895106129967</v>
      </c>
      <c r="AA40" s="343">
        <f t="shared" si="12"/>
        <v>-5967.9372530448427</v>
      </c>
      <c r="AB40" s="343">
        <f t="shared" si="12"/>
        <v>-2184.7347736773422</v>
      </c>
      <c r="AC40" s="343">
        <f t="shared" si="12"/>
        <v>-55.151832575759165</v>
      </c>
      <c r="AD40" s="343">
        <f t="shared" si="12"/>
        <v>-925.39366404146256</v>
      </c>
      <c r="AE40" s="343">
        <f t="shared" si="12"/>
        <v>-749.25145266080233</v>
      </c>
      <c r="AF40" s="343">
        <f t="shared" si="12"/>
        <v>-32.059939536141066</v>
      </c>
      <c r="AG40" s="343">
        <f t="shared" si="12"/>
        <v>-960.27300808161533</v>
      </c>
      <c r="AH40" s="343">
        <f t="shared" si="12"/>
        <v>-120.78364320886072</v>
      </c>
      <c r="AI40" s="505">
        <f t="shared" si="11"/>
        <v>-73856.970514431116</v>
      </c>
      <c r="AM40" s="348"/>
      <c r="AN40" s="348"/>
      <c r="AO40" s="358"/>
      <c r="AP40" s="357"/>
      <c r="AQ40" s="349"/>
    </row>
    <row r="41" spans="1:43" ht="13.2">
      <c r="A41" s="342">
        <v>39233</v>
      </c>
      <c r="B41" s="344"/>
      <c r="C41" s="343">
        <f t="shared" si="12"/>
        <v>-150.29096453681584</v>
      </c>
      <c r="D41" s="343">
        <f t="shared" si="12"/>
        <v>-215.81904992675618</v>
      </c>
      <c r="E41" s="343">
        <f t="shared" si="12"/>
        <v>0</v>
      </c>
      <c r="F41" s="343">
        <f t="shared" si="12"/>
        <v>-17.386129895152873</v>
      </c>
      <c r="G41" s="343">
        <f t="shared" si="12"/>
        <v>-2486.9093502503592</v>
      </c>
      <c r="H41" s="343">
        <f t="shared" si="12"/>
        <v>-678.28747357609893</v>
      </c>
      <c r="I41" s="343">
        <f t="shared" si="12"/>
        <v>-123.01817724369046</v>
      </c>
      <c r="J41" s="343">
        <f t="shared" si="12"/>
        <v>0</v>
      </c>
      <c r="K41" s="343">
        <f t="shared" si="12"/>
        <v>0</v>
      </c>
      <c r="L41" s="343">
        <f t="shared" si="12"/>
        <v>0</v>
      </c>
      <c r="M41" s="343">
        <f t="shared" si="12"/>
        <v>-0.83869766567430604</v>
      </c>
      <c r="N41" s="343">
        <f t="shared" si="12"/>
        <v>-35201.620873006374</v>
      </c>
      <c r="O41" s="343">
        <f t="shared" si="12"/>
        <v>-647.3925471674346</v>
      </c>
      <c r="P41" s="343">
        <f t="shared" si="12"/>
        <v>-584.17118307845851</v>
      </c>
      <c r="Q41" s="343">
        <f t="shared" si="12"/>
        <v>-16522.359974165705</v>
      </c>
      <c r="R41" s="343">
        <f t="shared" si="12"/>
        <v>-2413.8960577217026</v>
      </c>
      <c r="S41" s="343">
        <f t="shared" si="12"/>
        <v>-1837.4079404641352</v>
      </c>
      <c r="T41" s="343">
        <f t="shared" si="12"/>
        <v>-480.76547862654985</v>
      </c>
      <c r="U41" s="343">
        <f t="shared" si="12"/>
        <v>-238.5353706857162</v>
      </c>
      <c r="V41" s="343">
        <f t="shared" si="12"/>
        <v>-316.18460439550967</v>
      </c>
      <c r="W41" s="343">
        <f t="shared" si="12"/>
        <v>-472.23212413688776</v>
      </c>
      <c r="X41" s="343">
        <f t="shared" si="12"/>
        <v>0</v>
      </c>
      <c r="Y41" s="343">
        <f t="shared" si="12"/>
        <v>0</v>
      </c>
      <c r="Z41" s="343">
        <f t="shared" si="12"/>
        <v>-474.26895106129967</v>
      </c>
      <c r="AA41" s="343">
        <f t="shared" si="12"/>
        <v>-5967.9372530448427</v>
      </c>
      <c r="AB41" s="343">
        <f t="shared" si="12"/>
        <v>-2184.7347736773422</v>
      </c>
      <c r="AC41" s="343">
        <f t="shared" si="12"/>
        <v>-55.151832575759165</v>
      </c>
      <c r="AD41" s="343">
        <f t="shared" si="12"/>
        <v>-925.39366404146256</v>
      </c>
      <c r="AE41" s="343">
        <f t="shared" si="12"/>
        <v>-749.25145266080233</v>
      </c>
      <c r="AF41" s="343">
        <f t="shared" si="12"/>
        <v>-32.059939536141066</v>
      </c>
      <c r="AG41" s="343">
        <f t="shared" si="12"/>
        <v>-960.27300808161533</v>
      </c>
      <c r="AH41" s="343">
        <f t="shared" si="12"/>
        <v>-120.78364320886072</v>
      </c>
      <c r="AI41" s="505">
        <f t="shared" si="11"/>
        <v>-73856.970514431116</v>
      </c>
      <c r="AM41" s="348"/>
      <c r="AN41" s="348"/>
      <c r="AO41" s="358"/>
      <c r="AP41" s="357"/>
      <c r="AQ41" s="349"/>
    </row>
    <row r="42" spans="1:43" ht="13.2">
      <c r="A42" s="342">
        <v>39263</v>
      </c>
      <c r="B42" s="344"/>
      <c r="C42" s="343">
        <f t="shared" si="12"/>
        <v>-150.29096453681584</v>
      </c>
      <c r="D42" s="343">
        <f t="shared" si="12"/>
        <v>-215.81904992675618</v>
      </c>
      <c r="E42" s="343">
        <f t="shared" si="12"/>
        <v>0</v>
      </c>
      <c r="F42" s="343">
        <f t="shared" si="12"/>
        <v>-17.386129895152873</v>
      </c>
      <c r="G42" s="343">
        <f t="shared" si="12"/>
        <v>-2486.9093502503592</v>
      </c>
      <c r="H42" s="343">
        <f t="shared" si="12"/>
        <v>-678.28747357609893</v>
      </c>
      <c r="I42" s="343">
        <f t="shared" si="12"/>
        <v>-123.01817724369046</v>
      </c>
      <c r="J42" s="343">
        <f t="shared" si="12"/>
        <v>0</v>
      </c>
      <c r="K42" s="343">
        <f t="shared" si="12"/>
        <v>0</v>
      </c>
      <c r="L42" s="343">
        <f t="shared" si="12"/>
        <v>0</v>
      </c>
      <c r="M42" s="343">
        <f t="shared" si="12"/>
        <v>-0.83869766567430604</v>
      </c>
      <c r="N42" s="343">
        <f t="shared" si="12"/>
        <v>-35201.620873006374</v>
      </c>
      <c r="O42" s="343">
        <f t="shared" si="12"/>
        <v>-647.3925471674346</v>
      </c>
      <c r="P42" s="343">
        <f t="shared" si="12"/>
        <v>-584.17118307845851</v>
      </c>
      <c r="Q42" s="343">
        <f t="shared" si="12"/>
        <v>-16522.359974165705</v>
      </c>
      <c r="R42" s="343">
        <f t="shared" si="12"/>
        <v>-2413.8960577217026</v>
      </c>
      <c r="S42" s="343">
        <f t="shared" si="12"/>
        <v>-1837.4079404641352</v>
      </c>
      <c r="T42" s="343">
        <f t="shared" si="12"/>
        <v>-480.76547862654985</v>
      </c>
      <c r="U42" s="343">
        <f t="shared" si="12"/>
        <v>-238.5353706857162</v>
      </c>
      <c r="V42" s="343">
        <f t="shared" si="12"/>
        <v>-316.18460439550967</v>
      </c>
      <c r="W42" s="343">
        <f t="shared" si="12"/>
        <v>-472.23212413688776</v>
      </c>
      <c r="X42" s="343">
        <f t="shared" si="12"/>
        <v>0</v>
      </c>
      <c r="Y42" s="343">
        <f t="shared" si="12"/>
        <v>0</v>
      </c>
      <c r="Z42" s="343">
        <f t="shared" si="12"/>
        <v>-474.26895106129967</v>
      </c>
      <c r="AA42" s="343">
        <f t="shared" si="12"/>
        <v>-5967.9372530448427</v>
      </c>
      <c r="AB42" s="343">
        <f t="shared" si="12"/>
        <v>-2184.7347736773422</v>
      </c>
      <c r="AC42" s="343">
        <f t="shared" si="12"/>
        <v>-55.151832575759165</v>
      </c>
      <c r="AD42" s="343">
        <f t="shared" si="12"/>
        <v>-925.39366404146256</v>
      </c>
      <c r="AE42" s="343">
        <f t="shared" si="12"/>
        <v>-749.25145266080233</v>
      </c>
      <c r="AF42" s="343">
        <f t="shared" si="12"/>
        <v>-32.059939536141066</v>
      </c>
      <c r="AG42" s="343">
        <f t="shared" si="12"/>
        <v>-960.27300808161533</v>
      </c>
      <c r="AH42" s="343">
        <f t="shared" si="12"/>
        <v>-120.78364320886072</v>
      </c>
      <c r="AI42" s="505">
        <f t="shared" si="11"/>
        <v>-73856.970514431116</v>
      </c>
      <c r="AM42" s="348"/>
      <c r="AN42" s="348"/>
      <c r="AO42" s="358"/>
      <c r="AP42" s="357"/>
      <c r="AQ42" s="349"/>
    </row>
    <row r="43" spans="1:43" ht="13.2">
      <c r="A43" s="342">
        <v>39294</v>
      </c>
      <c r="B43" s="344"/>
      <c r="C43" s="343">
        <f t="shared" si="12"/>
        <v>-150.29096453681584</v>
      </c>
      <c r="D43" s="343">
        <f t="shared" si="12"/>
        <v>-215.81904992675618</v>
      </c>
      <c r="E43" s="343">
        <f t="shared" si="12"/>
        <v>0</v>
      </c>
      <c r="F43" s="343">
        <f t="shared" si="12"/>
        <v>-17.386129895152873</v>
      </c>
      <c r="G43" s="343">
        <f t="shared" si="12"/>
        <v>-2486.9093502503592</v>
      </c>
      <c r="H43" s="343">
        <f t="shared" si="12"/>
        <v>-678.28747357609893</v>
      </c>
      <c r="I43" s="343">
        <f t="shared" si="12"/>
        <v>-123.01817724369046</v>
      </c>
      <c r="J43" s="343">
        <f t="shared" si="12"/>
        <v>0</v>
      </c>
      <c r="K43" s="343">
        <f t="shared" si="12"/>
        <v>0</v>
      </c>
      <c r="L43" s="343">
        <f t="shared" si="12"/>
        <v>0</v>
      </c>
      <c r="M43" s="343">
        <f t="shared" si="12"/>
        <v>-0.83869766567430604</v>
      </c>
      <c r="N43" s="343">
        <f t="shared" si="12"/>
        <v>-35201.620873006374</v>
      </c>
      <c r="O43" s="343">
        <f t="shared" si="12"/>
        <v>-647.3925471674346</v>
      </c>
      <c r="P43" s="343">
        <f t="shared" si="12"/>
        <v>-584.17118307845851</v>
      </c>
      <c r="Q43" s="343">
        <f t="shared" si="12"/>
        <v>-16522.359974165705</v>
      </c>
      <c r="R43" s="343">
        <f t="shared" si="12"/>
        <v>-2413.8960577217026</v>
      </c>
      <c r="S43" s="343">
        <f t="shared" si="12"/>
        <v>-1837.4079404641352</v>
      </c>
      <c r="T43" s="343">
        <f t="shared" si="12"/>
        <v>-480.76547862654985</v>
      </c>
      <c r="U43" s="343">
        <f t="shared" si="12"/>
        <v>-238.5353706857162</v>
      </c>
      <c r="V43" s="343">
        <f t="shared" si="12"/>
        <v>-316.18460439550967</v>
      </c>
      <c r="W43" s="343">
        <f t="shared" si="12"/>
        <v>-472.23212413688776</v>
      </c>
      <c r="X43" s="343">
        <f t="shared" si="12"/>
        <v>0</v>
      </c>
      <c r="Y43" s="343">
        <f t="shared" si="12"/>
        <v>0</v>
      </c>
      <c r="Z43" s="343">
        <f t="shared" si="12"/>
        <v>-474.26895106129967</v>
      </c>
      <c r="AA43" s="343">
        <f t="shared" si="12"/>
        <v>-5967.9372530448427</v>
      </c>
      <c r="AB43" s="339">
        <f t="shared" si="12"/>
        <v>-2184.7347736773422</v>
      </c>
      <c r="AC43" s="343">
        <f t="shared" si="12"/>
        <v>-55.151832575759165</v>
      </c>
      <c r="AD43" s="343">
        <f t="shared" si="12"/>
        <v>-925.39366404146256</v>
      </c>
      <c r="AE43" s="343">
        <f t="shared" si="12"/>
        <v>-749.25145266080233</v>
      </c>
      <c r="AF43" s="343">
        <f t="shared" si="12"/>
        <v>-32.059939536141066</v>
      </c>
      <c r="AG43" s="343">
        <f t="shared" si="12"/>
        <v>-960.27300808161533</v>
      </c>
      <c r="AH43" s="343">
        <f t="shared" si="12"/>
        <v>-120.78364320886072</v>
      </c>
      <c r="AI43" s="505">
        <f t="shared" si="11"/>
        <v>-73856.970514431116</v>
      </c>
      <c r="AM43" s="348"/>
      <c r="AN43" s="348"/>
      <c r="AO43" s="358"/>
      <c r="AP43" s="357"/>
      <c r="AQ43" s="349"/>
    </row>
    <row r="44" spans="1:43" ht="13.2">
      <c r="A44" s="342">
        <v>39325</v>
      </c>
      <c r="B44" s="344"/>
      <c r="C44" s="343">
        <f t="shared" si="12"/>
        <v>-150.29096453681584</v>
      </c>
      <c r="D44" s="343">
        <f t="shared" si="12"/>
        <v>-215.81904992675618</v>
      </c>
      <c r="E44" s="343">
        <f t="shared" si="12"/>
        <v>0</v>
      </c>
      <c r="F44" s="343">
        <f t="shared" si="12"/>
        <v>-17.386129895152873</v>
      </c>
      <c r="G44" s="343">
        <f t="shared" si="12"/>
        <v>-2486.9093502503592</v>
      </c>
      <c r="H44" s="343">
        <f t="shared" si="12"/>
        <v>-678.28747357609893</v>
      </c>
      <c r="I44" s="343">
        <f t="shared" si="12"/>
        <v>-123.01817724369046</v>
      </c>
      <c r="J44" s="343">
        <f t="shared" si="12"/>
        <v>0</v>
      </c>
      <c r="K44" s="343">
        <f t="shared" si="12"/>
        <v>0</v>
      </c>
      <c r="L44" s="343">
        <f t="shared" si="12"/>
        <v>0</v>
      </c>
      <c r="M44" s="343">
        <f t="shared" si="12"/>
        <v>-0.83869766567430604</v>
      </c>
      <c r="N44" s="343">
        <f t="shared" si="12"/>
        <v>-35201.620873006374</v>
      </c>
      <c r="O44" s="343">
        <f t="shared" si="12"/>
        <v>-647.3925471674346</v>
      </c>
      <c r="P44" s="343">
        <f t="shared" si="12"/>
        <v>-584.17118307845851</v>
      </c>
      <c r="Q44" s="343">
        <f t="shared" si="12"/>
        <v>-16522.359974165705</v>
      </c>
      <c r="R44" s="343">
        <f t="shared" si="12"/>
        <v>-2413.8960577217026</v>
      </c>
      <c r="S44" s="343">
        <f t="shared" si="12"/>
        <v>-1837.4079404641352</v>
      </c>
      <c r="T44" s="343">
        <f t="shared" si="12"/>
        <v>-480.76547862654985</v>
      </c>
      <c r="U44" s="343">
        <f t="shared" si="12"/>
        <v>-238.5353706857162</v>
      </c>
      <c r="V44" s="343">
        <f t="shared" si="12"/>
        <v>-316.18460439550967</v>
      </c>
      <c r="W44" s="343">
        <f t="shared" si="12"/>
        <v>-472.23212413688776</v>
      </c>
      <c r="X44" s="343">
        <f t="shared" si="12"/>
        <v>0</v>
      </c>
      <c r="Y44" s="343">
        <f t="shared" si="12"/>
        <v>0</v>
      </c>
      <c r="Z44" s="343">
        <f t="shared" si="12"/>
        <v>-474.26895106129967</v>
      </c>
      <c r="AA44" s="343">
        <f t="shared" si="12"/>
        <v>-5967.9372530448427</v>
      </c>
      <c r="AB44" s="340"/>
      <c r="AC44" s="343">
        <f t="shared" si="12"/>
        <v>-55.151832575759165</v>
      </c>
      <c r="AD44" s="343">
        <f t="shared" si="12"/>
        <v>-925.39366404146256</v>
      </c>
      <c r="AE44" s="343">
        <f t="shared" si="12"/>
        <v>-749.25145266080233</v>
      </c>
      <c r="AF44" s="343">
        <f t="shared" si="12"/>
        <v>-32.059939536141066</v>
      </c>
      <c r="AG44" s="343">
        <f t="shared" si="12"/>
        <v>-960.27300808161533</v>
      </c>
      <c r="AH44" s="343">
        <f t="shared" si="12"/>
        <v>-120.78364320886072</v>
      </c>
      <c r="AI44" s="505">
        <f t="shared" si="11"/>
        <v>-71672.235740753778</v>
      </c>
      <c r="AM44" s="348"/>
      <c r="AN44" s="348"/>
      <c r="AO44" s="358"/>
      <c r="AP44" s="357"/>
      <c r="AQ44" s="349"/>
    </row>
    <row r="45" spans="1:43" ht="13.2">
      <c r="A45" s="342">
        <v>39355</v>
      </c>
      <c r="B45" s="344"/>
      <c r="C45" s="343">
        <f t="shared" si="12"/>
        <v>-150.29096453681584</v>
      </c>
      <c r="D45" s="343">
        <f t="shared" si="12"/>
        <v>-215.81904992675618</v>
      </c>
      <c r="E45" s="343">
        <f t="shared" si="12"/>
        <v>0</v>
      </c>
      <c r="F45" s="343">
        <f t="shared" si="12"/>
        <v>-17.386129895152873</v>
      </c>
      <c r="G45" s="343">
        <f t="shared" si="12"/>
        <v>-2486.9093502503592</v>
      </c>
      <c r="H45" s="343">
        <f t="shared" si="12"/>
        <v>-678.28747357609893</v>
      </c>
      <c r="I45" s="343">
        <f t="shared" si="12"/>
        <v>-123.01817724369046</v>
      </c>
      <c r="J45" s="343">
        <f t="shared" si="12"/>
        <v>0</v>
      </c>
      <c r="K45" s="343">
        <f t="shared" si="12"/>
        <v>0</v>
      </c>
      <c r="L45" s="343">
        <f t="shared" si="12"/>
        <v>0</v>
      </c>
      <c r="M45" s="343">
        <f t="shared" si="12"/>
        <v>-0.83869766567430604</v>
      </c>
      <c r="N45" s="343">
        <f t="shared" si="12"/>
        <v>-35201.620873006374</v>
      </c>
      <c r="O45" s="343">
        <f t="shared" si="12"/>
        <v>-647.3925471674346</v>
      </c>
      <c r="P45" s="343">
        <f t="shared" si="12"/>
        <v>-584.17118307845851</v>
      </c>
      <c r="Q45" s="343">
        <f t="shared" si="12"/>
        <v>-16522.359974165705</v>
      </c>
      <c r="R45" s="343">
        <f t="shared" si="12"/>
        <v>-2413.8960577217026</v>
      </c>
      <c r="S45" s="343">
        <f t="shared" si="12"/>
        <v>-1837.4079404641352</v>
      </c>
      <c r="T45" s="343">
        <f t="shared" si="12"/>
        <v>-480.76547862654985</v>
      </c>
      <c r="U45" s="343">
        <f t="shared" si="12"/>
        <v>-238.5353706857162</v>
      </c>
      <c r="V45" s="343">
        <f t="shared" si="12"/>
        <v>-316.18460439550967</v>
      </c>
      <c r="W45" s="343">
        <f t="shared" si="12"/>
        <v>-472.23212413688776</v>
      </c>
      <c r="X45" s="343">
        <f t="shared" si="12"/>
        <v>0</v>
      </c>
      <c r="Y45" s="343">
        <f t="shared" si="12"/>
        <v>0</v>
      </c>
      <c r="Z45" s="343">
        <f t="shared" si="12"/>
        <v>-474.26895106129967</v>
      </c>
      <c r="AA45" s="343">
        <f t="shared" si="12"/>
        <v>-5967.9372530448427</v>
      </c>
      <c r="AB45" s="340"/>
      <c r="AC45" s="343">
        <f t="shared" si="12"/>
        <v>-55.151832575759165</v>
      </c>
      <c r="AD45" s="343">
        <f t="shared" si="12"/>
        <v>-925.39366404146256</v>
      </c>
      <c r="AE45" s="343">
        <f t="shared" si="12"/>
        <v>-749.25145266080233</v>
      </c>
      <c r="AF45" s="343">
        <f t="shared" si="12"/>
        <v>-32.059939536141066</v>
      </c>
      <c r="AG45" s="343">
        <f t="shared" si="12"/>
        <v>-960.27300808161533</v>
      </c>
      <c r="AH45" s="343">
        <f t="shared" si="12"/>
        <v>-120.78364320886072</v>
      </c>
      <c r="AI45" s="505">
        <f t="shared" si="11"/>
        <v>-71672.235740753778</v>
      </c>
      <c r="AM45" s="348"/>
      <c r="AN45" s="348"/>
      <c r="AO45" s="358"/>
      <c r="AP45" s="357"/>
      <c r="AQ45" s="349"/>
    </row>
    <row r="46" spans="1:43" ht="13.2">
      <c r="A46" s="342">
        <v>39386</v>
      </c>
      <c r="B46" s="344"/>
      <c r="C46" s="343">
        <f t="shared" si="12"/>
        <v>-150.29096453681584</v>
      </c>
      <c r="D46" s="343">
        <f t="shared" ref="C46:AA47" si="13">D45</f>
        <v>-215.81904992675618</v>
      </c>
      <c r="E46" s="343">
        <f t="shared" si="13"/>
        <v>0</v>
      </c>
      <c r="F46" s="343">
        <f t="shared" si="13"/>
        <v>-17.386129895152873</v>
      </c>
      <c r="G46" s="343">
        <f t="shared" si="13"/>
        <v>-2486.9093502503592</v>
      </c>
      <c r="H46" s="343">
        <f t="shared" si="13"/>
        <v>-678.28747357609893</v>
      </c>
      <c r="I46" s="343">
        <f t="shared" si="13"/>
        <v>-123.01817724369046</v>
      </c>
      <c r="J46" s="343">
        <f t="shared" si="13"/>
        <v>0</v>
      </c>
      <c r="K46" s="343">
        <f t="shared" si="13"/>
        <v>0</v>
      </c>
      <c r="L46" s="343">
        <f t="shared" si="13"/>
        <v>0</v>
      </c>
      <c r="M46" s="343">
        <f t="shared" si="13"/>
        <v>-0.83869766567430604</v>
      </c>
      <c r="N46" s="343">
        <f t="shared" si="13"/>
        <v>-35201.620873006374</v>
      </c>
      <c r="O46" s="343">
        <f t="shared" si="13"/>
        <v>-647.3925471674346</v>
      </c>
      <c r="P46" s="343">
        <f t="shared" si="13"/>
        <v>-584.17118307845851</v>
      </c>
      <c r="Q46" s="343">
        <f t="shared" si="13"/>
        <v>-16522.359974165705</v>
      </c>
      <c r="R46" s="343">
        <f t="shared" si="13"/>
        <v>-2413.8960577217026</v>
      </c>
      <c r="S46" s="343">
        <f t="shared" si="13"/>
        <v>-1837.4079404641352</v>
      </c>
      <c r="T46" s="343">
        <f t="shared" si="13"/>
        <v>-480.76547862654985</v>
      </c>
      <c r="U46" s="343">
        <f t="shared" si="13"/>
        <v>-238.5353706857162</v>
      </c>
      <c r="V46" s="343">
        <f t="shared" si="13"/>
        <v>-316.18460439550967</v>
      </c>
      <c r="W46" s="343">
        <f t="shared" si="13"/>
        <v>-472.23212413688776</v>
      </c>
      <c r="X46" s="343">
        <f t="shared" si="13"/>
        <v>0</v>
      </c>
      <c r="Y46" s="343">
        <f t="shared" si="13"/>
        <v>0</v>
      </c>
      <c r="Z46" s="343">
        <f t="shared" si="13"/>
        <v>-474.26895106129967</v>
      </c>
      <c r="AA46" s="343">
        <f t="shared" si="13"/>
        <v>-5967.9372530448427</v>
      </c>
      <c r="AB46" s="340"/>
      <c r="AC46" s="343">
        <f t="shared" ref="AC46:AH47" si="14">AC45</f>
        <v>-55.151832575759165</v>
      </c>
      <c r="AD46" s="343">
        <f t="shared" si="14"/>
        <v>-925.39366404146256</v>
      </c>
      <c r="AE46" s="343">
        <f t="shared" si="14"/>
        <v>-749.25145266080233</v>
      </c>
      <c r="AF46" s="343">
        <f t="shared" si="14"/>
        <v>-32.059939536141066</v>
      </c>
      <c r="AG46" s="343">
        <f t="shared" si="14"/>
        <v>-960.27300808161533</v>
      </c>
      <c r="AH46" s="343">
        <f t="shared" si="14"/>
        <v>-120.78364320886072</v>
      </c>
      <c r="AI46" s="505">
        <f t="shared" si="11"/>
        <v>-71672.235740753778</v>
      </c>
      <c r="AM46" s="348"/>
      <c r="AN46" s="348"/>
      <c r="AO46" s="358"/>
      <c r="AP46" s="357"/>
      <c r="AQ46" s="349"/>
    </row>
    <row r="47" spans="1:43" ht="13.2">
      <c r="A47" s="342">
        <v>39416</v>
      </c>
      <c r="B47" s="344"/>
      <c r="C47" s="343">
        <f t="shared" si="13"/>
        <v>-150.29096453681584</v>
      </c>
      <c r="D47" s="343">
        <f t="shared" si="13"/>
        <v>-215.81904992675618</v>
      </c>
      <c r="E47" s="343">
        <f t="shared" si="13"/>
        <v>0</v>
      </c>
      <c r="F47" s="343">
        <f t="shared" si="13"/>
        <v>-17.386129895152873</v>
      </c>
      <c r="G47" s="343">
        <f t="shared" si="13"/>
        <v>-2486.9093502503592</v>
      </c>
      <c r="H47" s="343">
        <f t="shared" si="13"/>
        <v>-678.28747357609893</v>
      </c>
      <c r="I47" s="343">
        <f t="shared" si="13"/>
        <v>-123.01817724369046</v>
      </c>
      <c r="J47" s="343">
        <f t="shared" si="13"/>
        <v>0</v>
      </c>
      <c r="K47" s="343">
        <f t="shared" si="13"/>
        <v>0</v>
      </c>
      <c r="L47" s="343">
        <f t="shared" si="13"/>
        <v>0</v>
      </c>
      <c r="M47" s="343">
        <f t="shared" si="13"/>
        <v>-0.83869766567430604</v>
      </c>
      <c r="N47" s="343">
        <f t="shared" si="13"/>
        <v>-35201.620873006374</v>
      </c>
      <c r="O47" s="343">
        <f t="shared" si="13"/>
        <v>-647.3925471674346</v>
      </c>
      <c r="P47" s="343">
        <f t="shared" si="13"/>
        <v>-584.17118307845851</v>
      </c>
      <c r="Q47" s="343">
        <f t="shared" si="13"/>
        <v>-16522.359974165705</v>
      </c>
      <c r="R47" s="343">
        <f t="shared" si="13"/>
        <v>-2413.8960577217026</v>
      </c>
      <c r="S47" s="343">
        <f t="shared" si="13"/>
        <v>-1837.4079404641352</v>
      </c>
      <c r="T47" s="343">
        <f t="shared" si="13"/>
        <v>-480.76547862654985</v>
      </c>
      <c r="U47" s="343">
        <f t="shared" si="13"/>
        <v>-238.5353706857162</v>
      </c>
      <c r="V47" s="343">
        <f t="shared" si="13"/>
        <v>-316.18460439550967</v>
      </c>
      <c r="W47" s="343">
        <f t="shared" si="13"/>
        <v>-472.23212413688776</v>
      </c>
      <c r="X47" s="343">
        <f t="shared" si="13"/>
        <v>0</v>
      </c>
      <c r="Y47" s="343">
        <f t="shared" si="13"/>
        <v>0</v>
      </c>
      <c r="Z47" s="343">
        <f t="shared" si="13"/>
        <v>-474.26895106129967</v>
      </c>
      <c r="AA47" s="343">
        <f t="shared" si="13"/>
        <v>-5967.9372530448427</v>
      </c>
      <c r="AB47" s="340"/>
      <c r="AC47" s="343">
        <f t="shared" si="14"/>
        <v>-55.151832575759165</v>
      </c>
      <c r="AD47" s="343">
        <f t="shared" si="14"/>
        <v>-925.39366404146256</v>
      </c>
      <c r="AE47" s="343">
        <f t="shared" si="14"/>
        <v>-749.25145266080233</v>
      </c>
      <c r="AF47" s="343">
        <f t="shared" si="14"/>
        <v>-32.059939536141066</v>
      </c>
      <c r="AG47" s="343">
        <f t="shared" si="14"/>
        <v>-960.27300808161533</v>
      </c>
      <c r="AH47" s="343">
        <f t="shared" si="14"/>
        <v>-120.78364320886072</v>
      </c>
      <c r="AI47" s="505">
        <f t="shared" si="11"/>
        <v>-71672.235740753778</v>
      </c>
      <c r="AM47" s="348"/>
      <c r="AN47" s="348"/>
      <c r="AO47" s="358"/>
      <c r="AP47" s="357"/>
      <c r="AQ47" s="349"/>
    </row>
    <row r="48" spans="1:43" ht="13.2">
      <c r="A48" s="342">
        <v>39447</v>
      </c>
      <c r="B48" s="345" t="s">
        <v>1562</v>
      </c>
      <c r="C48" s="343">
        <f t="shared" ref="C48:AA48" si="15">(C16*C20)/12</f>
        <v>-149.14256677266633</v>
      </c>
      <c r="D48" s="343">
        <f t="shared" si="15"/>
        <v>-246.49196284442868</v>
      </c>
      <c r="E48" s="343">
        <f t="shared" si="15"/>
        <v>-21.766019595156234</v>
      </c>
      <c r="F48" s="343">
        <f t="shared" si="15"/>
        <v>-3.7278325269728811</v>
      </c>
      <c r="G48" s="343">
        <f t="shared" si="15"/>
        <v>-2510.3971510459291</v>
      </c>
      <c r="H48" s="343">
        <f t="shared" si="15"/>
        <v>-668.36186586676592</v>
      </c>
      <c r="I48" s="343">
        <f t="shared" si="15"/>
        <v>-61.583285351184003</v>
      </c>
      <c r="J48" s="343">
        <f t="shared" si="15"/>
        <v>0</v>
      </c>
      <c r="K48" s="343">
        <f t="shared" si="15"/>
        <v>-3.5929477544002695</v>
      </c>
      <c r="L48" s="343">
        <f t="shared" si="15"/>
        <v>-28.394283155536545</v>
      </c>
      <c r="M48" s="343">
        <f t="shared" si="15"/>
        <v>-0.48755617311789479</v>
      </c>
      <c r="N48" s="343">
        <f t="shared" si="15"/>
        <v>-37298.15178678462</v>
      </c>
      <c r="O48" s="343">
        <f t="shared" si="15"/>
        <v>-445.24801904183806</v>
      </c>
      <c r="P48" s="343">
        <f t="shared" si="15"/>
        <v>-578.11566643679851</v>
      </c>
      <c r="Q48" s="343">
        <f t="shared" si="15"/>
        <v>-19147.660381303711</v>
      </c>
      <c r="R48" s="343">
        <f t="shared" si="15"/>
        <v>-2398.0110154456243</v>
      </c>
      <c r="S48" s="343">
        <f t="shared" si="15"/>
        <v>-1797.304442731177</v>
      </c>
      <c r="T48" s="343">
        <f t="shared" si="15"/>
        <v>-467.77379243813147</v>
      </c>
      <c r="U48" s="343">
        <f t="shared" si="15"/>
        <v>-233.84171327536885</v>
      </c>
      <c r="V48" s="343">
        <f t="shared" si="15"/>
        <v>-216.60207330616001</v>
      </c>
      <c r="W48" s="343">
        <f t="shared" si="15"/>
        <v>-449.50309710076289</v>
      </c>
      <c r="X48" s="343">
        <f t="shared" si="15"/>
        <v>0</v>
      </c>
      <c r="Y48" s="343">
        <f t="shared" si="15"/>
        <v>-219.74525735319125</v>
      </c>
      <c r="Z48" s="343">
        <f t="shared" si="15"/>
        <v>-615.10056510973777</v>
      </c>
      <c r="AA48" s="343">
        <f t="shared" si="15"/>
        <v>-8081.2388065223886</v>
      </c>
      <c r="AB48" s="340"/>
      <c r="AC48" s="343">
        <f t="shared" ref="AC48:AH48" si="16">(AC16*AC20)/12</f>
        <v>-51.980306860000404</v>
      </c>
      <c r="AD48" s="343">
        <f t="shared" si="16"/>
        <v>-943.57878619847259</v>
      </c>
      <c r="AE48" s="343">
        <f t="shared" si="16"/>
        <v>-896.03699021114255</v>
      </c>
      <c r="AF48" s="343">
        <f t="shared" si="16"/>
        <v>-65.697521088120354</v>
      </c>
      <c r="AG48" s="343">
        <f t="shared" si="16"/>
        <v>-1048.2849368092266</v>
      </c>
      <c r="AH48" s="343">
        <f t="shared" si="16"/>
        <v>-121.11064194210441</v>
      </c>
      <c r="AI48" s="505">
        <f t="shared" si="11"/>
        <v>-78768.931271044741</v>
      </c>
      <c r="AM48" s="348"/>
      <c r="AN48" s="348"/>
      <c r="AO48" s="358"/>
      <c r="AP48" s="357"/>
      <c r="AQ48" s="349"/>
    </row>
    <row r="49" spans="1:43" ht="13.2">
      <c r="A49" s="335" t="s">
        <v>1563</v>
      </c>
      <c r="B49" s="334"/>
      <c r="C49" s="506">
        <f t="shared" ref="C49:AI49" si="17">SUM(C37:C48)</f>
        <v>-1802.3431766776407</v>
      </c>
      <c r="D49" s="506">
        <f t="shared" si="17"/>
        <v>-2620.5015120387466</v>
      </c>
      <c r="E49" s="506">
        <f t="shared" si="17"/>
        <v>-21.766019595156234</v>
      </c>
      <c r="F49" s="506">
        <f t="shared" si="17"/>
        <v>-194.97526137365446</v>
      </c>
      <c r="G49" s="506">
        <f t="shared" si="17"/>
        <v>-29866.400003799889</v>
      </c>
      <c r="H49" s="506">
        <f t="shared" si="17"/>
        <v>-8129.5240752038535</v>
      </c>
      <c r="I49" s="506">
        <f t="shared" si="17"/>
        <v>-1414.783235031779</v>
      </c>
      <c r="J49" s="506">
        <f t="shared" si="17"/>
        <v>0</v>
      </c>
      <c r="K49" s="506">
        <f t="shared" si="17"/>
        <v>-3.5929477544002695</v>
      </c>
      <c r="L49" s="506">
        <f t="shared" si="17"/>
        <v>-28.394283155536545</v>
      </c>
      <c r="M49" s="506">
        <f t="shared" si="17"/>
        <v>-9.7132304955352602</v>
      </c>
      <c r="N49" s="506">
        <f t="shared" si="17"/>
        <v>-424515.98138985469</v>
      </c>
      <c r="O49" s="506">
        <f t="shared" si="17"/>
        <v>-7566.5660378836192</v>
      </c>
      <c r="P49" s="506">
        <f t="shared" si="17"/>
        <v>-7003.9986802998428</v>
      </c>
      <c r="Q49" s="506">
        <f t="shared" si="17"/>
        <v>-200893.62009712649</v>
      </c>
      <c r="R49" s="506">
        <f t="shared" si="17"/>
        <v>-28950.867650384356</v>
      </c>
      <c r="S49" s="506">
        <f t="shared" si="17"/>
        <v>-22008.791787836657</v>
      </c>
      <c r="T49" s="506">
        <f t="shared" si="17"/>
        <v>-5756.1940573301808</v>
      </c>
      <c r="U49" s="506">
        <f t="shared" si="17"/>
        <v>-2857.7307908182479</v>
      </c>
      <c r="V49" s="506">
        <f t="shared" si="17"/>
        <v>-3694.6327216567665</v>
      </c>
      <c r="W49" s="506">
        <f t="shared" si="17"/>
        <v>-5644.0564626065288</v>
      </c>
      <c r="X49" s="506">
        <f t="shared" si="17"/>
        <v>0</v>
      </c>
      <c r="Y49" s="506">
        <f t="shared" si="17"/>
        <v>-219.74525735319125</v>
      </c>
      <c r="Z49" s="506">
        <f t="shared" si="17"/>
        <v>-5832.0590267840344</v>
      </c>
      <c r="AA49" s="506">
        <f t="shared" si="17"/>
        <v>-73728.548590015678</v>
      </c>
      <c r="AB49" s="506">
        <f t="shared" si="17"/>
        <v>-15293.143415741397</v>
      </c>
      <c r="AC49" s="506">
        <f t="shared" si="17"/>
        <v>-658.65046519335124</v>
      </c>
      <c r="AD49" s="506">
        <f t="shared" si="17"/>
        <v>-11122.909090654561</v>
      </c>
      <c r="AE49" s="506">
        <f t="shared" si="17"/>
        <v>-9137.8029694799679</v>
      </c>
      <c r="AF49" s="506">
        <f t="shared" si="17"/>
        <v>-418.35685598567215</v>
      </c>
      <c r="AG49" s="506">
        <f t="shared" si="17"/>
        <v>-11611.288025706994</v>
      </c>
      <c r="AH49" s="506">
        <f t="shared" si="17"/>
        <v>-1449.730717239572</v>
      </c>
      <c r="AI49" s="506">
        <f t="shared" si="17"/>
        <v>-882456.66783507785</v>
      </c>
      <c r="AM49" s="348"/>
      <c r="AN49" s="348"/>
      <c r="AO49" s="358"/>
      <c r="AP49" s="357"/>
      <c r="AQ49" s="349"/>
    </row>
    <row r="50" spans="1:43" ht="13.2">
      <c r="A50" s="360"/>
      <c r="B50" s="338"/>
      <c r="C50" s="338"/>
      <c r="D50" s="338"/>
      <c r="E50" s="338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59"/>
      <c r="AM50" s="348"/>
      <c r="AN50" s="348"/>
      <c r="AO50" s="358"/>
      <c r="AP50" s="357"/>
      <c r="AQ50" s="349"/>
    </row>
    <row r="51" spans="1:43" ht="13.2">
      <c r="A51" s="342">
        <v>39813</v>
      </c>
      <c r="B51" s="344"/>
      <c r="C51" s="343">
        <f t="shared" ref="C51:AA51" si="18">+C16*C20</f>
        <v>-1789.7108012719959</v>
      </c>
      <c r="D51" s="343">
        <f t="shared" si="18"/>
        <v>-2957.9035541331441</v>
      </c>
      <c r="E51" s="343">
        <f t="shared" si="18"/>
        <v>-261.19223514187479</v>
      </c>
      <c r="F51" s="343">
        <f t="shared" si="18"/>
        <v>-44.733990323674576</v>
      </c>
      <c r="G51" s="343">
        <f t="shared" si="18"/>
        <v>-30124.765812551152</v>
      </c>
      <c r="H51" s="343">
        <f t="shared" si="18"/>
        <v>-8020.3423904011916</v>
      </c>
      <c r="I51" s="343">
        <f t="shared" si="18"/>
        <v>-738.99942421420803</v>
      </c>
      <c r="J51" s="343">
        <f t="shared" si="18"/>
        <v>0</v>
      </c>
      <c r="K51" s="343">
        <f t="shared" si="18"/>
        <v>-43.115373052803236</v>
      </c>
      <c r="L51" s="343">
        <f t="shared" si="18"/>
        <v>-340.73139786643856</v>
      </c>
      <c r="M51" s="343">
        <f t="shared" si="18"/>
        <v>-5.8506740774147374</v>
      </c>
      <c r="N51" s="343">
        <f t="shared" si="18"/>
        <v>-447577.82144141546</v>
      </c>
      <c r="O51" s="343">
        <f t="shared" si="18"/>
        <v>-5342.976228502057</v>
      </c>
      <c r="P51" s="343">
        <f t="shared" si="18"/>
        <v>-6937.3879972415825</v>
      </c>
      <c r="Q51" s="343">
        <f t="shared" si="18"/>
        <v>-229771.92457564455</v>
      </c>
      <c r="R51" s="343">
        <f t="shared" si="18"/>
        <v>-28776.132185347491</v>
      </c>
      <c r="S51" s="343">
        <f t="shared" si="18"/>
        <v>-21567.653312774124</v>
      </c>
      <c r="T51" s="343">
        <f t="shared" si="18"/>
        <v>-5613.2855092575774</v>
      </c>
      <c r="U51" s="343">
        <f t="shared" si="18"/>
        <v>-2806.100559304426</v>
      </c>
      <c r="V51" s="343">
        <f t="shared" si="18"/>
        <v>-2599.22487967392</v>
      </c>
      <c r="W51" s="343">
        <f t="shared" si="18"/>
        <v>-5394.0371652091544</v>
      </c>
      <c r="X51" s="343">
        <f t="shared" si="18"/>
        <v>0</v>
      </c>
      <c r="Y51" s="343">
        <f t="shared" si="18"/>
        <v>-2636.9430882382949</v>
      </c>
      <c r="Z51" s="343">
        <f t="shared" si="18"/>
        <v>-7381.2067813168533</v>
      </c>
      <c r="AA51" s="343">
        <f t="shared" si="18"/>
        <v>-96974.865678268659</v>
      </c>
      <c r="AB51" s="340"/>
      <c r="AC51" s="343">
        <f t="shared" ref="AC51:AH51" si="19">+AC16*AC20</f>
        <v>-623.76368232000482</v>
      </c>
      <c r="AD51" s="343">
        <f t="shared" si="19"/>
        <v>-11322.945434381671</v>
      </c>
      <c r="AE51" s="343">
        <f t="shared" si="19"/>
        <v>-10752.443882533711</v>
      </c>
      <c r="AF51" s="343">
        <f t="shared" si="19"/>
        <v>-788.3702530574443</v>
      </c>
      <c r="AG51" s="343">
        <f t="shared" si="19"/>
        <v>-12579.419241710719</v>
      </c>
      <c r="AH51" s="343">
        <f t="shared" si="19"/>
        <v>-1453.327703305253</v>
      </c>
      <c r="AI51" s="505">
        <f>SUM(C51:AH51)</f>
        <v>-945227.17525253701</v>
      </c>
      <c r="AM51" s="348"/>
      <c r="AN51" s="348"/>
      <c r="AO51" s="358"/>
      <c r="AP51" s="357"/>
      <c r="AQ51" s="349"/>
    </row>
    <row r="52" spans="1:43" ht="13.2">
      <c r="A52" s="342">
        <v>40178</v>
      </c>
      <c r="B52" s="344"/>
      <c r="C52" s="343">
        <f t="shared" ref="C52:AA54" si="20">C51</f>
        <v>-1789.7108012719959</v>
      </c>
      <c r="D52" s="343">
        <f t="shared" si="20"/>
        <v>-2957.9035541331441</v>
      </c>
      <c r="E52" s="343">
        <f t="shared" si="20"/>
        <v>-261.19223514187479</v>
      </c>
      <c r="F52" s="343">
        <f t="shared" si="20"/>
        <v>-44.733990323674576</v>
      </c>
      <c r="G52" s="343">
        <f t="shared" si="20"/>
        <v>-30124.765812551152</v>
      </c>
      <c r="H52" s="343">
        <f t="shared" si="20"/>
        <v>-8020.3423904011916</v>
      </c>
      <c r="I52" s="343">
        <f t="shared" si="20"/>
        <v>-738.99942421420803</v>
      </c>
      <c r="J52" s="343">
        <f t="shared" si="20"/>
        <v>0</v>
      </c>
      <c r="K52" s="343">
        <f t="shared" si="20"/>
        <v>-43.115373052803236</v>
      </c>
      <c r="L52" s="343">
        <f t="shared" si="20"/>
        <v>-340.73139786643856</v>
      </c>
      <c r="M52" s="343">
        <f t="shared" si="20"/>
        <v>-5.8506740774147374</v>
      </c>
      <c r="N52" s="343">
        <f t="shared" si="20"/>
        <v>-447577.82144141546</v>
      </c>
      <c r="O52" s="343">
        <f t="shared" si="20"/>
        <v>-5342.976228502057</v>
      </c>
      <c r="P52" s="343">
        <f t="shared" si="20"/>
        <v>-6937.3879972415825</v>
      </c>
      <c r="Q52" s="343">
        <f t="shared" si="20"/>
        <v>-229771.92457564455</v>
      </c>
      <c r="R52" s="343">
        <f t="shared" si="20"/>
        <v>-28776.132185347491</v>
      </c>
      <c r="S52" s="343">
        <f t="shared" si="20"/>
        <v>-21567.653312774124</v>
      </c>
      <c r="T52" s="343">
        <f t="shared" si="20"/>
        <v>-5613.2855092575774</v>
      </c>
      <c r="U52" s="343">
        <f t="shared" si="20"/>
        <v>-2806.100559304426</v>
      </c>
      <c r="V52" s="343">
        <f t="shared" si="20"/>
        <v>-2599.22487967392</v>
      </c>
      <c r="W52" s="343">
        <f t="shared" si="20"/>
        <v>-5394.0371652091544</v>
      </c>
      <c r="X52" s="343">
        <f t="shared" si="20"/>
        <v>0</v>
      </c>
      <c r="Y52" s="343">
        <f t="shared" si="20"/>
        <v>-2636.9430882382949</v>
      </c>
      <c r="Z52" s="343">
        <f t="shared" si="20"/>
        <v>-7381.2067813168533</v>
      </c>
      <c r="AA52" s="343">
        <f t="shared" si="20"/>
        <v>-96974.865678268659</v>
      </c>
      <c r="AB52" s="340"/>
      <c r="AC52" s="343">
        <f t="shared" ref="AC52:AH54" si="21">AC51</f>
        <v>-623.76368232000482</v>
      </c>
      <c r="AD52" s="343">
        <f t="shared" si="21"/>
        <v>-11322.945434381671</v>
      </c>
      <c r="AE52" s="343">
        <f t="shared" si="21"/>
        <v>-10752.443882533711</v>
      </c>
      <c r="AF52" s="343">
        <f t="shared" si="21"/>
        <v>-788.3702530574443</v>
      </c>
      <c r="AG52" s="343">
        <f t="shared" si="21"/>
        <v>-12579.419241710719</v>
      </c>
      <c r="AH52" s="343">
        <f t="shared" si="21"/>
        <v>-1453.327703305253</v>
      </c>
      <c r="AI52" s="505">
        <f>SUM(C52:AH52)</f>
        <v>-945227.17525253701</v>
      </c>
      <c r="AM52" s="348"/>
      <c r="AN52" s="348"/>
      <c r="AO52" s="358"/>
      <c r="AP52" s="357"/>
      <c r="AQ52" s="349"/>
    </row>
    <row r="53" spans="1:43" ht="13.2">
      <c r="A53" s="342">
        <v>40543</v>
      </c>
      <c r="B53" s="344"/>
      <c r="C53" s="343">
        <f t="shared" si="20"/>
        <v>-1789.7108012719959</v>
      </c>
      <c r="D53" s="343">
        <f t="shared" si="20"/>
        <v>-2957.9035541331441</v>
      </c>
      <c r="E53" s="343">
        <f t="shared" si="20"/>
        <v>-261.19223514187479</v>
      </c>
      <c r="F53" s="343">
        <f t="shared" si="20"/>
        <v>-44.733990323674576</v>
      </c>
      <c r="G53" s="343">
        <f t="shared" si="20"/>
        <v>-30124.765812551152</v>
      </c>
      <c r="H53" s="343">
        <f t="shared" si="20"/>
        <v>-8020.3423904011916</v>
      </c>
      <c r="I53" s="343">
        <f t="shared" si="20"/>
        <v>-738.99942421420803</v>
      </c>
      <c r="J53" s="343">
        <f t="shared" si="20"/>
        <v>0</v>
      </c>
      <c r="K53" s="343">
        <f t="shared" si="20"/>
        <v>-43.115373052803236</v>
      </c>
      <c r="L53" s="343">
        <f t="shared" si="20"/>
        <v>-340.73139786643856</v>
      </c>
      <c r="M53" s="343">
        <f t="shared" si="20"/>
        <v>-5.8506740774147374</v>
      </c>
      <c r="N53" s="343">
        <f t="shared" si="20"/>
        <v>-447577.82144141546</v>
      </c>
      <c r="O53" s="343">
        <f t="shared" si="20"/>
        <v>-5342.976228502057</v>
      </c>
      <c r="P53" s="343">
        <f t="shared" si="20"/>
        <v>-6937.3879972415825</v>
      </c>
      <c r="Q53" s="343">
        <f t="shared" si="20"/>
        <v>-229771.92457564455</v>
      </c>
      <c r="R53" s="343">
        <f t="shared" si="20"/>
        <v>-28776.132185347491</v>
      </c>
      <c r="S53" s="343">
        <f t="shared" si="20"/>
        <v>-21567.653312774124</v>
      </c>
      <c r="T53" s="343">
        <f t="shared" si="20"/>
        <v>-5613.2855092575774</v>
      </c>
      <c r="U53" s="343">
        <f t="shared" si="20"/>
        <v>-2806.100559304426</v>
      </c>
      <c r="V53" s="343">
        <f t="shared" si="20"/>
        <v>-2599.22487967392</v>
      </c>
      <c r="W53" s="343">
        <f t="shared" si="20"/>
        <v>-5394.0371652091544</v>
      </c>
      <c r="X53" s="343">
        <f t="shared" si="20"/>
        <v>0</v>
      </c>
      <c r="Y53" s="343">
        <f t="shared" si="20"/>
        <v>-2636.9430882382949</v>
      </c>
      <c r="Z53" s="343">
        <f t="shared" si="20"/>
        <v>-7381.2067813168533</v>
      </c>
      <c r="AA53" s="343">
        <f t="shared" si="20"/>
        <v>-96974.865678268659</v>
      </c>
      <c r="AB53" s="340"/>
      <c r="AC53" s="343">
        <f t="shared" si="21"/>
        <v>-623.76368232000482</v>
      </c>
      <c r="AD53" s="343">
        <f t="shared" si="21"/>
        <v>-11322.945434381671</v>
      </c>
      <c r="AE53" s="343">
        <f t="shared" si="21"/>
        <v>-10752.443882533711</v>
      </c>
      <c r="AF53" s="343">
        <f t="shared" si="21"/>
        <v>-788.3702530574443</v>
      </c>
      <c r="AG53" s="343">
        <f t="shared" si="21"/>
        <v>-12579.419241710719</v>
      </c>
      <c r="AH53" s="343">
        <f t="shared" si="21"/>
        <v>-1453.327703305253</v>
      </c>
      <c r="AI53" s="505">
        <f>SUM(C53:AH53)</f>
        <v>-945227.17525253701</v>
      </c>
      <c r="AJ53" s="328"/>
      <c r="AM53" s="348"/>
      <c r="AN53" s="348"/>
      <c r="AO53" s="358"/>
      <c r="AP53" s="357"/>
      <c r="AQ53" s="349"/>
    </row>
    <row r="54" spans="1:43" ht="13.2">
      <c r="A54" s="342">
        <v>40908</v>
      </c>
      <c r="B54" s="344"/>
      <c r="C54" s="343">
        <f t="shared" si="20"/>
        <v>-1789.7108012719959</v>
      </c>
      <c r="D54" s="343">
        <f t="shared" si="20"/>
        <v>-2957.9035541331441</v>
      </c>
      <c r="E54" s="343">
        <f t="shared" si="20"/>
        <v>-261.19223514187479</v>
      </c>
      <c r="F54" s="343">
        <f t="shared" si="20"/>
        <v>-44.733990323674576</v>
      </c>
      <c r="G54" s="343">
        <f t="shared" si="20"/>
        <v>-30124.765812551152</v>
      </c>
      <c r="H54" s="343">
        <f t="shared" si="20"/>
        <v>-8020.3423904011916</v>
      </c>
      <c r="I54" s="343">
        <f t="shared" si="20"/>
        <v>-738.99942421420803</v>
      </c>
      <c r="J54" s="343">
        <f t="shared" si="20"/>
        <v>0</v>
      </c>
      <c r="K54" s="343">
        <f t="shared" si="20"/>
        <v>-43.115373052803236</v>
      </c>
      <c r="L54" s="343">
        <f t="shared" si="20"/>
        <v>-340.73139786643856</v>
      </c>
      <c r="M54" s="343">
        <f t="shared" si="20"/>
        <v>-5.8506740774147374</v>
      </c>
      <c r="N54" s="343">
        <f t="shared" si="20"/>
        <v>-447577.82144141546</v>
      </c>
      <c r="O54" s="343">
        <f t="shared" si="20"/>
        <v>-5342.976228502057</v>
      </c>
      <c r="P54" s="343">
        <f t="shared" si="20"/>
        <v>-6937.3879972415825</v>
      </c>
      <c r="Q54" s="343">
        <f t="shared" si="20"/>
        <v>-229771.92457564455</v>
      </c>
      <c r="R54" s="343">
        <f t="shared" si="20"/>
        <v>-28776.132185347491</v>
      </c>
      <c r="S54" s="343">
        <f t="shared" si="20"/>
        <v>-21567.653312774124</v>
      </c>
      <c r="T54" s="343">
        <f t="shared" si="20"/>
        <v>-5613.2855092575774</v>
      </c>
      <c r="U54" s="343">
        <f t="shared" si="20"/>
        <v>-2806.100559304426</v>
      </c>
      <c r="V54" s="343">
        <f t="shared" si="20"/>
        <v>-2599.22487967392</v>
      </c>
      <c r="W54" s="343">
        <f t="shared" si="20"/>
        <v>-5394.0371652091544</v>
      </c>
      <c r="X54" s="343">
        <f t="shared" si="20"/>
        <v>0</v>
      </c>
      <c r="Y54" s="343">
        <f t="shared" si="20"/>
        <v>-2636.9430882382949</v>
      </c>
      <c r="Z54" s="343">
        <f t="shared" si="20"/>
        <v>-7381.2067813168533</v>
      </c>
      <c r="AA54" s="343">
        <f t="shared" si="20"/>
        <v>-96974.865678268659</v>
      </c>
      <c r="AB54" s="340"/>
      <c r="AC54" s="343">
        <f t="shared" si="21"/>
        <v>-623.76368232000482</v>
      </c>
      <c r="AD54" s="343">
        <f t="shared" si="21"/>
        <v>-11322.945434381671</v>
      </c>
      <c r="AE54" s="343">
        <f t="shared" si="21"/>
        <v>-10752.443882533711</v>
      </c>
      <c r="AF54" s="343">
        <f t="shared" si="21"/>
        <v>-788.3702530574443</v>
      </c>
      <c r="AG54" s="343">
        <f t="shared" si="21"/>
        <v>-12579.419241710719</v>
      </c>
      <c r="AH54" s="343">
        <f t="shared" si="21"/>
        <v>-1453.327703305253</v>
      </c>
      <c r="AI54" s="505">
        <f>SUM(C54:AH54)</f>
        <v>-945227.17525253701</v>
      </c>
      <c r="AM54" s="348"/>
      <c r="AN54" s="348"/>
      <c r="AO54" s="347"/>
      <c r="AP54" s="350"/>
      <c r="AQ54" s="349"/>
    </row>
    <row r="55" spans="1:43" ht="13.2">
      <c r="A55" s="335" t="s">
        <v>1564</v>
      </c>
      <c r="B55" s="334"/>
      <c r="C55" s="506">
        <f t="shared" ref="C55:AI55" si="22">SUM(C51:C54)</f>
        <v>-7158.8432050879837</v>
      </c>
      <c r="D55" s="506">
        <f t="shared" si="22"/>
        <v>-11831.614216532576</v>
      </c>
      <c r="E55" s="506">
        <f t="shared" si="22"/>
        <v>-1044.7689405674992</v>
      </c>
      <c r="F55" s="506">
        <f t="shared" si="22"/>
        <v>-178.9359612946983</v>
      </c>
      <c r="G55" s="506">
        <f t="shared" si="22"/>
        <v>-120499.06325020461</v>
      </c>
      <c r="H55" s="506">
        <f t="shared" si="22"/>
        <v>-32081.369561604766</v>
      </c>
      <c r="I55" s="506">
        <f t="shared" si="22"/>
        <v>-2955.9976968568321</v>
      </c>
      <c r="J55" s="506">
        <f t="shared" si="22"/>
        <v>0</v>
      </c>
      <c r="K55" s="506">
        <f t="shared" si="22"/>
        <v>-172.46149221121294</v>
      </c>
      <c r="L55" s="506">
        <f t="shared" si="22"/>
        <v>-1362.9255914657542</v>
      </c>
      <c r="M55" s="506">
        <f t="shared" si="22"/>
        <v>-23.40269630965895</v>
      </c>
      <c r="N55" s="506">
        <f t="shared" si="22"/>
        <v>-1790311.2857656619</v>
      </c>
      <c r="O55" s="506">
        <f t="shared" si="22"/>
        <v>-21371.904914008228</v>
      </c>
      <c r="P55" s="506">
        <f t="shared" si="22"/>
        <v>-27749.55198896633</v>
      </c>
      <c r="Q55" s="506">
        <f t="shared" si="22"/>
        <v>-919087.69830257818</v>
      </c>
      <c r="R55" s="506">
        <f t="shared" si="22"/>
        <v>-115104.52874138996</v>
      </c>
      <c r="S55" s="506">
        <f t="shared" si="22"/>
        <v>-86270.613251096496</v>
      </c>
      <c r="T55" s="506">
        <f t="shared" si="22"/>
        <v>-22453.142037030309</v>
      </c>
      <c r="U55" s="506">
        <f t="shared" si="22"/>
        <v>-11224.402237217704</v>
      </c>
      <c r="V55" s="506">
        <f t="shared" si="22"/>
        <v>-10396.89951869568</v>
      </c>
      <c r="W55" s="506">
        <f t="shared" si="22"/>
        <v>-21576.148660836618</v>
      </c>
      <c r="X55" s="506">
        <f t="shared" si="22"/>
        <v>0</v>
      </c>
      <c r="Y55" s="506">
        <f t="shared" si="22"/>
        <v>-10547.77235295318</v>
      </c>
      <c r="Z55" s="506">
        <f t="shared" si="22"/>
        <v>-29524.827125267413</v>
      </c>
      <c r="AA55" s="506">
        <f t="shared" si="22"/>
        <v>-387899.46271307464</v>
      </c>
      <c r="AB55" s="506">
        <f t="shared" si="22"/>
        <v>0</v>
      </c>
      <c r="AC55" s="506">
        <f t="shared" si="22"/>
        <v>-2495.0547292800193</v>
      </c>
      <c r="AD55" s="506">
        <f t="shared" si="22"/>
        <v>-45291.781737526682</v>
      </c>
      <c r="AE55" s="506">
        <f t="shared" si="22"/>
        <v>-43009.775530134844</v>
      </c>
      <c r="AF55" s="506">
        <f t="shared" si="22"/>
        <v>-3153.4810122297772</v>
      </c>
      <c r="AG55" s="506">
        <f t="shared" si="22"/>
        <v>-50317.676966842875</v>
      </c>
      <c r="AH55" s="506">
        <f t="shared" si="22"/>
        <v>-5813.3108132210118</v>
      </c>
      <c r="AI55" s="506">
        <f t="shared" si="22"/>
        <v>-3780908.701010148</v>
      </c>
      <c r="AM55" s="348"/>
      <c r="AN55" s="348"/>
      <c r="AO55" s="347"/>
      <c r="AP55" s="350"/>
      <c r="AQ55" s="349"/>
    </row>
    <row r="56" spans="1:43" ht="13.2">
      <c r="A56" s="337"/>
      <c r="B56" s="338"/>
      <c r="C56" s="509"/>
      <c r="D56" s="509"/>
      <c r="E56" s="509"/>
      <c r="F56" s="509"/>
      <c r="G56" s="509"/>
      <c r="H56" s="509"/>
      <c r="I56" s="509"/>
      <c r="J56" s="510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10"/>
      <c r="Y56" s="510"/>
      <c r="Z56" s="510"/>
      <c r="AA56" s="510"/>
      <c r="AB56" s="510"/>
      <c r="AC56" s="509"/>
      <c r="AD56" s="509"/>
      <c r="AE56" s="509"/>
      <c r="AF56" s="509"/>
      <c r="AG56" s="509"/>
      <c r="AH56" s="509"/>
      <c r="AI56" s="508"/>
      <c r="AM56" s="348"/>
      <c r="AN56" s="348"/>
      <c r="AO56" s="347"/>
      <c r="AP56" s="350"/>
      <c r="AQ56" s="349"/>
    </row>
    <row r="57" spans="1:43" ht="13.2">
      <c r="A57" s="337"/>
      <c r="B57" s="338"/>
      <c r="C57" s="509"/>
      <c r="D57" s="356"/>
      <c r="E57" s="509"/>
      <c r="F57" s="509"/>
      <c r="G57" s="509"/>
      <c r="H57" s="509"/>
      <c r="I57" s="509"/>
      <c r="J57" s="510"/>
      <c r="K57" s="509"/>
      <c r="L57" s="509"/>
      <c r="M57" s="509"/>
      <c r="N57" s="509"/>
      <c r="O57" s="509"/>
      <c r="P57" s="509"/>
      <c r="Q57" s="509"/>
      <c r="R57" s="509"/>
      <c r="S57" s="509"/>
      <c r="T57" s="509"/>
      <c r="U57" s="509"/>
      <c r="V57" s="509"/>
      <c r="W57" s="509"/>
      <c r="X57" s="510"/>
      <c r="Y57" s="509"/>
      <c r="Z57" s="509"/>
      <c r="AA57" s="509"/>
      <c r="AB57" s="509"/>
      <c r="AC57" s="355"/>
      <c r="AD57" s="355"/>
      <c r="AE57" s="351"/>
      <c r="AF57" s="509"/>
      <c r="AG57" s="351"/>
      <c r="AH57" s="351"/>
      <c r="AI57" s="508"/>
      <c r="AM57" s="348"/>
      <c r="AN57" s="348"/>
      <c r="AO57" s="347"/>
      <c r="AP57" s="350"/>
      <c r="AQ57" s="349"/>
    </row>
    <row r="58" spans="1:43" ht="13.2">
      <c r="A58" s="342">
        <v>40939</v>
      </c>
      <c r="B58" s="344"/>
      <c r="C58" s="343">
        <f t="shared" ref="C58:I58" si="23">+C54/12</f>
        <v>-149.14256677266633</v>
      </c>
      <c r="D58" s="343">
        <f t="shared" si="23"/>
        <v>-246.49196284442868</v>
      </c>
      <c r="E58" s="343">
        <f t="shared" si="23"/>
        <v>-21.766019595156234</v>
      </c>
      <c r="F58" s="343">
        <f t="shared" si="23"/>
        <v>-3.7278325269728811</v>
      </c>
      <c r="G58" s="343">
        <f t="shared" si="23"/>
        <v>-2510.3971510459291</v>
      </c>
      <c r="H58" s="343">
        <f t="shared" si="23"/>
        <v>-668.36186586676592</v>
      </c>
      <c r="I58" s="343">
        <f t="shared" si="23"/>
        <v>-61.583285351184003</v>
      </c>
      <c r="J58" s="343">
        <v>0</v>
      </c>
      <c r="K58" s="343">
        <f t="shared" ref="K58:W58" si="24">+K54/12</f>
        <v>-3.5929477544002695</v>
      </c>
      <c r="L58" s="343">
        <f t="shared" si="24"/>
        <v>-28.394283155536545</v>
      </c>
      <c r="M58" s="343">
        <f t="shared" si="24"/>
        <v>-0.48755617311789479</v>
      </c>
      <c r="N58" s="343">
        <f t="shared" si="24"/>
        <v>-37298.15178678462</v>
      </c>
      <c r="O58" s="343">
        <f t="shared" si="24"/>
        <v>-445.24801904183806</v>
      </c>
      <c r="P58" s="343">
        <f t="shared" si="24"/>
        <v>-578.11566643679851</v>
      </c>
      <c r="Q58" s="343">
        <f t="shared" si="24"/>
        <v>-19147.660381303711</v>
      </c>
      <c r="R58" s="343">
        <f t="shared" si="24"/>
        <v>-2398.0110154456243</v>
      </c>
      <c r="S58" s="343">
        <f t="shared" si="24"/>
        <v>-1797.304442731177</v>
      </c>
      <c r="T58" s="343">
        <f t="shared" si="24"/>
        <v>-467.77379243813147</v>
      </c>
      <c r="U58" s="343">
        <f t="shared" si="24"/>
        <v>-233.84171327536885</v>
      </c>
      <c r="V58" s="343">
        <f t="shared" si="24"/>
        <v>-216.60207330616001</v>
      </c>
      <c r="W58" s="343">
        <f t="shared" si="24"/>
        <v>-449.50309710076289</v>
      </c>
      <c r="X58" s="343">
        <v>0</v>
      </c>
      <c r="Y58" s="343">
        <f>+Y54/12</f>
        <v>-219.74525735319125</v>
      </c>
      <c r="Z58" s="343">
        <f>+Z54/12</f>
        <v>-615.10056510973777</v>
      </c>
      <c r="AA58" s="343">
        <f>+AA54/12</f>
        <v>-8081.2388065223886</v>
      </c>
      <c r="AB58" s="346"/>
      <c r="AC58" s="343">
        <f t="shared" ref="AC58:AH58" si="25">+AC54/12</f>
        <v>-51.980306860000404</v>
      </c>
      <c r="AD58" s="343">
        <f t="shared" si="25"/>
        <v>-943.57878619847259</v>
      </c>
      <c r="AE58" s="343">
        <f t="shared" si="25"/>
        <v>-896.03699021114255</v>
      </c>
      <c r="AF58" s="343">
        <f t="shared" si="25"/>
        <v>-65.697521088120354</v>
      </c>
      <c r="AG58" s="343">
        <f t="shared" si="25"/>
        <v>-1048.2849368092266</v>
      </c>
      <c r="AH58" s="343">
        <f t="shared" si="25"/>
        <v>-121.11064194210441</v>
      </c>
      <c r="AI58" s="505">
        <f t="shared" ref="AI58:AI69" si="26">SUM(C58:AH58)</f>
        <v>-78768.931271044741</v>
      </c>
      <c r="AM58" s="348"/>
      <c r="AN58" s="348"/>
      <c r="AO58" s="347"/>
      <c r="AP58" s="350"/>
      <c r="AQ58" s="349"/>
    </row>
    <row r="59" spans="1:43" ht="13.2">
      <c r="A59" s="342">
        <v>40967</v>
      </c>
      <c r="B59" s="344"/>
      <c r="C59" s="343">
        <f t="shared" ref="C59:I61" si="27">C58</f>
        <v>-149.14256677266633</v>
      </c>
      <c r="D59" s="343">
        <f t="shared" si="27"/>
        <v>-246.49196284442868</v>
      </c>
      <c r="E59" s="343">
        <f t="shared" si="27"/>
        <v>-21.766019595156234</v>
      </c>
      <c r="F59" s="343">
        <f t="shared" si="27"/>
        <v>-3.7278325269728811</v>
      </c>
      <c r="G59" s="343">
        <f t="shared" si="27"/>
        <v>-2510.3971510459291</v>
      </c>
      <c r="H59" s="343">
        <f t="shared" si="27"/>
        <v>-668.36186586676592</v>
      </c>
      <c r="I59" s="343">
        <f t="shared" si="27"/>
        <v>-61.583285351184003</v>
      </c>
      <c r="J59" s="343">
        <v>0</v>
      </c>
      <c r="K59" s="343">
        <f t="shared" ref="K59:W61" si="28">K58</f>
        <v>-3.5929477544002695</v>
      </c>
      <c r="L59" s="343">
        <f t="shared" si="28"/>
        <v>-28.394283155536545</v>
      </c>
      <c r="M59" s="343">
        <f t="shared" si="28"/>
        <v>-0.48755617311789479</v>
      </c>
      <c r="N59" s="343">
        <f t="shared" si="28"/>
        <v>-37298.15178678462</v>
      </c>
      <c r="O59" s="343">
        <f t="shared" si="28"/>
        <v>-445.24801904183806</v>
      </c>
      <c r="P59" s="343">
        <f t="shared" si="28"/>
        <v>-578.11566643679851</v>
      </c>
      <c r="Q59" s="343">
        <f t="shared" si="28"/>
        <v>-19147.660381303711</v>
      </c>
      <c r="R59" s="343">
        <f t="shared" si="28"/>
        <v>-2398.0110154456243</v>
      </c>
      <c r="S59" s="343">
        <f t="shared" si="28"/>
        <v>-1797.304442731177</v>
      </c>
      <c r="T59" s="343">
        <f t="shared" si="28"/>
        <v>-467.77379243813147</v>
      </c>
      <c r="U59" s="343">
        <f t="shared" si="28"/>
        <v>-233.84171327536885</v>
      </c>
      <c r="V59" s="343">
        <f t="shared" si="28"/>
        <v>-216.60207330616001</v>
      </c>
      <c r="W59" s="343">
        <f t="shared" si="28"/>
        <v>-449.50309710076289</v>
      </c>
      <c r="X59" s="343">
        <v>0</v>
      </c>
      <c r="Y59" s="343">
        <f t="shared" ref="Y59:AA61" si="29">Y58</f>
        <v>-219.74525735319125</v>
      </c>
      <c r="Z59" s="343">
        <f t="shared" si="29"/>
        <v>-615.10056510973777</v>
      </c>
      <c r="AA59" s="343">
        <f t="shared" si="29"/>
        <v>-8081.2388065223886</v>
      </c>
      <c r="AB59" s="340"/>
      <c r="AC59" s="343">
        <f t="shared" ref="AC59:AH61" si="30">AC58</f>
        <v>-51.980306860000404</v>
      </c>
      <c r="AD59" s="343">
        <f t="shared" si="30"/>
        <v>-943.57878619847259</v>
      </c>
      <c r="AE59" s="343">
        <f t="shared" si="30"/>
        <v>-896.03699021114255</v>
      </c>
      <c r="AF59" s="343">
        <f t="shared" si="30"/>
        <v>-65.697521088120354</v>
      </c>
      <c r="AG59" s="343">
        <f t="shared" si="30"/>
        <v>-1048.2849368092266</v>
      </c>
      <c r="AH59" s="343">
        <f t="shared" si="30"/>
        <v>-121.11064194210441</v>
      </c>
      <c r="AI59" s="505">
        <f t="shared" si="26"/>
        <v>-78768.931271044741</v>
      </c>
      <c r="AM59" s="348"/>
      <c r="AN59" s="348"/>
      <c r="AO59" s="347"/>
      <c r="AP59" s="350"/>
      <c r="AQ59" s="349"/>
    </row>
    <row r="60" spans="1:43" ht="13.2">
      <c r="A60" s="342">
        <v>40999</v>
      </c>
      <c r="B60" s="344"/>
      <c r="C60" s="343">
        <f t="shared" si="27"/>
        <v>-149.14256677266633</v>
      </c>
      <c r="D60" s="343">
        <f t="shared" si="27"/>
        <v>-246.49196284442868</v>
      </c>
      <c r="E60" s="343">
        <f t="shared" si="27"/>
        <v>-21.766019595156234</v>
      </c>
      <c r="F60" s="343">
        <f t="shared" si="27"/>
        <v>-3.7278325269728811</v>
      </c>
      <c r="G60" s="343">
        <f t="shared" si="27"/>
        <v>-2510.3971510459291</v>
      </c>
      <c r="H60" s="343">
        <f t="shared" si="27"/>
        <v>-668.36186586676592</v>
      </c>
      <c r="I60" s="343">
        <f t="shared" si="27"/>
        <v>-61.583285351184003</v>
      </c>
      <c r="J60" s="343">
        <v>0</v>
      </c>
      <c r="K60" s="343">
        <f t="shared" si="28"/>
        <v>-3.5929477544002695</v>
      </c>
      <c r="L60" s="343">
        <f t="shared" si="28"/>
        <v>-28.394283155536545</v>
      </c>
      <c r="M60" s="343">
        <f t="shared" si="28"/>
        <v>-0.48755617311789479</v>
      </c>
      <c r="N60" s="343">
        <f t="shared" si="28"/>
        <v>-37298.15178678462</v>
      </c>
      <c r="O60" s="343">
        <f t="shared" si="28"/>
        <v>-445.24801904183806</v>
      </c>
      <c r="P60" s="343">
        <f t="shared" si="28"/>
        <v>-578.11566643679851</v>
      </c>
      <c r="Q60" s="343">
        <f t="shared" si="28"/>
        <v>-19147.660381303711</v>
      </c>
      <c r="R60" s="343">
        <f t="shared" si="28"/>
        <v>-2398.0110154456243</v>
      </c>
      <c r="S60" s="343">
        <f t="shared" si="28"/>
        <v>-1797.304442731177</v>
      </c>
      <c r="T60" s="343">
        <f t="shared" si="28"/>
        <v>-467.77379243813147</v>
      </c>
      <c r="U60" s="343">
        <f t="shared" si="28"/>
        <v>-233.84171327536885</v>
      </c>
      <c r="V60" s="343">
        <f t="shared" si="28"/>
        <v>-216.60207330616001</v>
      </c>
      <c r="W60" s="343">
        <f t="shared" si="28"/>
        <v>-449.50309710076289</v>
      </c>
      <c r="X60" s="343">
        <v>0</v>
      </c>
      <c r="Y60" s="343">
        <f t="shared" si="29"/>
        <v>-219.74525735319125</v>
      </c>
      <c r="Z60" s="343">
        <f t="shared" si="29"/>
        <v>-615.10056510973777</v>
      </c>
      <c r="AA60" s="343">
        <f t="shared" si="29"/>
        <v>-8081.2388065223886</v>
      </c>
      <c r="AB60" s="340"/>
      <c r="AC60" s="343">
        <f t="shared" si="30"/>
        <v>-51.980306860000404</v>
      </c>
      <c r="AD60" s="343">
        <f t="shared" si="30"/>
        <v>-943.57878619847259</v>
      </c>
      <c r="AE60" s="343">
        <f t="shared" si="30"/>
        <v>-896.03699021114255</v>
      </c>
      <c r="AF60" s="343">
        <f t="shared" si="30"/>
        <v>-65.697521088120354</v>
      </c>
      <c r="AG60" s="343">
        <f t="shared" si="30"/>
        <v>-1048.2849368092266</v>
      </c>
      <c r="AH60" s="343">
        <f t="shared" si="30"/>
        <v>-121.11064194210441</v>
      </c>
      <c r="AI60" s="505">
        <f t="shared" si="26"/>
        <v>-78768.931271044741</v>
      </c>
      <c r="AM60" s="348"/>
      <c r="AN60" s="348"/>
      <c r="AO60" s="347"/>
      <c r="AP60" s="350"/>
      <c r="AQ60" s="349"/>
    </row>
    <row r="61" spans="1:43" ht="13.2">
      <c r="A61" s="342">
        <v>41029</v>
      </c>
      <c r="B61" s="344"/>
      <c r="C61" s="343">
        <f t="shared" si="27"/>
        <v>-149.14256677266633</v>
      </c>
      <c r="D61" s="343">
        <f t="shared" si="27"/>
        <v>-246.49196284442868</v>
      </c>
      <c r="E61" s="343">
        <f t="shared" si="27"/>
        <v>-21.766019595156234</v>
      </c>
      <c r="F61" s="343">
        <f t="shared" si="27"/>
        <v>-3.7278325269728811</v>
      </c>
      <c r="G61" s="343">
        <f t="shared" si="27"/>
        <v>-2510.3971510459291</v>
      </c>
      <c r="H61" s="343">
        <f t="shared" si="27"/>
        <v>-668.36186586676592</v>
      </c>
      <c r="I61" s="343">
        <f t="shared" si="27"/>
        <v>-61.583285351184003</v>
      </c>
      <c r="J61" s="343">
        <v>0</v>
      </c>
      <c r="K61" s="343">
        <f t="shared" si="28"/>
        <v>-3.5929477544002695</v>
      </c>
      <c r="L61" s="343">
        <f t="shared" si="28"/>
        <v>-28.394283155536545</v>
      </c>
      <c r="M61" s="343">
        <f t="shared" si="28"/>
        <v>-0.48755617311789479</v>
      </c>
      <c r="N61" s="343">
        <f t="shared" si="28"/>
        <v>-37298.15178678462</v>
      </c>
      <c r="O61" s="343">
        <f t="shared" si="28"/>
        <v>-445.24801904183806</v>
      </c>
      <c r="P61" s="343">
        <f t="shared" si="28"/>
        <v>-578.11566643679851</v>
      </c>
      <c r="Q61" s="343">
        <f t="shared" si="28"/>
        <v>-19147.660381303711</v>
      </c>
      <c r="R61" s="343">
        <f t="shared" si="28"/>
        <v>-2398.0110154456243</v>
      </c>
      <c r="S61" s="343">
        <f t="shared" si="28"/>
        <v>-1797.304442731177</v>
      </c>
      <c r="T61" s="343">
        <f t="shared" si="28"/>
        <v>-467.77379243813147</v>
      </c>
      <c r="U61" s="343">
        <f t="shared" si="28"/>
        <v>-233.84171327536885</v>
      </c>
      <c r="V61" s="343">
        <f t="shared" si="28"/>
        <v>-216.60207330616001</v>
      </c>
      <c r="W61" s="343">
        <f t="shared" si="28"/>
        <v>-449.50309710076289</v>
      </c>
      <c r="X61" s="343">
        <v>0</v>
      </c>
      <c r="Y61" s="343">
        <f t="shared" si="29"/>
        <v>-219.74525735319125</v>
      </c>
      <c r="Z61" s="343">
        <f t="shared" si="29"/>
        <v>-615.10056510973777</v>
      </c>
      <c r="AA61" s="343">
        <f t="shared" si="29"/>
        <v>-8081.2388065223886</v>
      </c>
      <c r="AB61" s="340"/>
      <c r="AC61" s="343">
        <f t="shared" si="30"/>
        <v>-51.980306860000404</v>
      </c>
      <c r="AD61" s="343">
        <f t="shared" si="30"/>
        <v>-943.57878619847259</v>
      </c>
      <c r="AE61" s="343">
        <f t="shared" si="30"/>
        <v>-896.03699021114255</v>
      </c>
      <c r="AF61" s="343">
        <f t="shared" si="30"/>
        <v>-65.697521088120354</v>
      </c>
      <c r="AG61" s="343">
        <f t="shared" si="30"/>
        <v>-1048.2849368092266</v>
      </c>
      <c r="AH61" s="343">
        <f t="shared" si="30"/>
        <v>-121.11064194210441</v>
      </c>
      <c r="AI61" s="505">
        <f t="shared" si="26"/>
        <v>-78768.931271044741</v>
      </c>
      <c r="AM61" s="348"/>
      <c r="AN61" s="348"/>
      <c r="AO61" s="347"/>
      <c r="AP61" s="350"/>
      <c r="AQ61" s="349"/>
    </row>
    <row r="62" spans="1:43" s="331" customFormat="1" ht="13.2">
      <c r="A62" s="342">
        <v>41060</v>
      </c>
      <c r="B62" s="345" t="s">
        <v>1562</v>
      </c>
      <c r="C62" s="343">
        <f t="shared" ref="C62:I62" si="31">(C16*C21)/12</f>
        <v>-147.278284688008</v>
      </c>
      <c r="D62" s="343">
        <f t="shared" si="31"/>
        <v>-246.49196284442868</v>
      </c>
      <c r="E62" s="343">
        <f t="shared" si="31"/>
        <v>-21.923744374831276</v>
      </c>
      <c r="F62" s="343">
        <f t="shared" si="31"/>
        <v>-3.6556809296766324</v>
      </c>
      <c r="G62" s="343">
        <f t="shared" si="31"/>
        <v>-2297.0954323296087</v>
      </c>
      <c r="H62" s="343">
        <f t="shared" si="31"/>
        <v>-637.98178105464024</v>
      </c>
      <c r="I62" s="343">
        <f t="shared" si="31"/>
        <v>-59.357383471020732</v>
      </c>
      <c r="J62" s="343">
        <v>0</v>
      </c>
      <c r="K62" s="343">
        <f t="shared" ref="K62:W62" si="32">(K16*K21)/12</f>
        <v>-4.0144667646930383</v>
      </c>
      <c r="L62" s="343">
        <f t="shared" si="32"/>
        <v>-28.071620846950903</v>
      </c>
      <c r="M62" s="343">
        <f t="shared" si="32"/>
        <v>-0.48502997532971909</v>
      </c>
      <c r="N62" s="343">
        <f t="shared" si="32"/>
        <v>-31352.069617876925</v>
      </c>
      <c r="O62" s="343">
        <f t="shared" si="32"/>
        <v>-462.59534445905257</v>
      </c>
      <c r="P62" s="343">
        <f t="shared" si="32"/>
        <v>-587.91423705437137</v>
      </c>
      <c r="Q62" s="343">
        <f t="shared" si="32"/>
        <v>-12968.805435563861</v>
      </c>
      <c r="R62" s="343">
        <f t="shared" si="32"/>
        <v>-2801.6366319067688</v>
      </c>
      <c r="S62" s="343">
        <f t="shared" si="32"/>
        <v>-1797.304442731177</v>
      </c>
      <c r="T62" s="343">
        <f t="shared" si="32"/>
        <v>-471.42827519155435</v>
      </c>
      <c r="U62" s="343">
        <f t="shared" si="32"/>
        <v>-232.15939879137341</v>
      </c>
      <c r="V62" s="343">
        <f t="shared" si="32"/>
        <v>-229.66350486231036</v>
      </c>
      <c r="W62" s="343">
        <f t="shared" si="32"/>
        <v>-450.99646287186175</v>
      </c>
      <c r="X62" s="343">
        <v>0</v>
      </c>
      <c r="Y62" s="343">
        <f>(Y16*Y21)/12</f>
        <v>-219.74080013614994</v>
      </c>
      <c r="Z62" s="343">
        <f>(Z16*Z21)/12</f>
        <v>-456.6083949587624</v>
      </c>
      <c r="AA62" s="343">
        <f>(AA16*AA21)/12</f>
        <v>-7383.3884492992738</v>
      </c>
      <c r="AB62" s="340"/>
      <c r="AC62" s="343">
        <f t="shared" ref="AC62:AH62" si="33">(AC16*AC21)/12</f>
        <v>-51.980306860000404</v>
      </c>
      <c r="AD62" s="343">
        <f t="shared" si="33"/>
        <v>-941.21983923297637</v>
      </c>
      <c r="AE62" s="343">
        <f t="shared" si="33"/>
        <v>-873.45459981878241</v>
      </c>
      <c r="AF62" s="343">
        <f t="shared" si="33"/>
        <v>-25.298616611120107</v>
      </c>
      <c r="AG62" s="343">
        <f t="shared" si="33"/>
        <v>-1046.7132952248051</v>
      </c>
      <c r="AH62" s="343">
        <f t="shared" si="33"/>
        <v>-121.11064194210441</v>
      </c>
      <c r="AI62" s="505">
        <f t="shared" si="26"/>
        <v>-65920.443682672398</v>
      </c>
      <c r="AM62" s="352"/>
      <c r="AN62" s="352"/>
      <c r="AO62" s="354"/>
      <c r="AP62" s="353"/>
      <c r="AQ62" s="352"/>
    </row>
    <row r="63" spans="1:43" s="331" customFormat="1" ht="13.2">
      <c r="A63" s="342">
        <v>41090</v>
      </c>
      <c r="B63" s="344"/>
      <c r="C63" s="343">
        <f t="shared" ref="C63:I69" si="34">+C62</f>
        <v>-147.278284688008</v>
      </c>
      <c r="D63" s="343">
        <f t="shared" si="34"/>
        <v>-246.49196284442868</v>
      </c>
      <c r="E63" s="343">
        <f t="shared" si="34"/>
        <v>-21.923744374831276</v>
      </c>
      <c r="F63" s="343">
        <f t="shared" si="34"/>
        <v>-3.6556809296766324</v>
      </c>
      <c r="G63" s="343">
        <f t="shared" si="34"/>
        <v>-2297.0954323296087</v>
      </c>
      <c r="H63" s="343">
        <f t="shared" si="34"/>
        <v>-637.98178105464024</v>
      </c>
      <c r="I63" s="343">
        <f t="shared" si="34"/>
        <v>-59.357383471020732</v>
      </c>
      <c r="J63" s="343">
        <v>0</v>
      </c>
      <c r="K63" s="343">
        <f t="shared" ref="K63:W69" si="35">+K62</f>
        <v>-4.0144667646930383</v>
      </c>
      <c r="L63" s="343">
        <f t="shared" si="35"/>
        <v>-28.071620846950903</v>
      </c>
      <c r="M63" s="343">
        <f t="shared" si="35"/>
        <v>-0.48502997532971909</v>
      </c>
      <c r="N63" s="343">
        <f t="shared" si="35"/>
        <v>-31352.069617876925</v>
      </c>
      <c r="O63" s="343">
        <f t="shared" si="35"/>
        <v>-462.59534445905257</v>
      </c>
      <c r="P63" s="343">
        <f t="shared" si="35"/>
        <v>-587.91423705437137</v>
      </c>
      <c r="Q63" s="343">
        <f t="shared" si="35"/>
        <v>-12968.805435563861</v>
      </c>
      <c r="R63" s="343">
        <f t="shared" si="35"/>
        <v>-2801.6366319067688</v>
      </c>
      <c r="S63" s="343">
        <f t="shared" si="35"/>
        <v>-1797.304442731177</v>
      </c>
      <c r="T63" s="343">
        <f t="shared" si="35"/>
        <v>-471.42827519155435</v>
      </c>
      <c r="U63" s="343">
        <f t="shared" si="35"/>
        <v>-232.15939879137341</v>
      </c>
      <c r="V63" s="343">
        <f t="shared" si="35"/>
        <v>-229.66350486231036</v>
      </c>
      <c r="W63" s="343">
        <f t="shared" si="35"/>
        <v>-450.99646287186175</v>
      </c>
      <c r="X63" s="343">
        <v>0</v>
      </c>
      <c r="Y63" s="343">
        <f t="shared" ref="Y63:AA67" si="36">+Y62</f>
        <v>-219.74080013614994</v>
      </c>
      <c r="Z63" s="343">
        <f t="shared" si="36"/>
        <v>-456.6083949587624</v>
      </c>
      <c r="AA63" s="343">
        <f t="shared" si="36"/>
        <v>-7383.3884492992738</v>
      </c>
      <c r="AB63" s="340"/>
      <c r="AC63" s="343">
        <f t="shared" ref="AC63:AH69" si="37">+AC62</f>
        <v>-51.980306860000404</v>
      </c>
      <c r="AD63" s="343">
        <f t="shared" si="37"/>
        <v>-941.21983923297637</v>
      </c>
      <c r="AE63" s="343">
        <f t="shared" si="37"/>
        <v>-873.45459981878241</v>
      </c>
      <c r="AF63" s="343">
        <f t="shared" si="37"/>
        <v>-25.298616611120107</v>
      </c>
      <c r="AG63" s="343">
        <f t="shared" si="37"/>
        <v>-1046.7132952248051</v>
      </c>
      <c r="AH63" s="343">
        <f t="shared" si="37"/>
        <v>-121.11064194210441</v>
      </c>
      <c r="AI63" s="505">
        <f t="shared" si="26"/>
        <v>-65920.443682672398</v>
      </c>
      <c r="AM63" s="352"/>
      <c r="AN63" s="352"/>
      <c r="AO63" s="354"/>
      <c r="AP63" s="353"/>
      <c r="AQ63" s="352"/>
    </row>
    <row r="64" spans="1:43" s="331" customFormat="1" ht="13.2">
      <c r="A64" s="342">
        <v>41121</v>
      </c>
      <c r="B64" s="344"/>
      <c r="C64" s="343">
        <f t="shared" si="34"/>
        <v>-147.278284688008</v>
      </c>
      <c r="D64" s="343">
        <f t="shared" si="34"/>
        <v>-246.49196284442868</v>
      </c>
      <c r="E64" s="343">
        <f t="shared" si="34"/>
        <v>-21.923744374831276</v>
      </c>
      <c r="F64" s="343">
        <f t="shared" si="34"/>
        <v>-3.6556809296766324</v>
      </c>
      <c r="G64" s="343">
        <f t="shared" si="34"/>
        <v>-2297.0954323296087</v>
      </c>
      <c r="H64" s="343">
        <f t="shared" si="34"/>
        <v>-637.98178105464024</v>
      </c>
      <c r="I64" s="343">
        <f t="shared" si="34"/>
        <v>-59.357383471020732</v>
      </c>
      <c r="J64" s="343">
        <v>0</v>
      </c>
      <c r="K64" s="343">
        <f t="shared" si="35"/>
        <v>-4.0144667646930383</v>
      </c>
      <c r="L64" s="343">
        <f t="shared" si="35"/>
        <v>-28.071620846950903</v>
      </c>
      <c r="M64" s="343">
        <f t="shared" si="35"/>
        <v>-0.48502997532971909</v>
      </c>
      <c r="N64" s="343">
        <f t="shared" si="35"/>
        <v>-31352.069617876925</v>
      </c>
      <c r="O64" s="343">
        <f t="shared" si="35"/>
        <v>-462.59534445905257</v>
      </c>
      <c r="P64" s="343">
        <f t="shared" si="35"/>
        <v>-587.91423705437137</v>
      </c>
      <c r="Q64" s="343">
        <f t="shared" si="35"/>
        <v>-12968.805435563861</v>
      </c>
      <c r="R64" s="343">
        <f t="shared" si="35"/>
        <v>-2801.6366319067688</v>
      </c>
      <c r="S64" s="343">
        <f t="shared" si="35"/>
        <v>-1797.304442731177</v>
      </c>
      <c r="T64" s="343">
        <f t="shared" si="35"/>
        <v>-471.42827519155435</v>
      </c>
      <c r="U64" s="343">
        <f t="shared" si="35"/>
        <v>-232.15939879137341</v>
      </c>
      <c r="V64" s="343">
        <f t="shared" si="35"/>
        <v>-229.66350486231036</v>
      </c>
      <c r="W64" s="343">
        <f t="shared" si="35"/>
        <v>-450.99646287186175</v>
      </c>
      <c r="X64" s="343">
        <v>0</v>
      </c>
      <c r="Y64" s="343">
        <f t="shared" si="36"/>
        <v>-219.74080013614994</v>
      </c>
      <c r="Z64" s="343">
        <f t="shared" si="36"/>
        <v>-456.6083949587624</v>
      </c>
      <c r="AA64" s="343">
        <f t="shared" si="36"/>
        <v>-7383.3884492992738</v>
      </c>
      <c r="AB64" s="340"/>
      <c r="AC64" s="343">
        <f t="shared" si="37"/>
        <v>-51.980306860000404</v>
      </c>
      <c r="AD64" s="343">
        <f t="shared" si="37"/>
        <v>-941.21983923297637</v>
      </c>
      <c r="AE64" s="343">
        <f t="shared" si="37"/>
        <v>-873.45459981878241</v>
      </c>
      <c r="AF64" s="343">
        <f t="shared" si="37"/>
        <v>-25.298616611120107</v>
      </c>
      <c r="AG64" s="343">
        <f t="shared" si="37"/>
        <v>-1046.7132952248051</v>
      </c>
      <c r="AH64" s="343">
        <f t="shared" si="37"/>
        <v>-121.11064194210441</v>
      </c>
      <c r="AI64" s="505">
        <f t="shared" si="26"/>
        <v>-65920.443682672398</v>
      </c>
      <c r="AM64" s="352"/>
      <c r="AN64" s="352"/>
      <c r="AO64" s="354"/>
      <c r="AP64" s="353"/>
      <c r="AQ64" s="352"/>
    </row>
    <row r="65" spans="1:43" s="331" customFormat="1" ht="13.2">
      <c r="A65" s="342">
        <v>41152</v>
      </c>
      <c r="B65" s="344"/>
      <c r="C65" s="343">
        <f t="shared" si="34"/>
        <v>-147.278284688008</v>
      </c>
      <c r="D65" s="343">
        <f t="shared" si="34"/>
        <v>-246.49196284442868</v>
      </c>
      <c r="E65" s="343">
        <f t="shared" si="34"/>
        <v>-21.923744374831276</v>
      </c>
      <c r="F65" s="343">
        <f t="shared" si="34"/>
        <v>-3.6556809296766324</v>
      </c>
      <c r="G65" s="343">
        <f t="shared" si="34"/>
        <v>-2297.0954323296087</v>
      </c>
      <c r="H65" s="343">
        <f t="shared" si="34"/>
        <v>-637.98178105464024</v>
      </c>
      <c r="I65" s="343">
        <f t="shared" si="34"/>
        <v>-59.357383471020732</v>
      </c>
      <c r="J65" s="343">
        <v>0</v>
      </c>
      <c r="K65" s="343">
        <f t="shared" si="35"/>
        <v>-4.0144667646930383</v>
      </c>
      <c r="L65" s="343">
        <f t="shared" si="35"/>
        <v>-28.071620846950903</v>
      </c>
      <c r="M65" s="343">
        <f t="shared" si="35"/>
        <v>-0.48502997532971909</v>
      </c>
      <c r="N65" s="343">
        <f t="shared" si="35"/>
        <v>-31352.069617876925</v>
      </c>
      <c r="O65" s="343">
        <f t="shared" si="35"/>
        <v>-462.59534445905257</v>
      </c>
      <c r="P65" s="343">
        <f t="shared" si="35"/>
        <v>-587.91423705437137</v>
      </c>
      <c r="Q65" s="343">
        <f t="shared" si="35"/>
        <v>-12968.805435563861</v>
      </c>
      <c r="R65" s="343">
        <f t="shared" si="35"/>
        <v>-2801.6366319067688</v>
      </c>
      <c r="S65" s="343">
        <f t="shared" si="35"/>
        <v>-1797.304442731177</v>
      </c>
      <c r="T65" s="343">
        <f t="shared" si="35"/>
        <v>-471.42827519155435</v>
      </c>
      <c r="U65" s="343">
        <f t="shared" si="35"/>
        <v>-232.15939879137341</v>
      </c>
      <c r="V65" s="343">
        <f t="shared" si="35"/>
        <v>-229.66350486231036</v>
      </c>
      <c r="W65" s="343">
        <f t="shared" si="35"/>
        <v>-450.99646287186175</v>
      </c>
      <c r="X65" s="343">
        <v>0</v>
      </c>
      <c r="Y65" s="343">
        <f t="shared" si="36"/>
        <v>-219.74080013614994</v>
      </c>
      <c r="Z65" s="343">
        <f t="shared" si="36"/>
        <v>-456.6083949587624</v>
      </c>
      <c r="AA65" s="343">
        <f t="shared" si="36"/>
        <v>-7383.3884492992738</v>
      </c>
      <c r="AB65" s="340"/>
      <c r="AC65" s="343">
        <f t="shared" si="37"/>
        <v>-51.980306860000404</v>
      </c>
      <c r="AD65" s="343">
        <f t="shared" si="37"/>
        <v>-941.21983923297637</v>
      </c>
      <c r="AE65" s="343">
        <f t="shared" si="37"/>
        <v>-873.45459981878241</v>
      </c>
      <c r="AF65" s="343">
        <f t="shared" si="37"/>
        <v>-25.298616611120107</v>
      </c>
      <c r="AG65" s="343">
        <f t="shared" si="37"/>
        <v>-1046.7132952248051</v>
      </c>
      <c r="AH65" s="343">
        <f t="shared" si="37"/>
        <v>-121.11064194210441</v>
      </c>
      <c r="AI65" s="505">
        <f t="shared" si="26"/>
        <v>-65920.443682672398</v>
      </c>
      <c r="AM65" s="352"/>
      <c r="AN65" s="352"/>
      <c r="AO65" s="354"/>
      <c r="AP65" s="353"/>
      <c r="AQ65" s="352"/>
    </row>
    <row r="66" spans="1:43" s="331" customFormat="1" ht="13.2">
      <c r="A66" s="342">
        <v>41182</v>
      </c>
      <c r="B66" s="344"/>
      <c r="C66" s="343">
        <f t="shared" si="34"/>
        <v>-147.278284688008</v>
      </c>
      <c r="D66" s="343">
        <f t="shared" si="34"/>
        <v>-246.49196284442868</v>
      </c>
      <c r="E66" s="343">
        <f t="shared" si="34"/>
        <v>-21.923744374831276</v>
      </c>
      <c r="F66" s="343">
        <f t="shared" si="34"/>
        <v>-3.6556809296766324</v>
      </c>
      <c r="G66" s="343">
        <f t="shared" si="34"/>
        <v>-2297.0954323296087</v>
      </c>
      <c r="H66" s="343">
        <f t="shared" si="34"/>
        <v>-637.98178105464024</v>
      </c>
      <c r="I66" s="343">
        <f t="shared" si="34"/>
        <v>-59.357383471020732</v>
      </c>
      <c r="J66" s="343">
        <v>0</v>
      </c>
      <c r="K66" s="343">
        <f t="shared" si="35"/>
        <v>-4.0144667646930383</v>
      </c>
      <c r="L66" s="343">
        <f t="shared" si="35"/>
        <v>-28.071620846950903</v>
      </c>
      <c r="M66" s="343">
        <f t="shared" si="35"/>
        <v>-0.48502997532971909</v>
      </c>
      <c r="N66" s="343">
        <f t="shared" si="35"/>
        <v>-31352.069617876925</v>
      </c>
      <c r="O66" s="343">
        <f t="shared" si="35"/>
        <v>-462.59534445905257</v>
      </c>
      <c r="P66" s="343">
        <f t="shared" si="35"/>
        <v>-587.91423705437137</v>
      </c>
      <c r="Q66" s="343">
        <f t="shared" si="35"/>
        <v>-12968.805435563861</v>
      </c>
      <c r="R66" s="343">
        <f t="shared" si="35"/>
        <v>-2801.6366319067688</v>
      </c>
      <c r="S66" s="343">
        <f t="shared" si="35"/>
        <v>-1797.304442731177</v>
      </c>
      <c r="T66" s="343">
        <f t="shared" si="35"/>
        <v>-471.42827519155435</v>
      </c>
      <c r="U66" s="343">
        <f t="shared" si="35"/>
        <v>-232.15939879137341</v>
      </c>
      <c r="V66" s="343">
        <f t="shared" si="35"/>
        <v>-229.66350486231036</v>
      </c>
      <c r="W66" s="343">
        <f t="shared" si="35"/>
        <v>-450.99646287186175</v>
      </c>
      <c r="X66" s="343">
        <v>0</v>
      </c>
      <c r="Y66" s="343">
        <f t="shared" si="36"/>
        <v>-219.74080013614994</v>
      </c>
      <c r="Z66" s="343">
        <f t="shared" si="36"/>
        <v>-456.6083949587624</v>
      </c>
      <c r="AA66" s="343">
        <f t="shared" si="36"/>
        <v>-7383.3884492992738</v>
      </c>
      <c r="AB66" s="340"/>
      <c r="AC66" s="343">
        <f t="shared" si="37"/>
        <v>-51.980306860000404</v>
      </c>
      <c r="AD66" s="343">
        <f t="shared" si="37"/>
        <v>-941.21983923297637</v>
      </c>
      <c r="AE66" s="343">
        <f t="shared" si="37"/>
        <v>-873.45459981878241</v>
      </c>
      <c r="AF66" s="343">
        <f t="shared" si="37"/>
        <v>-25.298616611120107</v>
      </c>
      <c r="AG66" s="343">
        <f t="shared" si="37"/>
        <v>-1046.7132952248051</v>
      </c>
      <c r="AH66" s="343">
        <f t="shared" si="37"/>
        <v>-121.11064194210441</v>
      </c>
      <c r="AI66" s="505">
        <f t="shared" si="26"/>
        <v>-65920.443682672398</v>
      </c>
      <c r="AM66" s="352"/>
      <c r="AN66" s="352"/>
      <c r="AO66" s="354"/>
      <c r="AP66" s="353"/>
      <c r="AQ66" s="352"/>
    </row>
    <row r="67" spans="1:43" s="331" customFormat="1" ht="13.2">
      <c r="A67" s="342">
        <v>41213</v>
      </c>
      <c r="B67" s="344"/>
      <c r="C67" s="343">
        <f t="shared" si="34"/>
        <v>-147.278284688008</v>
      </c>
      <c r="D67" s="343">
        <f t="shared" si="34"/>
        <v>-246.49196284442868</v>
      </c>
      <c r="E67" s="343">
        <f t="shared" si="34"/>
        <v>-21.923744374831276</v>
      </c>
      <c r="F67" s="343">
        <f t="shared" si="34"/>
        <v>-3.6556809296766324</v>
      </c>
      <c r="G67" s="343">
        <f t="shared" si="34"/>
        <v>-2297.0954323296087</v>
      </c>
      <c r="H67" s="343">
        <f t="shared" si="34"/>
        <v>-637.98178105464024</v>
      </c>
      <c r="I67" s="343">
        <f t="shared" si="34"/>
        <v>-59.357383471020732</v>
      </c>
      <c r="J67" s="343">
        <v>0</v>
      </c>
      <c r="K67" s="343">
        <f t="shared" si="35"/>
        <v>-4.0144667646930383</v>
      </c>
      <c r="L67" s="343">
        <f t="shared" si="35"/>
        <v>-28.071620846950903</v>
      </c>
      <c r="M67" s="343">
        <f t="shared" si="35"/>
        <v>-0.48502997532971909</v>
      </c>
      <c r="N67" s="343">
        <f t="shared" si="35"/>
        <v>-31352.069617876925</v>
      </c>
      <c r="O67" s="343">
        <f t="shared" si="35"/>
        <v>-462.59534445905257</v>
      </c>
      <c r="P67" s="343">
        <f t="shared" si="35"/>
        <v>-587.91423705437137</v>
      </c>
      <c r="Q67" s="343">
        <f t="shared" si="35"/>
        <v>-12968.805435563861</v>
      </c>
      <c r="R67" s="343">
        <f t="shared" si="35"/>
        <v>-2801.6366319067688</v>
      </c>
      <c r="S67" s="343">
        <f t="shared" si="35"/>
        <v>-1797.304442731177</v>
      </c>
      <c r="T67" s="343">
        <f t="shared" si="35"/>
        <v>-471.42827519155435</v>
      </c>
      <c r="U67" s="343">
        <f t="shared" si="35"/>
        <v>-232.15939879137341</v>
      </c>
      <c r="V67" s="343">
        <f t="shared" si="35"/>
        <v>-229.66350486231036</v>
      </c>
      <c r="W67" s="343">
        <f t="shared" si="35"/>
        <v>-450.99646287186175</v>
      </c>
      <c r="X67" s="343">
        <v>0</v>
      </c>
      <c r="Y67" s="343">
        <f t="shared" si="36"/>
        <v>-219.74080013614994</v>
      </c>
      <c r="Z67" s="343">
        <f t="shared" si="36"/>
        <v>-456.6083949587624</v>
      </c>
      <c r="AA67" s="343">
        <f t="shared" si="36"/>
        <v>-7383.3884492992738</v>
      </c>
      <c r="AB67" s="340"/>
      <c r="AC67" s="343">
        <f t="shared" si="37"/>
        <v>-51.980306860000404</v>
      </c>
      <c r="AD67" s="343">
        <f t="shared" si="37"/>
        <v>-941.21983923297637</v>
      </c>
      <c r="AE67" s="343">
        <v>-718.60392284260888</v>
      </c>
      <c r="AF67" s="343">
        <f t="shared" si="37"/>
        <v>-25.298616611120107</v>
      </c>
      <c r="AG67" s="343">
        <f t="shared" si="37"/>
        <v>-1046.7132952248051</v>
      </c>
      <c r="AH67" s="343">
        <f t="shared" si="37"/>
        <v>-121.11064194210441</v>
      </c>
      <c r="AI67" s="505">
        <f t="shared" si="26"/>
        <v>-65765.593005696224</v>
      </c>
      <c r="AM67" s="352"/>
      <c r="AN67" s="352"/>
      <c r="AO67" s="354"/>
      <c r="AP67" s="353"/>
      <c r="AQ67" s="352"/>
    </row>
    <row r="68" spans="1:43" s="331" customFormat="1" ht="13.2">
      <c r="A68" s="342">
        <v>41243</v>
      </c>
      <c r="B68" s="344"/>
      <c r="C68" s="343">
        <f t="shared" si="34"/>
        <v>-147.278284688008</v>
      </c>
      <c r="D68" s="343">
        <f t="shared" si="34"/>
        <v>-246.49196284442868</v>
      </c>
      <c r="E68" s="343">
        <f t="shared" si="34"/>
        <v>-21.923744374831276</v>
      </c>
      <c r="F68" s="343">
        <f t="shared" si="34"/>
        <v>-3.6556809296766324</v>
      </c>
      <c r="G68" s="343">
        <f t="shared" si="34"/>
        <v>-2297.0954323296087</v>
      </c>
      <c r="H68" s="343">
        <f t="shared" si="34"/>
        <v>-637.98178105464024</v>
      </c>
      <c r="I68" s="343">
        <f t="shared" si="34"/>
        <v>-59.357383471020732</v>
      </c>
      <c r="J68" s="343">
        <v>0</v>
      </c>
      <c r="K68" s="343">
        <f t="shared" si="35"/>
        <v>-4.0144667646930383</v>
      </c>
      <c r="L68" s="343">
        <f t="shared" si="35"/>
        <v>-28.071620846950903</v>
      </c>
      <c r="M68" s="343">
        <f t="shared" si="35"/>
        <v>-0.48502997532971909</v>
      </c>
      <c r="N68" s="343">
        <f t="shared" si="35"/>
        <v>-31352.069617876925</v>
      </c>
      <c r="O68" s="343">
        <f t="shared" si="35"/>
        <v>-462.59534445905257</v>
      </c>
      <c r="P68" s="343">
        <f t="shared" si="35"/>
        <v>-587.91423705437137</v>
      </c>
      <c r="Q68" s="343">
        <f t="shared" si="35"/>
        <v>-12968.805435563861</v>
      </c>
      <c r="R68" s="343">
        <f t="shared" si="35"/>
        <v>-2801.6366319067688</v>
      </c>
      <c r="S68" s="343">
        <f t="shared" si="35"/>
        <v>-1797.304442731177</v>
      </c>
      <c r="T68" s="343">
        <f t="shared" si="35"/>
        <v>-471.42827519155435</v>
      </c>
      <c r="U68" s="343">
        <f t="shared" si="35"/>
        <v>-232.15939879137341</v>
      </c>
      <c r="V68" s="343">
        <f t="shared" si="35"/>
        <v>-229.66350486231036</v>
      </c>
      <c r="W68" s="343">
        <f t="shared" si="35"/>
        <v>-450.99646287186175</v>
      </c>
      <c r="X68" s="343">
        <v>0</v>
      </c>
      <c r="Y68" s="343">
        <f>+Y67</f>
        <v>-219.74080013614994</v>
      </c>
      <c r="Z68" s="343">
        <f>+Z67</f>
        <v>-456.6083949587624</v>
      </c>
      <c r="AA68" s="343">
        <v>-7081</v>
      </c>
      <c r="AB68" s="340"/>
      <c r="AC68" s="343">
        <f t="shared" si="37"/>
        <v>-51.980306860000404</v>
      </c>
      <c r="AD68" s="343">
        <f t="shared" si="37"/>
        <v>-941.21983923297637</v>
      </c>
      <c r="AE68" s="343">
        <v>-718.60392284260888</v>
      </c>
      <c r="AF68" s="343">
        <f t="shared" si="37"/>
        <v>-25.298616611120107</v>
      </c>
      <c r="AG68" s="343">
        <f t="shared" si="37"/>
        <v>-1046.7132952248051</v>
      </c>
      <c r="AH68" s="343">
        <f t="shared" si="37"/>
        <v>-121.11064194210441</v>
      </c>
      <c r="AI68" s="505">
        <f t="shared" si="26"/>
        <v>-65463.204556396966</v>
      </c>
      <c r="AM68" s="352"/>
      <c r="AN68" s="352"/>
      <c r="AO68" s="354"/>
      <c r="AP68" s="353"/>
      <c r="AQ68" s="352"/>
    </row>
    <row r="69" spans="1:43" s="331" customFormat="1" ht="13.2">
      <c r="A69" s="342">
        <v>41274</v>
      </c>
      <c r="B69" s="344"/>
      <c r="C69" s="343">
        <f t="shared" si="34"/>
        <v>-147.278284688008</v>
      </c>
      <c r="D69" s="343">
        <f t="shared" si="34"/>
        <v>-246.49196284442868</v>
      </c>
      <c r="E69" s="343">
        <f t="shared" si="34"/>
        <v>-21.923744374831276</v>
      </c>
      <c r="F69" s="343">
        <f t="shared" si="34"/>
        <v>-3.6556809296766324</v>
      </c>
      <c r="G69" s="343">
        <f t="shared" si="34"/>
        <v>-2297.0954323296087</v>
      </c>
      <c r="H69" s="343">
        <f t="shared" si="34"/>
        <v>-637.98178105464024</v>
      </c>
      <c r="I69" s="343">
        <f t="shared" si="34"/>
        <v>-59.357383471020732</v>
      </c>
      <c r="J69" s="343">
        <v>0</v>
      </c>
      <c r="K69" s="343">
        <f t="shared" si="35"/>
        <v>-4.0144667646930383</v>
      </c>
      <c r="L69" s="343">
        <f t="shared" si="35"/>
        <v>-28.071620846950903</v>
      </c>
      <c r="M69" s="343">
        <f t="shared" si="35"/>
        <v>-0.48502997532971909</v>
      </c>
      <c r="N69" s="343">
        <f t="shared" si="35"/>
        <v>-31352.069617876925</v>
      </c>
      <c r="O69" s="343">
        <f t="shared" si="35"/>
        <v>-462.59534445905257</v>
      </c>
      <c r="P69" s="343">
        <f t="shared" si="35"/>
        <v>-587.91423705437137</v>
      </c>
      <c r="Q69" s="343">
        <f t="shared" si="35"/>
        <v>-12968.805435563861</v>
      </c>
      <c r="R69" s="343">
        <f t="shared" si="35"/>
        <v>-2801.6366319067688</v>
      </c>
      <c r="S69" s="343">
        <f t="shared" si="35"/>
        <v>-1797.304442731177</v>
      </c>
      <c r="T69" s="343">
        <f t="shared" si="35"/>
        <v>-471.42827519155435</v>
      </c>
      <c r="U69" s="343">
        <f t="shared" si="35"/>
        <v>-232.15939879137341</v>
      </c>
      <c r="V69" s="343">
        <f t="shared" si="35"/>
        <v>-229.66350486231036</v>
      </c>
      <c r="W69" s="343">
        <f t="shared" si="35"/>
        <v>-450.99646287186175</v>
      </c>
      <c r="X69" s="343">
        <v>0</v>
      </c>
      <c r="Y69" s="343">
        <f>+Y68</f>
        <v>-219.74080013614994</v>
      </c>
      <c r="Z69" s="343">
        <f>+Z68</f>
        <v>-456.6083949587624</v>
      </c>
      <c r="AA69" s="343"/>
      <c r="AB69" s="340"/>
      <c r="AC69" s="343">
        <f t="shared" si="37"/>
        <v>-51.980306860000404</v>
      </c>
      <c r="AD69" s="343">
        <f t="shared" si="37"/>
        <v>-941.21983923297637</v>
      </c>
      <c r="AE69" s="343">
        <v>-718.60392284260888</v>
      </c>
      <c r="AF69" s="343">
        <f t="shared" si="37"/>
        <v>-25.298616611120107</v>
      </c>
      <c r="AG69" s="343">
        <f t="shared" si="37"/>
        <v>-1046.7132952248051</v>
      </c>
      <c r="AH69" s="343">
        <f t="shared" si="37"/>
        <v>-121.11064194210441</v>
      </c>
      <c r="AI69" s="505">
        <f t="shared" si="26"/>
        <v>-58382.204556396966</v>
      </c>
      <c r="AM69" s="352"/>
      <c r="AN69" s="352"/>
      <c r="AO69" s="354"/>
      <c r="AP69" s="353"/>
      <c r="AQ69" s="352"/>
    </row>
    <row r="70" spans="1:43" ht="13.2">
      <c r="A70" s="335" t="s">
        <v>1565</v>
      </c>
      <c r="B70" s="334"/>
      <c r="C70" s="506">
        <f t="shared" ref="C70:I70" si="38">SUM(C58:C69)</f>
        <v>-1774.7965445947289</v>
      </c>
      <c r="D70" s="506">
        <f t="shared" si="38"/>
        <v>-2957.9035541331436</v>
      </c>
      <c r="E70" s="506">
        <f t="shared" si="38"/>
        <v>-262.45403337927513</v>
      </c>
      <c r="F70" s="506">
        <f t="shared" si="38"/>
        <v>-44.156777545304585</v>
      </c>
      <c r="G70" s="506">
        <f t="shared" si="38"/>
        <v>-28418.352062820592</v>
      </c>
      <c r="H70" s="506">
        <f t="shared" si="38"/>
        <v>-7777.3017119041851</v>
      </c>
      <c r="I70" s="506">
        <f t="shared" si="38"/>
        <v>-721.19220917290193</v>
      </c>
      <c r="J70" s="506">
        <v>0</v>
      </c>
      <c r="K70" s="506">
        <f t="shared" ref="K70:W70" si="39">SUM(K58:K69)</f>
        <v>-46.487525135145397</v>
      </c>
      <c r="L70" s="506">
        <f t="shared" si="39"/>
        <v>-338.15009939775342</v>
      </c>
      <c r="M70" s="506">
        <f t="shared" si="39"/>
        <v>-5.8304644951093323</v>
      </c>
      <c r="N70" s="506">
        <f t="shared" si="39"/>
        <v>-400009.16409015376</v>
      </c>
      <c r="O70" s="506">
        <f t="shared" si="39"/>
        <v>-5481.754831839773</v>
      </c>
      <c r="P70" s="506">
        <f t="shared" si="39"/>
        <v>-7015.7765621821654</v>
      </c>
      <c r="Q70" s="506">
        <f t="shared" si="39"/>
        <v>-180341.08500972576</v>
      </c>
      <c r="R70" s="506">
        <f t="shared" si="39"/>
        <v>-32005.13711703664</v>
      </c>
      <c r="S70" s="506">
        <f t="shared" si="39"/>
        <v>-21567.653312774117</v>
      </c>
      <c r="T70" s="506">
        <f t="shared" si="39"/>
        <v>-5642.5213712849609</v>
      </c>
      <c r="U70" s="506">
        <f t="shared" si="39"/>
        <v>-2792.6420434324627</v>
      </c>
      <c r="V70" s="506">
        <f t="shared" si="39"/>
        <v>-2703.7163321231228</v>
      </c>
      <c r="W70" s="506">
        <f t="shared" si="39"/>
        <v>-5405.9840913779453</v>
      </c>
      <c r="X70" s="506">
        <v>0</v>
      </c>
      <c r="Y70" s="506">
        <f t="shared" ref="Y70:AI70" si="40">SUM(Y58:Y69)</f>
        <v>-2636.9074305019649</v>
      </c>
      <c r="Z70" s="506">
        <f t="shared" si="40"/>
        <v>-6113.2694201090517</v>
      </c>
      <c r="AA70" s="506">
        <f t="shared" si="40"/>
        <v>-83706.28592188521</v>
      </c>
      <c r="AB70" s="506">
        <f t="shared" si="40"/>
        <v>0</v>
      </c>
      <c r="AC70" s="506">
        <f t="shared" si="40"/>
        <v>-623.7636823200047</v>
      </c>
      <c r="AD70" s="506">
        <f t="shared" si="40"/>
        <v>-11304.073858657699</v>
      </c>
      <c r="AE70" s="506">
        <f t="shared" si="40"/>
        <v>-10107.232728466308</v>
      </c>
      <c r="AF70" s="506">
        <f t="shared" si="40"/>
        <v>-465.1790172414423</v>
      </c>
      <c r="AG70" s="506">
        <f t="shared" si="40"/>
        <v>-12566.846109035345</v>
      </c>
      <c r="AH70" s="506">
        <f t="shared" si="40"/>
        <v>-1453.327703305253</v>
      </c>
      <c r="AI70" s="506">
        <f t="shared" si="40"/>
        <v>-834288.94561603095</v>
      </c>
      <c r="AM70" s="348"/>
      <c r="AN70" s="348"/>
      <c r="AO70" s="347"/>
      <c r="AP70" s="350"/>
      <c r="AQ70" s="349"/>
    </row>
    <row r="71" spans="1:43" ht="13.2">
      <c r="A71" s="337"/>
      <c r="B71" s="338"/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51"/>
      <c r="AF71" s="351"/>
      <c r="AG71" s="351"/>
      <c r="AH71" s="351"/>
      <c r="AI71" s="508"/>
      <c r="AM71" s="348"/>
      <c r="AN71" s="348"/>
      <c r="AO71" s="347"/>
      <c r="AP71" s="350"/>
      <c r="AQ71" s="349"/>
    </row>
    <row r="72" spans="1:43" ht="13.2">
      <c r="A72" s="342">
        <v>41639</v>
      </c>
      <c r="B72" s="344"/>
      <c r="C72" s="343">
        <f t="shared" ref="C72:I72" si="41">+C16*C21</f>
        <v>-1767.339416256096</v>
      </c>
      <c r="D72" s="343">
        <f t="shared" si="41"/>
        <v>-2957.9035541331441</v>
      </c>
      <c r="E72" s="343">
        <f t="shared" si="41"/>
        <v>-263.08493249797533</v>
      </c>
      <c r="F72" s="343">
        <f t="shared" si="41"/>
        <v>-43.868171156119587</v>
      </c>
      <c r="G72" s="343">
        <f t="shared" si="41"/>
        <v>-27565.145187955306</v>
      </c>
      <c r="H72" s="343">
        <f t="shared" si="41"/>
        <v>-7655.7813726556824</v>
      </c>
      <c r="I72" s="343">
        <f t="shared" si="41"/>
        <v>-712.28860165224876</v>
      </c>
      <c r="J72" s="343">
        <v>0</v>
      </c>
      <c r="K72" s="343">
        <f t="shared" ref="K72:W72" si="42">+K16*K21</f>
        <v>-48.17360117631646</v>
      </c>
      <c r="L72" s="343">
        <f t="shared" si="42"/>
        <v>-336.85945016341083</v>
      </c>
      <c r="M72" s="343">
        <f t="shared" si="42"/>
        <v>-5.8203597039566288</v>
      </c>
      <c r="N72" s="343">
        <f t="shared" si="42"/>
        <v>-376224.83541452308</v>
      </c>
      <c r="O72" s="343">
        <f t="shared" si="42"/>
        <v>-5551.1441335086311</v>
      </c>
      <c r="P72" s="343">
        <f t="shared" si="42"/>
        <v>-7054.9708446524564</v>
      </c>
      <c r="Q72" s="343">
        <f t="shared" si="42"/>
        <v>-155625.66522676634</v>
      </c>
      <c r="R72" s="343">
        <f t="shared" si="42"/>
        <v>-33619.639582881224</v>
      </c>
      <c r="S72" s="343">
        <f t="shared" si="42"/>
        <v>-21567.653312774124</v>
      </c>
      <c r="T72" s="343">
        <f t="shared" si="42"/>
        <v>-5657.1393022986522</v>
      </c>
      <c r="U72" s="343">
        <f t="shared" si="42"/>
        <v>-2785.9127854964809</v>
      </c>
      <c r="V72" s="343">
        <f t="shared" si="42"/>
        <v>-2755.9620583477245</v>
      </c>
      <c r="W72" s="343">
        <f t="shared" si="42"/>
        <v>-5411.9575544623412</v>
      </c>
      <c r="X72" s="343">
        <v>0</v>
      </c>
      <c r="Y72" s="343">
        <f>+Y16*Y21</f>
        <v>-2636.8896016337994</v>
      </c>
      <c r="Z72" s="343">
        <f>+Z16*Z21</f>
        <v>-5479.3007395051491</v>
      </c>
      <c r="AA72" s="346"/>
      <c r="AB72" s="346"/>
      <c r="AC72" s="343">
        <f>+AC16*AC21</f>
        <v>-623.76368232000482</v>
      </c>
      <c r="AD72" s="343">
        <f>+AD16*AD21</f>
        <v>-11294.638070795716</v>
      </c>
      <c r="AE72" s="343">
        <v>-3807.5523229404062</v>
      </c>
      <c r="AF72" s="343">
        <f>+AF16*AF21</f>
        <v>-303.58339933344126</v>
      </c>
      <c r="AG72" s="343">
        <f>+AG16*AG21</f>
        <v>-12560.55954269766</v>
      </c>
      <c r="AH72" s="343">
        <f>+AH16*AH21</f>
        <v>-1453.327703305253</v>
      </c>
      <c r="AI72" s="505">
        <f t="shared" ref="AI72:AI96" si="43">SUM(C72:AH72)</f>
        <v>-695770.75992559269</v>
      </c>
      <c r="AM72" s="348"/>
      <c r="AN72" s="348"/>
      <c r="AO72" s="347"/>
      <c r="AP72" s="350"/>
      <c r="AQ72" s="349"/>
    </row>
    <row r="73" spans="1:43" ht="13.2">
      <c r="A73" s="342">
        <v>42004</v>
      </c>
      <c r="B73" s="344"/>
      <c r="C73" s="343">
        <f t="shared" ref="C73:I82" si="44">C72</f>
        <v>-1767.339416256096</v>
      </c>
      <c r="D73" s="343">
        <f t="shared" si="44"/>
        <v>-2957.9035541331441</v>
      </c>
      <c r="E73" s="343">
        <f t="shared" si="44"/>
        <v>-263.08493249797533</v>
      </c>
      <c r="F73" s="343">
        <f t="shared" si="44"/>
        <v>-43.868171156119587</v>
      </c>
      <c r="G73" s="343">
        <f t="shared" si="44"/>
        <v>-27565.145187955306</v>
      </c>
      <c r="H73" s="343">
        <f t="shared" si="44"/>
        <v>-7655.7813726556824</v>
      </c>
      <c r="I73" s="343">
        <f t="shared" si="44"/>
        <v>-712.28860165224876</v>
      </c>
      <c r="J73" s="343">
        <v>0</v>
      </c>
      <c r="K73" s="343">
        <f t="shared" ref="K73:W82" si="45">K72</f>
        <v>-48.17360117631646</v>
      </c>
      <c r="L73" s="343">
        <f t="shared" si="45"/>
        <v>-336.85945016341083</v>
      </c>
      <c r="M73" s="343">
        <f t="shared" si="45"/>
        <v>-5.8203597039566288</v>
      </c>
      <c r="N73" s="343">
        <f t="shared" si="45"/>
        <v>-376224.83541452308</v>
      </c>
      <c r="O73" s="343">
        <f t="shared" si="45"/>
        <v>-5551.1441335086311</v>
      </c>
      <c r="P73" s="343">
        <f t="shared" si="45"/>
        <v>-7054.9708446524564</v>
      </c>
      <c r="Q73" s="343">
        <f t="shared" si="45"/>
        <v>-155625.66522676634</v>
      </c>
      <c r="R73" s="343">
        <f t="shared" si="45"/>
        <v>-33619.639582881224</v>
      </c>
      <c r="S73" s="343">
        <f t="shared" si="45"/>
        <v>-21567.653312774124</v>
      </c>
      <c r="T73" s="343">
        <f t="shared" si="45"/>
        <v>-5657.1393022986522</v>
      </c>
      <c r="U73" s="343">
        <f t="shared" si="45"/>
        <v>-2785.9127854964809</v>
      </c>
      <c r="V73" s="343">
        <f t="shared" si="45"/>
        <v>-2755.9620583477245</v>
      </c>
      <c r="W73" s="343">
        <f t="shared" si="45"/>
        <v>-5411.9575544623412</v>
      </c>
      <c r="X73" s="343">
        <v>0</v>
      </c>
      <c r="Y73" s="343">
        <f t="shared" ref="Y73:Z82" si="46">Y72</f>
        <v>-2636.8896016337994</v>
      </c>
      <c r="Z73" s="343">
        <f t="shared" si="46"/>
        <v>-5479.3007395051491</v>
      </c>
      <c r="AA73" s="340"/>
      <c r="AB73" s="340"/>
      <c r="AC73" s="343">
        <f t="shared" ref="AC73:AD82" si="47">AC72</f>
        <v>-623.76368232000482</v>
      </c>
      <c r="AD73" s="343">
        <f t="shared" si="47"/>
        <v>-11294.638070795716</v>
      </c>
      <c r="AE73" s="346"/>
      <c r="AF73" s="343">
        <f t="shared" ref="AF73:AH75" si="48">AF72</f>
        <v>-303.58339933344126</v>
      </c>
      <c r="AG73" s="343">
        <f t="shared" si="48"/>
        <v>-12560.55954269766</v>
      </c>
      <c r="AH73" s="343">
        <f t="shared" si="48"/>
        <v>-1453.327703305253</v>
      </c>
      <c r="AI73" s="505">
        <f t="shared" si="43"/>
        <v>-691963.20760265226</v>
      </c>
      <c r="AM73" s="348"/>
      <c r="AN73" s="348"/>
      <c r="AO73" s="347"/>
      <c r="AP73" s="350"/>
      <c r="AQ73" s="349"/>
    </row>
    <row r="74" spans="1:43" ht="13.2">
      <c r="A74" s="342">
        <v>42369</v>
      </c>
      <c r="B74" s="344"/>
      <c r="C74" s="343">
        <f t="shared" si="44"/>
        <v>-1767.339416256096</v>
      </c>
      <c r="D74" s="343">
        <f t="shared" si="44"/>
        <v>-2957.9035541331441</v>
      </c>
      <c r="E74" s="343">
        <f t="shared" si="44"/>
        <v>-263.08493249797533</v>
      </c>
      <c r="F74" s="343">
        <f t="shared" si="44"/>
        <v>-43.868171156119587</v>
      </c>
      <c r="G74" s="343">
        <f t="shared" si="44"/>
        <v>-27565.145187955306</v>
      </c>
      <c r="H74" s="343">
        <f t="shared" si="44"/>
        <v>-7655.7813726556824</v>
      </c>
      <c r="I74" s="343">
        <f t="shared" si="44"/>
        <v>-712.28860165224876</v>
      </c>
      <c r="J74" s="343">
        <v>0</v>
      </c>
      <c r="K74" s="343">
        <f t="shared" si="45"/>
        <v>-48.17360117631646</v>
      </c>
      <c r="L74" s="343">
        <f t="shared" si="45"/>
        <v>-336.85945016341083</v>
      </c>
      <c r="M74" s="343">
        <f t="shared" si="45"/>
        <v>-5.8203597039566288</v>
      </c>
      <c r="N74" s="343">
        <f t="shared" si="45"/>
        <v>-376224.83541452308</v>
      </c>
      <c r="O74" s="343">
        <f t="shared" si="45"/>
        <v>-5551.1441335086311</v>
      </c>
      <c r="P74" s="343">
        <f t="shared" si="45"/>
        <v>-7054.9708446524564</v>
      </c>
      <c r="Q74" s="343">
        <f t="shared" si="45"/>
        <v>-155625.66522676634</v>
      </c>
      <c r="R74" s="343">
        <f t="shared" si="45"/>
        <v>-33619.639582881224</v>
      </c>
      <c r="S74" s="343">
        <f t="shared" si="45"/>
        <v>-21567.653312774124</v>
      </c>
      <c r="T74" s="343">
        <f t="shared" si="45"/>
        <v>-5657.1393022986522</v>
      </c>
      <c r="U74" s="343">
        <f t="shared" si="45"/>
        <v>-2785.9127854964809</v>
      </c>
      <c r="V74" s="343">
        <f t="shared" si="45"/>
        <v>-2755.9620583477245</v>
      </c>
      <c r="W74" s="343">
        <f t="shared" si="45"/>
        <v>-5411.9575544623412</v>
      </c>
      <c r="X74" s="343">
        <v>0</v>
      </c>
      <c r="Y74" s="343">
        <f t="shared" si="46"/>
        <v>-2636.8896016337994</v>
      </c>
      <c r="Z74" s="343">
        <f t="shared" si="46"/>
        <v>-5479.3007395051491</v>
      </c>
      <c r="AA74" s="340"/>
      <c r="AB74" s="340"/>
      <c r="AC74" s="343">
        <f t="shared" si="47"/>
        <v>-623.76368232000482</v>
      </c>
      <c r="AD74" s="343">
        <f t="shared" si="47"/>
        <v>-11294.638070795716</v>
      </c>
      <c r="AE74" s="340"/>
      <c r="AF74" s="343">
        <f t="shared" si="48"/>
        <v>-303.58339933344126</v>
      </c>
      <c r="AG74" s="343">
        <f t="shared" si="48"/>
        <v>-12560.55954269766</v>
      </c>
      <c r="AH74" s="343">
        <f t="shared" si="48"/>
        <v>-1453.327703305253</v>
      </c>
      <c r="AI74" s="505">
        <f t="shared" si="43"/>
        <v>-691963.20760265226</v>
      </c>
      <c r="AM74" s="348"/>
      <c r="AN74" s="348"/>
      <c r="AO74" s="347"/>
      <c r="AP74" s="350"/>
      <c r="AQ74" s="349"/>
    </row>
    <row r="75" spans="1:43" ht="13.2">
      <c r="A75" s="342">
        <v>42735</v>
      </c>
      <c r="B75" s="344"/>
      <c r="C75" s="343">
        <f t="shared" si="44"/>
        <v>-1767.339416256096</v>
      </c>
      <c r="D75" s="343">
        <f t="shared" si="44"/>
        <v>-2957.9035541331441</v>
      </c>
      <c r="E75" s="343">
        <f t="shared" si="44"/>
        <v>-263.08493249797533</v>
      </c>
      <c r="F75" s="343">
        <f t="shared" si="44"/>
        <v>-43.868171156119587</v>
      </c>
      <c r="G75" s="343">
        <f t="shared" si="44"/>
        <v>-27565.145187955306</v>
      </c>
      <c r="H75" s="343">
        <f t="shared" si="44"/>
        <v>-7655.7813726556824</v>
      </c>
      <c r="I75" s="343">
        <f t="shared" si="44"/>
        <v>-712.28860165224876</v>
      </c>
      <c r="J75" s="343">
        <v>0</v>
      </c>
      <c r="K75" s="343">
        <f t="shared" si="45"/>
        <v>-48.17360117631646</v>
      </c>
      <c r="L75" s="343">
        <f t="shared" si="45"/>
        <v>-336.85945016341083</v>
      </c>
      <c r="M75" s="343">
        <f t="shared" si="45"/>
        <v>-5.8203597039566288</v>
      </c>
      <c r="N75" s="343">
        <f t="shared" si="45"/>
        <v>-376224.83541452308</v>
      </c>
      <c r="O75" s="343">
        <f t="shared" si="45"/>
        <v>-5551.1441335086311</v>
      </c>
      <c r="P75" s="343">
        <f t="shared" si="45"/>
        <v>-7054.9708446524564</v>
      </c>
      <c r="Q75" s="343">
        <f t="shared" si="45"/>
        <v>-155625.66522676634</v>
      </c>
      <c r="R75" s="343">
        <f t="shared" si="45"/>
        <v>-33619.639582881224</v>
      </c>
      <c r="S75" s="343">
        <f t="shared" si="45"/>
        <v>-21567.653312774124</v>
      </c>
      <c r="T75" s="343">
        <f t="shared" si="45"/>
        <v>-5657.1393022986522</v>
      </c>
      <c r="U75" s="343">
        <f t="shared" si="45"/>
        <v>-2785.9127854964809</v>
      </c>
      <c r="V75" s="343">
        <f t="shared" si="45"/>
        <v>-2755.9620583477245</v>
      </c>
      <c r="W75" s="343">
        <f t="shared" si="45"/>
        <v>-5411.9575544623412</v>
      </c>
      <c r="X75" s="343">
        <v>0</v>
      </c>
      <c r="Y75" s="343">
        <f t="shared" si="46"/>
        <v>-2636.8896016337994</v>
      </c>
      <c r="Z75" s="343">
        <f t="shared" si="46"/>
        <v>-5479.3007395051491</v>
      </c>
      <c r="AA75" s="340"/>
      <c r="AB75" s="340"/>
      <c r="AC75" s="343">
        <f t="shared" si="47"/>
        <v>-623.76368232000482</v>
      </c>
      <c r="AD75" s="343">
        <f t="shared" si="47"/>
        <v>-11294.638070795716</v>
      </c>
      <c r="AE75" s="340"/>
      <c r="AF75" s="343">
        <f t="shared" si="48"/>
        <v>-303.58339933344126</v>
      </c>
      <c r="AG75" s="343">
        <f t="shared" si="48"/>
        <v>-12560.55954269766</v>
      </c>
      <c r="AH75" s="343">
        <f t="shared" si="48"/>
        <v>-1453.327703305253</v>
      </c>
      <c r="AI75" s="505">
        <f t="shared" si="43"/>
        <v>-691963.20760265226</v>
      </c>
      <c r="AM75" s="348"/>
      <c r="AN75" s="348"/>
      <c r="AO75" s="347"/>
      <c r="AP75" s="350"/>
      <c r="AQ75" s="349"/>
    </row>
    <row r="76" spans="1:43" ht="13.2">
      <c r="A76" s="342">
        <v>43100</v>
      </c>
      <c r="B76" s="344"/>
      <c r="C76" s="343">
        <f t="shared" si="44"/>
        <v>-1767.339416256096</v>
      </c>
      <c r="D76" s="343">
        <f t="shared" si="44"/>
        <v>-2957.9035541331441</v>
      </c>
      <c r="E76" s="343">
        <f t="shared" si="44"/>
        <v>-263.08493249797533</v>
      </c>
      <c r="F76" s="343">
        <f t="shared" si="44"/>
        <v>-43.868171156119587</v>
      </c>
      <c r="G76" s="343">
        <f t="shared" si="44"/>
        <v>-27565.145187955306</v>
      </c>
      <c r="H76" s="343">
        <f t="shared" si="44"/>
        <v>-7655.7813726556824</v>
      </c>
      <c r="I76" s="343">
        <f t="shared" si="44"/>
        <v>-712.28860165224876</v>
      </c>
      <c r="J76" s="343">
        <v>0</v>
      </c>
      <c r="K76" s="343">
        <f t="shared" si="45"/>
        <v>-48.17360117631646</v>
      </c>
      <c r="L76" s="343">
        <f t="shared" si="45"/>
        <v>-336.85945016341083</v>
      </c>
      <c r="M76" s="343">
        <f t="shared" si="45"/>
        <v>-5.8203597039566288</v>
      </c>
      <c r="N76" s="343">
        <f t="shared" si="45"/>
        <v>-376224.83541452308</v>
      </c>
      <c r="O76" s="343">
        <f t="shared" si="45"/>
        <v>-5551.1441335086311</v>
      </c>
      <c r="P76" s="343">
        <f t="shared" si="45"/>
        <v>-7054.9708446524564</v>
      </c>
      <c r="Q76" s="343">
        <f t="shared" si="45"/>
        <v>-155625.66522676634</v>
      </c>
      <c r="R76" s="343">
        <f t="shared" si="45"/>
        <v>-33619.639582881224</v>
      </c>
      <c r="S76" s="343">
        <f t="shared" si="45"/>
        <v>-21567.653312774124</v>
      </c>
      <c r="T76" s="343">
        <f t="shared" si="45"/>
        <v>-5657.1393022986522</v>
      </c>
      <c r="U76" s="343">
        <f t="shared" si="45"/>
        <v>-2785.9127854964809</v>
      </c>
      <c r="V76" s="343">
        <f t="shared" si="45"/>
        <v>-2755.9620583477245</v>
      </c>
      <c r="W76" s="343">
        <f t="shared" si="45"/>
        <v>-5411.9575544623412</v>
      </c>
      <c r="X76" s="343">
        <v>0</v>
      </c>
      <c r="Y76" s="343">
        <f t="shared" si="46"/>
        <v>-2636.8896016337994</v>
      </c>
      <c r="Z76" s="343">
        <f t="shared" si="46"/>
        <v>-5479.3007395051491</v>
      </c>
      <c r="AA76" s="340"/>
      <c r="AB76" s="340"/>
      <c r="AC76" s="343">
        <f t="shared" si="47"/>
        <v>-623.76368232000482</v>
      </c>
      <c r="AD76" s="343">
        <f t="shared" si="47"/>
        <v>-11294.638070795716</v>
      </c>
      <c r="AE76" s="340"/>
      <c r="AF76" s="343">
        <v>-195.51492124852302</v>
      </c>
      <c r="AG76" s="343">
        <f>AG75</f>
        <v>-12560.55954269766</v>
      </c>
      <c r="AH76" s="343">
        <f>AH75</f>
        <v>-1453.327703305253</v>
      </c>
      <c r="AI76" s="505">
        <f t="shared" si="43"/>
        <v>-691855.13912456739</v>
      </c>
      <c r="AM76" s="348"/>
      <c r="AN76" s="348"/>
      <c r="AO76" s="347"/>
      <c r="AP76" s="348"/>
      <c r="AQ76" s="347"/>
    </row>
    <row r="77" spans="1:43" ht="13.2">
      <c r="A77" s="342">
        <v>43465</v>
      </c>
      <c r="B77" s="344"/>
      <c r="C77" s="343">
        <f t="shared" si="44"/>
        <v>-1767.339416256096</v>
      </c>
      <c r="D77" s="343">
        <v>-1787.5286720817166</v>
      </c>
      <c r="E77" s="343">
        <f t="shared" si="44"/>
        <v>-263.08493249797533</v>
      </c>
      <c r="F77" s="343">
        <f t="shared" si="44"/>
        <v>-43.868171156119587</v>
      </c>
      <c r="G77" s="343">
        <f t="shared" si="44"/>
        <v>-27565.145187955306</v>
      </c>
      <c r="H77" s="343">
        <f t="shared" si="44"/>
        <v>-7655.7813726556824</v>
      </c>
      <c r="I77" s="343">
        <f t="shared" si="44"/>
        <v>-712.28860165224876</v>
      </c>
      <c r="J77" s="343">
        <v>0</v>
      </c>
      <c r="K77" s="343">
        <f t="shared" si="45"/>
        <v>-48.17360117631646</v>
      </c>
      <c r="L77" s="343">
        <f t="shared" si="45"/>
        <v>-336.85945016341083</v>
      </c>
      <c r="M77" s="343">
        <f t="shared" si="45"/>
        <v>-5.8203597039566288</v>
      </c>
      <c r="N77" s="343">
        <f t="shared" si="45"/>
        <v>-376224.83541452308</v>
      </c>
      <c r="O77" s="343">
        <f t="shared" si="45"/>
        <v>-5551.1441335086311</v>
      </c>
      <c r="P77" s="343">
        <f t="shared" si="45"/>
        <v>-7054.9708446524564</v>
      </c>
      <c r="Q77" s="343">
        <f t="shared" si="45"/>
        <v>-155625.66522676634</v>
      </c>
      <c r="R77" s="343">
        <f t="shared" si="45"/>
        <v>-33619.639582881224</v>
      </c>
      <c r="S77" s="343">
        <f t="shared" si="45"/>
        <v>-21567.653312774124</v>
      </c>
      <c r="T77" s="343">
        <f t="shared" si="45"/>
        <v>-5657.1393022986522</v>
      </c>
      <c r="U77" s="343">
        <f t="shared" si="45"/>
        <v>-2785.9127854964809</v>
      </c>
      <c r="V77" s="343">
        <f t="shared" si="45"/>
        <v>-2755.9620583477245</v>
      </c>
      <c r="W77" s="343">
        <f t="shared" si="45"/>
        <v>-5411.9575544623412</v>
      </c>
      <c r="X77" s="343">
        <v>0</v>
      </c>
      <c r="Y77" s="343">
        <f t="shared" si="46"/>
        <v>-2636.8896016337994</v>
      </c>
      <c r="Z77" s="343">
        <f t="shared" si="46"/>
        <v>-5479.3007395051491</v>
      </c>
      <c r="AA77" s="340"/>
      <c r="AB77" s="340"/>
      <c r="AC77" s="343">
        <f t="shared" si="47"/>
        <v>-623.76368232000482</v>
      </c>
      <c r="AD77" s="343">
        <f t="shared" si="47"/>
        <v>-11294.638070795716</v>
      </c>
      <c r="AE77" s="340"/>
      <c r="AF77" s="346"/>
      <c r="AG77" s="343">
        <v>-11927.187984175776</v>
      </c>
      <c r="AH77" s="343">
        <f t="shared" ref="AH77:AH82" si="49">AH76</f>
        <v>-1453.327703305253</v>
      </c>
      <c r="AI77" s="505">
        <f t="shared" si="43"/>
        <v>-689855.87776274548</v>
      </c>
    </row>
    <row r="78" spans="1:43" ht="13.2">
      <c r="A78" s="342">
        <v>43830</v>
      </c>
      <c r="B78" s="344"/>
      <c r="C78" s="343">
        <f t="shared" si="44"/>
        <v>-1767.339416256096</v>
      </c>
      <c r="D78" s="343">
        <v>-1510.7333494872946</v>
      </c>
      <c r="E78" s="343">
        <f t="shared" si="44"/>
        <v>-263.08493249797533</v>
      </c>
      <c r="F78" s="343">
        <f t="shared" si="44"/>
        <v>-43.868171156119587</v>
      </c>
      <c r="G78" s="343">
        <f t="shared" si="44"/>
        <v>-27565.145187955306</v>
      </c>
      <c r="H78" s="343">
        <f t="shared" si="44"/>
        <v>-7655.7813726556824</v>
      </c>
      <c r="I78" s="343">
        <f t="shared" si="44"/>
        <v>-712.28860165224876</v>
      </c>
      <c r="J78" s="343">
        <v>0</v>
      </c>
      <c r="K78" s="343">
        <f t="shared" si="45"/>
        <v>-48.17360117631646</v>
      </c>
      <c r="L78" s="343">
        <f t="shared" si="45"/>
        <v>-336.85945016341083</v>
      </c>
      <c r="M78" s="343">
        <f t="shared" si="45"/>
        <v>-5.8203597039566288</v>
      </c>
      <c r="N78" s="343">
        <f t="shared" si="45"/>
        <v>-376224.83541452308</v>
      </c>
      <c r="O78" s="343">
        <f t="shared" si="45"/>
        <v>-5551.1441335086311</v>
      </c>
      <c r="P78" s="343">
        <f t="shared" si="45"/>
        <v>-7054.9708446524564</v>
      </c>
      <c r="Q78" s="343">
        <f t="shared" si="45"/>
        <v>-155625.66522676634</v>
      </c>
      <c r="R78" s="343">
        <f t="shared" si="45"/>
        <v>-33619.639582881224</v>
      </c>
      <c r="S78" s="343">
        <f t="shared" si="45"/>
        <v>-21567.653312774124</v>
      </c>
      <c r="T78" s="343">
        <f t="shared" si="45"/>
        <v>-5657.1393022986522</v>
      </c>
      <c r="U78" s="343">
        <f t="shared" si="45"/>
        <v>-2785.9127854964809</v>
      </c>
      <c r="V78" s="343">
        <f t="shared" si="45"/>
        <v>-2755.9620583477245</v>
      </c>
      <c r="W78" s="343">
        <f t="shared" si="45"/>
        <v>-5411.9575544623412</v>
      </c>
      <c r="X78" s="343">
        <v>0</v>
      </c>
      <c r="Y78" s="343">
        <f t="shared" si="46"/>
        <v>-2636.8896016337994</v>
      </c>
      <c r="Z78" s="343">
        <f t="shared" si="46"/>
        <v>-5479.3007395051491</v>
      </c>
      <c r="AA78" s="340"/>
      <c r="AB78" s="340"/>
      <c r="AC78" s="343">
        <f t="shared" si="47"/>
        <v>-623.76368232000482</v>
      </c>
      <c r="AD78" s="343">
        <f t="shared" si="47"/>
        <v>-11294.638070795716</v>
      </c>
      <c r="AE78" s="340"/>
      <c r="AF78" s="340"/>
      <c r="AG78" s="346"/>
      <c r="AH78" s="343">
        <f t="shared" si="49"/>
        <v>-1453.327703305253</v>
      </c>
      <c r="AI78" s="505">
        <f t="shared" si="43"/>
        <v>-677651.89445597539</v>
      </c>
    </row>
    <row r="79" spans="1:43" ht="13.2">
      <c r="A79" s="342">
        <v>44196</v>
      </c>
      <c r="B79" s="344"/>
      <c r="C79" s="343">
        <f t="shared" si="44"/>
        <v>-1767.339416256096</v>
      </c>
      <c r="D79" s="346"/>
      <c r="E79" s="343">
        <f t="shared" si="44"/>
        <v>-263.08493249797533</v>
      </c>
      <c r="F79" s="343">
        <f t="shared" si="44"/>
        <v>-43.868171156119587</v>
      </c>
      <c r="G79" s="343">
        <f t="shared" si="44"/>
        <v>-27565.145187955306</v>
      </c>
      <c r="H79" s="343">
        <f t="shared" si="44"/>
        <v>-7655.7813726556824</v>
      </c>
      <c r="I79" s="343">
        <f t="shared" si="44"/>
        <v>-712.28860165224876</v>
      </c>
      <c r="J79" s="343">
        <v>0</v>
      </c>
      <c r="K79" s="343">
        <f t="shared" si="45"/>
        <v>-48.17360117631646</v>
      </c>
      <c r="L79" s="343">
        <f t="shared" si="45"/>
        <v>-336.85945016341083</v>
      </c>
      <c r="M79" s="343">
        <f t="shared" si="45"/>
        <v>-5.8203597039566288</v>
      </c>
      <c r="N79" s="343">
        <f t="shared" si="45"/>
        <v>-376224.83541452308</v>
      </c>
      <c r="O79" s="343">
        <f t="shared" si="45"/>
        <v>-5551.1441335086311</v>
      </c>
      <c r="P79" s="343">
        <f t="shared" si="45"/>
        <v>-7054.9708446524564</v>
      </c>
      <c r="Q79" s="343">
        <f t="shared" si="45"/>
        <v>-155625.66522676634</v>
      </c>
      <c r="R79" s="343">
        <f t="shared" si="45"/>
        <v>-33619.639582881224</v>
      </c>
      <c r="S79" s="343">
        <f t="shared" si="45"/>
        <v>-21567.653312774124</v>
      </c>
      <c r="T79" s="343">
        <f t="shared" si="45"/>
        <v>-5657.1393022986522</v>
      </c>
      <c r="U79" s="343">
        <f t="shared" si="45"/>
        <v>-2785.9127854964809</v>
      </c>
      <c r="V79" s="343">
        <f t="shared" si="45"/>
        <v>-2755.9620583477245</v>
      </c>
      <c r="W79" s="343">
        <f t="shared" si="45"/>
        <v>-5411.9575544623412</v>
      </c>
      <c r="X79" s="343">
        <v>0</v>
      </c>
      <c r="Y79" s="343">
        <f t="shared" si="46"/>
        <v>-2636.8896016337994</v>
      </c>
      <c r="Z79" s="343">
        <f t="shared" si="46"/>
        <v>-5479.3007395051491</v>
      </c>
      <c r="AA79" s="340"/>
      <c r="AB79" s="340"/>
      <c r="AC79" s="343">
        <f t="shared" si="47"/>
        <v>-623.76368232000482</v>
      </c>
      <c r="AD79" s="343">
        <f t="shared" si="47"/>
        <v>-11294.638070795716</v>
      </c>
      <c r="AE79" s="340"/>
      <c r="AF79" s="340"/>
      <c r="AG79" s="340"/>
      <c r="AH79" s="343">
        <f t="shared" si="49"/>
        <v>-1453.327703305253</v>
      </c>
      <c r="AI79" s="505">
        <f t="shared" si="43"/>
        <v>-676141.16110648809</v>
      </c>
    </row>
    <row r="80" spans="1:43" ht="13.2">
      <c r="A80" s="342">
        <v>44561</v>
      </c>
      <c r="B80" s="344"/>
      <c r="C80" s="343">
        <f t="shared" si="44"/>
        <v>-1767.339416256096</v>
      </c>
      <c r="D80" s="340"/>
      <c r="E80" s="343">
        <f t="shared" si="44"/>
        <v>-263.08493249797533</v>
      </c>
      <c r="F80" s="343">
        <f t="shared" si="44"/>
        <v>-43.868171156119587</v>
      </c>
      <c r="G80" s="343">
        <f t="shared" si="44"/>
        <v>-27565.145187955306</v>
      </c>
      <c r="H80" s="343">
        <f t="shared" si="44"/>
        <v>-7655.7813726556824</v>
      </c>
      <c r="I80" s="343">
        <f t="shared" si="44"/>
        <v>-712.28860165224876</v>
      </c>
      <c r="J80" s="343">
        <v>0</v>
      </c>
      <c r="K80" s="343">
        <f t="shared" si="45"/>
        <v>-48.17360117631646</v>
      </c>
      <c r="L80" s="343">
        <f t="shared" si="45"/>
        <v>-336.85945016341083</v>
      </c>
      <c r="M80" s="343">
        <f t="shared" si="45"/>
        <v>-5.8203597039566288</v>
      </c>
      <c r="N80" s="343">
        <f t="shared" si="45"/>
        <v>-376224.83541452308</v>
      </c>
      <c r="O80" s="343">
        <f t="shared" si="45"/>
        <v>-5551.1441335086311</v>
      </c>
      <c r="P80" s="343">
        <f t="shared" si="45"/>
        <v>-7054.9708446524564</v>
      </c>
      <c r="Q80" s="343">
        <f t="shared" si="45"/>
        <v>-155625.66522676634</v>
      </c>
      <c r="R80" s="343">
        <f t="shared" si="45"/>
        <v>-33619.639582881224</v>
      </c>
      <c r="S80" s="343">
        <f t="shared" si="45"/>
        <v>-21567.653312774124</v>
      </c>
      <c r="T80" s="343">
        <f t="shared" si="45"/>
        <v>-5657.1393022986522</v>
      </c>
      <c r="U80" s="343">
        <f t="shared" si="45"/>
        <v>-2785.9127854964809</v>
      </c>
      <c r="V80" s="343">
        <f t="shared" si="45"/>
        <v>-2755.9620583477245</v>
      </c>
      <c r="W80" s="343">
        <f t="shared" si="45"/>
        <v>-5411.9575544623412</v>
      </c>
      <c r="X80" s="343">
        <v>0</v>
      </c>
      <c r="Y80" s="343">
        <f t="shared" si="46"/>
        <v>-2636.8896016337994</v>
      </c>
      <c r="Z80" s="343">
        <f t="shared" si="46"/>
        <v>-5479.3007395051491</v>
      </c>
      <c r="AA80" s="340"/>
      <c r="AB80" s="340"/>
      <c r="AC80" s="343">
        <f t="shared" si="47"/>
        <v>-623.76368232000482</v>
      </c>
      <c r="AD80" s="343">
        <f t="shared" si="47"/>
        <v>-11294.638070795716</v>
      </c>
      <c r="AE80" s="340"/>
      <c r="AF80" s="340"/>
      <c r="AG80" s="340"/>
      <c r="AH80" s="343">
        <f t="shared" si="49"/>
        <v>-1453.327703305253</v>
      </c>
      <c r="AI80" s="505">
        <f t="shared" si="43"/>
        <v>-676141.16110648809</v>
      </c>
    </row>
    <row r="81" spans="1:35" ht="13.2">
      <c r="A81" s="342">
        <v>44926</v>
      </c>
      <c r="B81" s="344"/>
      <c r="C81" s="343">
        <f t="shared" si="44"/>
        <v>-1767.339416256096</v>
      </c>
      <c r="D81" s="340"/>
      <c r="E81" s="343">
        <f t="shared" si="44"/>
        <v>-263.08493249797533</v>
      </c>
      <c r="F81" s="343">
        <f t="shared" si="44"/>
        <v>-43.868171156119587</v>
      </c>
      <c r="G81" s="343">
        <f t="shared" si="44"/>
        <v>-27565.145187955306</v>
      </c>
      <c r="H81" s="343">
        <f t="shared" si="44"/>
        <v>-7655.7813726556824</v>
      </c>
      <c r="I81" s="343">
        <f t="shared" si="44"/>
        <v>-712.28860165224876</v>
      </c>
      <c r="J81" s="343">
        <v>0</v>
      </c>
      <c r="K81" s="343">
        <f t="shared" si="45"/>
        <v>-48.17360117631646</v>
      </c>
      <c r="L81" s="343">
        <f t="shared" si="45"/>
        <v>-336.85945016341083</v>
      </c>
      <c r="M81" s="343">
        <f t="shared" si="45"/>
        <v>-5.8203597039566288</v>
      </c>
      <c r="N81" s="343">
        <f t="shared" si="45"/>
        <v>-376224.83541452308</v>
      </c>
      <c r="O81" s="343">
        <f t="shared" si="45"/>
        <v>-5551.1441335086311</v>
      </c>
      <c r="P81" s="343">
        <f t="shared" si="45"/>
        <v>-7054.9708446524564</v>
      </c>
      <c r="Q81" s="343">
        <f t="shared" si="45"/>
        <v>-155625.66522676634</v>
      </c>
      <c r="R81" s="343">
        <f t="shared" si="45"/>
        <v>-33619.639582881224</v>
      </c>
      <c r="S81" s="343">
        <f t="shared" si="45"/>
        <v>-21567.653312774124</v>
      </c>
      <c r="T81" s="343">
        <f t="shared" si="45"/>
        <v>-5657.1393022986522</v>
      </c>
      <c r="U81" s="343">
        <f t="shared" si="45"/>
        <v>-2785.9127854964809</v>
      </c>
      <c r="V81" s="343">
        <f t="shared" si="45"/>
        <v>-2755.9620583477245</v>
      </c>
      <c r="W81" s="343">
        <f t="shared" si="45"/>
        <v>-5411.9575544623412</v>
      </c>
      <c r="X81" s="343">
        <v>0</v>
      </c>
      <c r="Y81" s="343">
        <f t="shared" si="46"/>
        <v>-2636.8896016337994</v>
      </c>
      <c r="Z81" s="343">
        <f t="shared" si="46"/>
        <v>-5479.3007395051491</v>
      </c>
      <c r="AA81" s="340"/>
      <c r="AB81" s="340"/>
      <c r="AC81" s="343">
        <f t="shared" si="47"/>
        <v>-623.76368232000482</v>
      </c>
      <c r="AD81" s="343">
        <f t="shared" si="47"/>
        <v>-11294.638070795716</v>
      </c>
      <c r="AE81" s="340"/>
      <c r="AF81" s="340"/>
      <c r="AG81" s="340"/>
      <c r="AH81" s="343">
        <f t="shared" si="49"/>
        <v>-1453.327703305253</v>
      </c>
      <c r="AI81" s="505">
        <f t="shared" si="43"/>
        <v>-676141.16110648809</v>
      </c>
    </row>
    <row r="82" spans="1:35" ht="13.2">
      <c r="A82" s="342">
        <v>45291</v>
      </c>
      <c r="B82" s="344"/>
      <c r="C82" s="343">
        <f t="shared" si="44"/>
        <v>-1767.339416256096</v>
      </c>
      <c r="D82" s="340"/>
      <c r="E82" s="343">
        <f t="shared" si="44"/>
        <v>-263.08493249797533</v>
      </c>
      <c r="F82" s="343">
        <f t="shared" si="44"/>
        <v>-43.868171156119587</v>
      </c>
      <c r="G82" s="343">
        <f t="shared" si="44"/>
        <v>-27565.145187955306</v>
      </c>
      <c r="H82" s="343">
        <f t="shared" si="44"/>
        <v>-7655.7813726556824</v>
      </c>
      <c r="I82" s="343">
        <f t="shared" si="44"/>
        <v>-712.28860165224876</v>
      </c>
      <c r="J82" s="343">
        <v>0</v>
      </c>
      <c r="K82" s="343">
        <f t="shared" si="45"/>
        <v>-48.17360117631646</v>
      </c>
      <c r="L82" s="343">
        <f t="shared" si="45"/>
        <v>-336.85945016341083</v>
      </c>
      <c r="M82" s="343">
        <f t="shared" si="45"/>
        <v>-5.8203597039566288</v>
      </c>
      <c r="N82" s="343">
        <f t="shared" si="45"/>
        <v>-376224.83541452308</v>
      </c>
      <c r="O82" s="343">
        <f t="shared" si="45"/>
        <v>-5551.1441335086311</v>
      </c>
      <c r="P82" s="343">
        <f t="shared" si="45"/>
        <v>-7054.9708446524564</v>
      </c>
      <c r="Q82" s="343">
        <f t="shared" si="45"/>
        <v>-155625.66522676634</v>
      </c>
      <c r="R82" s="343">
        <f t="shared" si="45"/>
        <v>-33619.639582881224</v>
      </c>
      <c r="S82" s="343">
        <f t="shared" si="45"/>
        <v>-21567.653312774124</v>
      </c>
      <c r="T82" s="343">
        <f t="shared" si="45"/>
        <v>-5657.1393022986522</v>
      </c>
      <c r="U82" s="343">
        <f t="shared" si="45"/>
        <v>-2785.9127854964809</v>
      </c>
      <c r="V82" s="343">
        <f t="shared" si="45"/>
        <v>-2755.9620583477245</v>
      </c>
      <c r="W82" s="343">
        <f t="shared" si="45"/>
        <v>-5411.9575544623412</v>
      </c>
      <c r="X82" s="343">
        <v>0</v>
      </c>
      <c r="Y82" s="343">
        <f t="shared" si="46"/>
        <v>-2636.8896016337994</v>
      </c>
      <c r="Z82" s="343">
        <f t="shared" si="46"/>
        <v>-5479.3007395051491</v>
      </c>
      <c r="AA82" s="340"/>
      <c r="AB82" s="340"/>
      <c r="AC82" s="343">
        <f t="shared" si="47"/>
        <v>-623.76368232000482</v>
      </c>
      <c r="AD82" s="343">
        <f t="shared" si="47"/>
        <v>-11294.638070795716</v>
      </c>
      <c r="AE82" s="340"/>
      <c r="AF82" s="340"/>
      <c r="AG82" s="340"/>
      <c r="AH82" s="343">
        <f t="shared" si="49"/>
        <v>-1453.327703305253</v>
      </c>
      <c r="AI82" s="505">
        <f t="shared" si="43"/>
        <v>-676141.16110648809</v>
      </c>
    </row>
    <row r="83" spans="1:35" ht="13.2">
      <c r="A83" s="342">
        <v>45473</v>
      </c>
      <c r="B83" s="344"/>
      <c r="C83" s="343">
        <f>C82/2</f>
        <v>-883.669708128048</v>
      </c>
      <c r="D83" s="340"/>
      <c r="E83" s="343">
        <f t="shared" ref="E83:Z83" si="50">E82/2</f>
        <v>-131.54246624898767</v>
      </c>
      <c r="F83" s="343">
        <f t="shared" si="50"/>
        <v>-21.934085578059793</v>
      </c>
      <c r="G83" s="343">
        <f t="shared" si="50"/>
        <v>-13782.572593977653</v>
      </c>
      <c r="H83" s="343">
        <f t="shared" si="50"/>
        <v>-3827.8906863278412</v>
      </c>
      <c r="I83" s="343">
        <f t="shared" si="50"/>
        <v>-356.14430082612438</v>
      </c>
      <c r="J83" s="343">
        <f t="shared" si="50"/>
        <v>0</v>
      </c>
      <c r="K83" s="343">
        <f t="shared" si="50"/>
        <v>-24.08680058815823</v>
      </c>
      <c r="L83" s="343">
        <f t="shared" si="50"/>
        <v>-168.42972508170541</v>
      </c>
      <c r="M83" s="343">
        <f t="shared" si="50"/>
        <v>-2.9101798519783144</v>
      </c>
      <c r="N83" s="343">
        <f t="shared" si="50"/>
        <v>-188112.41770726154</v>
      </c>
      <c r="O83" s="343">
        <f t="shared" si="50"/>
        <v>-2775.5720667543155</v>
      </c>
      <c r="P83" s="343">
        <f t="shared" si="50"/>
        <v>-3527.4854223262282</v>
      </c>
      <c r="Q83" s="343">
        <f t="shared" si="50"/>
        <v>-77812.832613383172</v>
      </c>
      <c r="R83" s="343">
        <f t="shared" si="50"/>
        <v>-16809.819791440612</v>
      </c>
      <c r="S83" s="343">
        <f t="shared" si="50"/>
        <v>-10783.826656387062</v>
      </c>
      <c r="T83" s="343">
        <f t="shared" si="50"/>
        <v>-2828.5696511493261</v>
      </c>
      <c r="U83" s="343">
        <f t="shared" si="50"/>
        <v>-1392.9563927482404</v>
      </c>
      <c r="V83" s="343">
        <f t="shared" si="50"/>
        <v>-1377.9810291738622</v>
      </c>
      <c r="W83" s="343">
        <f t="shared" si="50"/>
        <v>-2705.9787772311706</v>
      </c>
      <c r="X83" s="343">
        <f t="shared" si="50"/>
        <v>0</v>
      </c>
      <c r="Y83" s="343">
        <f t="shared" si="50"/>
        <v>-1318.4448008168997</v>
      </c>
      <c r="Z83" s="343">
        <f t="shared" si="50"/>
        <v>-2739.6503697525745</v>
      </c>
      <c r="AA83" s="340"/>
      <c r="AB83" s="340"/>
      <c r="AC83" s="343">
        <f>AC82/2</f>
        <v>-311.88184116000241</v>
      </c>
      <c r="AD83" s="343">
        <f>AD82/2</f>
        <v>-5647.319035397858</v>
      </c>
      <c r="AE83" s="340"/>
      <c r="AF83" s="340"/>
      <c r="AG83" s="340"/>
      <c r="AH83" s="343">
        <f>AH82/2</f>
        <v>-726.66385165262648</v>
      </c>
      <c r="AI83" s="505">
        <f t="shared" si="43"/>
        <v>-338070.58055324404</v>
      </c>
    </row>
    <row r="84" spans="1:35" ht="13.2">
      <c r="A84" s="342">
        <v>45838</v>
      </c>
      <c r="B84" s="344"/>
      <c r="C84" s="343">
        <f>C82</f>
        <v>-1767.339416256096</v>
      </c>
      <c r="D84" s="340"/>
      <c r="E84" s="343">
        <f t="shared" ref="E84:Z84" si="51">E82</f>
        <v>-263.08493249797533</v>
      </c>
      <c r="F84" s="343">
        <f t="shared" si="51"/>
        <v>-43.868171156119587</v>
      </c>
      <c r="G84" s="343">
        <f t="shared" si="51"/>
        <v>-27565.145187955306</v>
      </c>
      <c r="H84" s="343">
        <f t="shared" si="51"/>
        <v>-7655.7813726556824</v>
      </c>
      <c r="I84" s="343">
        <f t="shared" si="51"/>
        <v>-712.28860165224876</v>
      </c>
      <c r="J84" s="343">
        <f t="shared" si="51"/>
        <v>0</v>
      </c>
      <c r="K84" s="343">
        <f t="shared" si="51"/>
        <v>-48.17360117631646</v>
      </c>
      <c r="L84" s="343">
        <f t="shared" si="51"/>
        <v>-336.85945016341083</v>
      </c>
      <c r="M84" s="343">
        <f t="shared" si="51"/>
        <v>-5.8203597039566288</v>
      </c>
      <c r="N84" s="343">
        <f t="shared" si="51"/>
        <v>-376224.83541452308</v>
      </c>
      <c r="O84" s="343">
        <f t="shared" si="51"/>
        <v>-5551.1441335086311</v>
      </c>
      <c r="P84" s="343">
        <f t="shared" si="51"/>
        <v>-7054.9708446524564</v>
      </c>
      <c r="Q84" s="343">
        <f t="shared" si="51"/>
        <v>-155625.66522676634</v>
      </c>
      <c r="R84" s="343">
        <f t="shared" si="51"/>
        <v>-33619.639582881224</v>
      </c>
      <c r="S84" s="343">
        <f t="shared" si="51"/>
        <v>-21567.653312774124</v>
      </c>
      <c r="T84" s="343">
        <f t="shared" si="51"/>
        <v>-5657.1393022986522</v>
      </c>
      <c r="U84" s="343">
        <f t="shared" si="51"/>
        <v>-2785.9127854964809</v>
      </c>
      <c r="V84" s="343">
        <f t="shared" si="51"/>
        <v>-2755.9620583477245</v>
      </c>
      <c r="W84" s="343">
        <f t="shared" si="51"/>
        <v>-5411.9575544623412</v>
      </c>
      <c r="X84" s="343">
        <f t="shared" si="51"/>
        <v>0</v>
      </c>
      <c r="Y84" s="343">
        <f t="shared" si="51"/>
        <v>-2636.8896016337994</v>
      </c>
      <c r="Z84" s="343">
        <f t="shared" si="51"/>
        <v>-5479.3007395051491</v>
      </c>
      <c r="AA84" s="340"/>
      <c r="AB84" s="340"/>
      <c r="AC84" s="343">
        <f>AC82</f>
        <v>-623.76368232000482</v>
      </c>
      <c r="AD84" s="343">
        <f>AD82</f>
        <v>-11294.638070795716</v>
      </c>
      <c r="AE84" s="340"/>
      <c r="AF84" s="340"/>
      <c r="AG84" s="340"/>
      <c r="AH84" s="343">
        <f>AH82</f>
        <v>-1453.327703305253</v>
      </c>
      <c r="AI84" s="505">
        <f t="shared" si="43"/>
        <v>-676141.16110648809</v>
      </c>
    </row>
    <row r="85" spans="1:35" ht="13.2">
      <c r="A85" s="342">
        <v>45869</v>
      </c>
      <c r="B85" s="345" t="s">
        <v>1566</v>
      </c>
      <c r="C85" s="343">
        <f t="shared" ref="C85:C92" si="52">C$84/12</f>
        <v>-147.278284688008</v>
      </c>
      <c r="D85" s="340"/>
      <c r="E85" s="343">
        <f t="shared" ref="E85:T92" si="53">E$84/12</f>
        <v>-21.923744374831276</v>
      </c>
      <c r="F85" s="343">
        <f t="shared" si="53"/>
        <v>-3.6556809296766324</v>
      </c>
      <c r="G85" s="343">
        <f t="shared" si="53"/>
        <v>-2297.0954323296087</v>
      </c>
      <c r="H85" s="343">
        <f t="shared" si="53"/>
        <v>-637.98178105464024</v>
      </c>
      <c r="I85" s="343">
        <f t="shared" si="53"/>
        <v>-59.357383471020732</v>
      </c>
      <c r="J85" s="343">
        <f t="shared" si="53"/>
        <v>0</v>
      </c>
      <c r="K85" s="343">
        <f t="shared" si="53"/>
        <v>-4.0144667646930383</v>
      </c>
      <c r="L85" s="343">
        <f t="shared" si="53"/>
        <v>-28.071620846950903</v>
      </c>
      <c r="M85" s="343">
        <f t="shared" si="53"/>
        <v>-0.48502997532971909</v>
      </c>
      <c r="N85" s="343">
        <f t="shared" si="53"/>
        <v>-31352.069617876925</v>
      </c>
      <c r="O85" s="343">
        <f t="shared" si="53"/>
        <v>-462.59534445905257</v>
      </c>
      <c r="P85" s="343">
        <f t="shared" si="53"/>
        <v>-587.91423705437137</v>
      </c>
      <c r="Q85" s="343">
        <f t="shared" si="53"/>
        <v>-12968.805435563861</v>
      </c>
      <c r="R85" s="343">
        <f t="shared" si="53"/>
        <v>-2801.6366319067688</v>
      </c>
      <c r="S85" s="343">
        <f t="shared" si="53"/>
        <v>-1797.304442731177</v>
      </c>
      <c r="T85" s="343">
        <f t="shared" si="53"/>
        <v>-471.42827519155435</v>
      </c>
      <c r="U85" s="343">
        <f t="shared" ref="U85:Z92" si="54">U$84/12</f>
        <v>-232.15939879137341</v>
      </c>
      <c r="V85" s="343">
        <f t="shared" si="54"/>
        <v>-229.66350486231036</v>
      </c>
      <c r="W85" s="343">
        <f t="shared" si="54"/>
        <v>-450.99646287186175</v>
      </c>
      <c r="X85" s="343">
        <f t="shared" si="54"/>
        <v>0</v>
      </c>
      <c r="Y85" s="343">
        <f t="shared" si="54"/>
        <v>-219.74080013614994</v>
      </c>
      <c r="Z85" s="343">
        <f t="shared" si="54"/>
        <v>-456.6083949587624</v>
      </c>
      <c r="AA85" s="340"/>
      <c r="AB85" s="340"/>
      <c r="AC85" s="343">
        <f t="shared" ref="AC85:AD92" si="55">AC$84/12</f>
        <v>-51.980306860000404</v>
      </c>
      <c r="AD85" s="343">
        <f t="shared" si="55"/>
        <v>-941.21983923297637</v>
      </c>
      <c r="AE85" s="340"/>
      <c r="AF85" s="340"/>
      <c r="AG85" s="340"/>
      <c r="AH85" s="343">
        <f t="shared" ref="AH85:AH92" si="56">AH$84/12</f>
        <v>-121.11064194210441</v>
      </c>
      <c r="AI85" s="505">
        <f t="shared" si="43"/>
        <v>-56345.096758874002</v>
      </c>
    </row>
    <row r="86" spans="1:35" ht="13.2">
      <c r="A86" s="342">
        <v>45900</v>
      </c>
      <c r="B86" s="344"/>
      <c r="C86" s="343">
        <f t="shared" si="52"/>
        <v>-147.278284688008</v>
      </c>
      <c r="D86" s="340"/>
      <c r="E86" s="343">
        <f t="shared" si="53"/>
        <v>-21.923744374831276</v>
      </c>
      <c r="F86" s="343">
        <f t="shared" si="53"/>
        <v>-3.6556809296766324</v>
      </c>
      <c r="G86" s="343">
        <f t="shared" si="53"/>
        <v>-2297.0954323296087</v>
      </c>
      <c r="H86" s="343">
        <f t="shared" si="53"/>
        <v>-637.98178105464024</v>
      </c>
      <c r="I86" s="343">
        <f t="shared" si="53"/>
        <v>-59.357383471020732</v>
      </c>
      <c r="J86" s="343">
        <f t="shared" si="53"/>
        <v>0</v>
      </c>
      <c r="K86" s="343">
        <f t="shared" si="53"/>
        <v>-4.0144667646930383</v>
      </c>
      <c r="L86" s="343">
        <f t="shared" si="53"/>
        <v>-28.071620846950903</v>
      </c>
      <c r="M86" s="343">
        <f t="shared" si="53"/>
        <v>-0.48502997532971909</v>
      </c>
      <c r="N86" s="343">
        <f t="shared" si="53"/>
        <v>-31352.069617876925</v>
      </c>
      <c r="O86" s="343">
        <f t="shared" si="53"/>
        <v>-462.59534445905257</v>
      </c>
      <c r="P86" s="343">
        <f t="shared" si="53"/>
        <v>-587.91423705437137</v>
      </c>
      <c r="Q86" s="343">
        <f t="shared" si="53"/>
        <v>-12968.805435563861</v>
      </c>
      <c r="R86" s="343">
        <f t="shared" si="53"/>
        <v>-2801.6366319067688</v>
      </c>
      <c r="S86" s="343">
        <f t="shared" si="53"/>
        <v>-1797.304442731177</v>
      </c>
      <c r="T86" s="343">
        <f t="shared" si="53"/>
        <v>-471.42827519155435</v>
      </c>
      <c r="U86" s="343">
        <f t="shared" si="54"/>
        <v>-232.15939879137341</v>
      </c>
      <c r="V86" s="343">
        <f t="shared" si="54"/>
        <v>-229.66350486231036</v>
      </c>
      <c r="W86" s="343">
        <f t="shared" si="54"/>
        <v>-450.99646287186175</v>
      </c>
      <c r="X86" s="343">
        <f t="shared" si="54"/>
        <v>0</v>
      </c>
      <c r="Y86" s="343">
        <f t="shared" si="54"/>
        <v>-219.74080013614994</v>
      </c>
      <c r="Z86" s="343">
        <f t="shared" si="54"/>
        <v>-456.6083949587624</v>
      </c>
      <c r="AA86" s="340"/>
      <c r="AB86" s="340"/>
      <c r="AC86" s="343">
        <f t="shared" si="55"/>
        <v>-51.980306860000404</v>
      </c>
      <c r="AD86" s="343">
        <f t="shared" si="55"/>
        <v>-941.21983923297637</v>
      </c>
      <c r="AE86" s="340"/>
      <c r="AF86" s="340"/>
      <c r="AG86" s="340"/>
      <c r="AH86" s="343">
        <f t="shared" si="56"/>
        <v>-121.11064194210441</v>
      </c>
      <c r="AI86" s="505">
        <f t="shared" si="43"/>
        <v>-56345.096758874002</v>
      </c>
    </row>
    <row r="87" spans="1:35" ht="13.2">
      <c r="A87" s="342">
        <v>45930</v>
      </c>
      <c r="B87" s="344"/>
      <c r="C87" s="343">
        <f t="shared" si="52"/>
        <v>-147.278284688008</v>
      </c>
      <c r="D87" s="340"/>
      <c r="E87" s="343">
        <f t="shared" si="53"/>
        <v>-21.923744374831276</v>
      </c>
      <c r="F87" s="343">
        <f t="shared" si="53"/>
        <v>-3.6556809296766324</v>
      </c>
      <c r="G87" s="343">
        <f t="shared" si="53"/>
        <v>-2297.0954323296087</v>
      </c>
      <c r="H87" s="343">
        <f t="shared" si="53"/>
        <v>-637.98178105464024</v>
      </c>
      <c r="I87" s="343">
        <f t="shared" si="53"/>
        <v>-59.357383471020732</v>
      </c>
      <c r="J87" s="343">
        <f t="shared" si="53"/>
        <v>0</v>
      </c>
      <c r="K87" s="343">
        <f t="shared" si="53"/>
        <v>-4.0144667646930383</v>
      </c>
      <c r="L87" s="343">
        <f t="shared" si="53"/>
        <v>-28.071620846950903</v>
      </c>
      <c r="M87" s="343">
        <f t="shared" si="53"/>
        <v>-0.48502997532971909</v>
      </c>
      <c r="N87" s="343">
        <f t="shared" si="53"/>
        <v>-31352.069617876925</v>
      </c>
      <c r="O87" s="343">
        <f t="shared" si="53"/>
        <v>-462.59534445905257</v>
      </c>
      <c r="P87" s="343">
        <f t="shared" si="53"/>
        <v>-587.91423705437137</v>
      </c>
      <c r="Q87" s="343">
        <f t="shared" si="53"/>
        <v>-12968.805435563861</v>
      </c>
      <c r="R87" s="343">
        <f t="shared" si="53"/>
        <v>-2801.6366319067688</v>
      </c>
      <c r="S87" s="343">
        <f t="shared" si="53"/>
        <v>-1797.304442731177</v>
      </c>
      <c r="T87" s="343">
        <f t="shared" si="53"/>
        <v>-471.42827519155435</v>
      </c>
      <c r="U87" s="343">
        <f t="shared" si="54"/>
        <v>-232.15939879137341</v>
      </c>
      <c r="V87" s="343">
        <f t="shared" si="54"/>
        <v>-229.66350486231036</v>
      </c>
      <c r="W87" s="343">
        <f t="shared" si="54"/>
        <v>-450.99646287186175</v>
      </c>
      <c r="X87" s="343">
        <f t="shared" si="54"/>
        <v>0</v>
      </c>
      <c r="Y87" s="343">
        <f t="shared" si="54"/>
        <v>-219.74080013614994</v>
      </c>
      <c r="Z87" s="343">
        <f t="shared" si="54"/>
        <v>-456.6083949587624</v>
      </c>
      <c r="AA87" s="340"/>
      <c r="AB87" s="340"/>
      <c r="AC87" s="343">
        <f t="shared" si="55"/>
        <v>-51.980306860000404</v>
      </c>
      <c r="AD87" s="343">
        <f t="shared" si="55"/>
        <v>-941.21983923297637</v>
      </c>
      <c r="AE87" s="340"/>
      <c r="AF87" s="340"/>
      <c r="AG87" s="340"/>
      <c r="AH87" s="343">
        <f t="shared" si="56"/>
        <v>-121.11064194210441</v>
      </c>
      <c r="AI87" s="505">
        <f t="shared" si="43"/>
        <v>-56345.096758874002</v>
      </c>
    </row>
    <row r="88" spans="1:35" ht="13.2">
      <c r="A88" s="342">
        <v>45961</v>
      </c>
      <c r="B88" s="344"/>
      <c r="C88" s="343">
        <f t="shared" si="52"/>
        <v>-147.278284688008</v>
      </c>
      <c r="D88" s="340"/>
      <c r="E88" s="343">
        <f t="shared" si="53"/>
        <v>-21.923744374831276</v>
      </c>
      <c r="F88" s="343">
        <f t="shared" si="53"/>
        <v>-3.6556809296766324</v>
      </c>
      <c r="G88" s="343">
        <f t="shared" si="53"/>
        <v>-2297.0954323296087</v>
      </c>
      <c r="H88" s="343">
        <f t="shared" si="53"/>
        <v>-637.98178105464024</v>
      </c>
      <c r="I88" s="343">
        <f t="shared" si="53"/>
        <v>-59.357383471020732</v>
      </c>
      <c r="J88" s="343">
        <f t="shared" si="53"/>
        <v>0</v>
      </c>
      <c r="K88" s="343">
        <f t="shared" si="53"/>
        <v>-4.0144667646930383</v>
      </c>
      <c r="L88" s="343">
        <f t="shared" si="53"/>
        <v>-28.071620846950903</v>
      </c>
      <c r="M88" s="343">
        <f t="shared" si="53"/>
        <v>-0.48502997532971909</v>
      </c>
      <c r="N88" s="343">
        <f t="shared" si="53"/>
        <v>-31352.069617876925</v>
      </c>
      <c r="O88" s="343">
        <f t="shared" si="53"/>
        <v>-462.59534445905257</v>
      </c>
      <c r="P88" s="343">
        <f t="shared" si="53"/>
        <v>-587.91423705437137</v>
      </c>
      <c r="Q88" s="343">
        <f t="shared" si="53"/>
        <v>-12968.805435563861</v>
      </c>
      <c r="R88" s="343">
        <f t="shared" si="53"/>
        <v>-2801.6366319067688</v>
      </c>
      <c r="S88" s="343">
        <f t="shared" si="53"/>
        <v>-1797.304442731177</v>
      </c>
      <c r="T88" s="343">
        <f t="shared" si="53"/>
        <v>-471.42827519155435</v>
      </c>
      <c r="U88" s="343">
        <f t="shared" si="54"/>
        <v>-232.15939879137341</v>
      </c>
      <c r="V88" s="343">
        <f t="shared" si="54"/>
        <v>-229.66350486231036</v>
      </c>
      <c r="W88" s="343">
        <f t="shared" si="54"/>
        <v>-450.99646287186175</v>
      </c>
      <c r="X88" s="343">
        <f t="shared" si="54"/>
        <v>0</v>
      </c>
      <c r="Y88" s="343">
        <f t="shared" si="54"/>
        <v>-219.74080013614994</v>
      </c>
      <c r="Z88" s="343">
        <f t="shared" si="54"/>
        <v>-456.6083949587624</v>
      </c>
      <c r="AA88" s="340"/>
      <c r="AB88" s="340"/>
      <c r="AC88" s="343">
        <f t="shared" si="55"/>
        <v>-51.980306860000404</v>
      </c>
      <c r="AD88" s="343">
        <f t="shared" si="55"/>
        <v>-941.21983923297637</v>
      </c>
      <c r="AE88" s="340"/>
      <c r="AF88" s="340"/>
      <c r="AG88" s="340"/>
      <c r="AH88" s="343">
        <f t="shared" si="56"/>
        <v>-121.11064194210441</v>
      </c>
      <c r="AI88" s="505">
        <f t="shared" si="43"/>
        <v>-56345.096758874002</v>
      </c>
    </row>
    <row r="89" spans="1:35" ht="13.2">
      <c r="A89" s="342">
        <v>45991</v>
      </c>
      <c r="B89" s="344"/>
      <c r="C89" s="343">
        <f t="shared" si="52"/>
        <v>-147.278284688008</v>
      </c>
      <c r="D89" s="340"/>
      <c r="E89" s="343">
        <f t="shared" si="53"/>
        <v>-21.923744374831276</v>
      </c>
      <c r="F89" s="343">
        <f t="shared" si="53"/>
        <v>-3.6556809296766324</v>
      </c>
      <c r="G89" s="343">
        <f t="shared" si="53"/>
        <v>-2297.0954323296087</v>
      </c>
      <c r="H89" s="343">
        <f t="shared" si="53"/>
        <v>-637.98178105464024</v>
      </c>
      <c r="I89" s="343">
        <f t="shared" si="53"/>
        <v>-59.357383471020732</v>
      </c>
      <c r="J89" s="343">
        <f t="shared" si="53"/>
        <v>0</v>
      </c>
      <c r="K89" s="343">
        <f t="shared" si="53"/>
        <v>-4.0144667646930383</v>
      </c>
      <c r="L89" s="343">
        <f t="shared" si="53"/>
        <v>-28.071620846950903</v>
      </c>
      <c r="M89" s="343">
        <f t="shared" si="53"/>
        <v>-0.48502997532971909</v>
      </c>
      <c r="N89" s="343">
        <f t="shared" si="53"/>
        <v>-31352.069617876925</v>
      </c>
      <c r="O89" s="343">
        <f t="shared" si="53"/>
        <v>-462.59534445905257</v>
      </c>
      <c r="P89" s="343">
        <f t="shared" si="53"/>
        <v>-587.91423705437137</v>
      </c>
      <c r="Q89" s="343">
        <f t="shared" si="53"/>
        <v>-12968.805435563861</v>
      </c>
      <c r="R89" s="343">
        <f t="shared" si="53"/>
        <v>-2801.6366319067688</v>
      </c>
      <c r="S89" s="343">
        <f t="shared" si="53"/>
        <v>-1797.304442731177</v>
      </c>
      <c r="T89" s="343">
        <f t="shared" si="53"/>
        <v>-471.42827519155435</v>
      </c>
      <c r="U89" s="343">
        <f t="shared" si="54"/>
        <v>-232.15939879137341</v>
      </c>
      <c r="V89" s="343">
        <f t="shared" si="54"/>
        <v>-229.66350486231036</v>
      </c>
      <c r="W89" s="343">
        <f t="shared" si="54"/>
        <v>-450.99646287186175</v>
      </c>
      <c r="X89" s="343">
        <f t="shared" si="54"/>
        <v>0</v>
      </c>
      <c r="Y89" s="343">
        <f t="shared" si="54"/>
        <v>-219.74080013614994</v>
      </c>
      <c r="Z89" s="343">
        <f t="shared" si="54"/>
        <v>-456.6083949587624</v>
      </c>
      <c r="AA89" s="340"/>
      <c r="AB89" s="340"/>
      <c r="AC89" s="343">
        <f t="shared" si="55"/>
        <v>-51.980306860000404</v>
      </c>
      <c r="AD89" s="343">
        <f t="shared" si="55"/>
        <v>-941.21983923297637</v>
      </c>
      <c r="AE89" s="340"/>
      <c r="AF89" s="340"/>
      <c r="AG89" s="340"/>
      <c r="AH89" s="343">
        <f t="shared" si="56"/>
        <v>-121.11064194210441</v>
      </c>
      <c r="AI89" s="505">
        <f t="shared" si="43"/>
        <v>-56345.096758874002</v>
      </c>
    </row>
    <row r="90" spans="1:35" ht="13.2">
      <c r="A90" s="342">
        <v>46022</v>
      </c>
      <c r="B90" s="344"/>
      <c r="C90" s="343">
        <f t="shared" si="52"/>
        <v>-147.278284688008</v>
      </c>
      <c r="D90" s="340"/>
      <c r="E90" s="343">
        <f t="shared" si="53"/>
        <v>-21.923744374831276</v>
      </c>
      <c r="F90" s="343">
        <f t="shared" si="53"/>
        <v>-3.6556809296766324</v>
      </c>
      <c r="G90" s="343">
        <f t="shared" si="53"/>
        <v>-2297.0954323296087</v>
      </c>
      <c r="H90" s="343">
        <f t="shared" si="53"/>
        <v>-637.98178105464024</v>
      </c>
      <c r="I90" s="343">
        <f t="shared" si="53"/>
        <v>-59.357383471020732</v>
      </c>
      <c r="J90" s="343">
        <f t="shared" si="53"/>
        <v>0</v>
      </c>
      <c r="K90" s="343">
        <f t="shared" si="53"/>
        <v>-4.0144667646930383</v>
      </c>
      <c r="L90" s="343">
        <f t="shared" si="53"/>
        <v>-28.071620846950903</v>
      </c>
      <c r="M90" s="343">
        <f t="shared" si="53"/>
        <v>-0.48502997532971909</v>
      </c>
      <c r="N90" s="343">
        <f t="shared" si="53"/>
        <v>-31352.069617876925</v>
      </c>
      <c r="O90" s="343">
        <f t="shared" si="53"/>
        <v>-462.59534445905257</v>
      </c>
      <c r="P90" s="343">
        <f t="shared" si="53"/>
        <v>-587.91423705437137</v>
      </c>
      <c r="Q90" s="343">
        <f t="shared" si="53"/>
        <v>-12968.805435563861</v>
      </c>
      <c r="R90" s="343">
        <f t="shared" si="53"/>
        <v>-2801.6366319067688</v>
      </c>
      <c r="S90" s="343">
        <f t="shared" si="53"/>
        <v>-1797.304442731177</v>
      </c>
      <c r="T90" s="343">
        <f t="shared" si="53"/>
        <v>-471.42827519155435</v>
      </c>
      <c r="U90" s="343">
        <f t="shared" si="54"/>
        <v>-232.15939879137341</v>
      </c>
      <c r="V90" s="343">
        <f t="shared" si="54"/>
        <v>-229.66350486231036</v>
      </c>
      <c r="W90" s="343">
        <f t="shared" si="54"/>
        <v>-450.99646287186175</v>
      </c>
      <c r="X90" s="343">
        <f t="shared" si="54"/>
        <v>0</v>
      </c>
      <c r="Y90" s="343">
        <f t="shared" si="54"/>
        <v>-219.74080013614994</v>
      </c>
      <c r="Z90" s="343">
        <f t="shared" si="54"/>
        <v>-456.6083949587624</v>
      </c>
      <c r="AA90" s="340"/>
      <c r="AB90" s="340"/>
      <c r="AC90" s="343">
        <f t="shared" si="55"/>
        <v>-51.980306860000404</v>
      </c>
      <c r="AD90" s="343">
        <f t="shared" si="55"/>
        <v>-941.21983923297637</v>
      </c>
      <c r="AE90" s="340"/>
      <c r="AF90" s="340"/>
      <c r="AG90" s="340"/>
      <c r="AH90" s="343">
        <f t="shared" si="56"/>
        <v>-121.11064194210441</v>
      </c>
      <c r="AI90" s="505">
        <f t="shared" si="43"/>
        <v>-56345.096758874002</v>
      </c>
    </row>
    <row r="91" spans="1:35" ht="13.2">
      <c r="A91" s="342">
        <v>46053</v>
      </c>
      <c r="B91" s="344"/>
      <c r="C91" s="343">
        <f t="shared" si="52"/>
        <v>-147.278284688008</v>
      </c>
      <c r="D91" s="340"/>
      <c r="E91" s="343">
        <f t="shared" si="53"/>
        <v>-21.923744374831276</v>
      </c>
      <c r="F91" s="343">
        <f t="shared" si="53"/>
        <v>-3.6556809296766324</v>
      </c>
      <c r="G91" s="343">
        <f t="shared" si="53"/>
        <v>-2297.0954323296087</v>
      </c>
      <c r="H91" s="343">
        <f t="shared" si="53"/>
        <v>-637.98178105464024</v>
      </c>
      <c r="I91" s="343">
        <f t="shared" si="53"/>
        <v>-59.357383471020732</v>
      </c>
      <c r="J91" s="343">
        <f t="shared" si="53"/>
        <v>0</v>
      </c>
      <c r="K91" s="343">
        <f t="shared" si="53"/>
        <v>-4.0144667646930383</v>
      </c>
      <c r="L91" s="343">
        <f t="shared" si="53"/>
        <v>-28.071620846950903</v>
      </c>
      <c r="M91" s="343">
        <f t="shared" si="53"/>
        <v>-0.48502997532971909</v>
      </c>
      <c r="N91" s="343">
        <f t="shared" si="53"/>
        <v>-31352.069617876925</v>
      </c>
      <c r="O91" s="343">
        <f t="shared" si="53"/>
        <v>-462.59534445905257</v>
      </c>
      <c r="P91" s="343">
        <f t="shared" si="53"/>
        <v>-587.91423705437137</v>
      </c>
      <c r="Q91" s="343">
        <f t="shared" si="53"/>
        <v>-12968.805435563861</v>
      </c>
      <c r="R91" s="343">
        <f t="shared" si="53"/>
        <v>-2801.6366319067688</v>
      </c>
      <c r="S91" s="343">
        <f t="shared" si="53"/>
        <v>-1797.304442731177</v>
      </c>
      <c r="T91" s="343">
        <f t="shared" si="53"/>
        <v>-471.42827519155435</v>
      </c>
      <c r="U91" s="343">
        <f t="shared" si="54"/>
        <v>-232.15939879137341</v>
      </c>
      <c r="V91" s="343">
        <f t="shared" si="54"/>
        <v>-229.66350486231036</v>
      </c>
      <c r="W91" s="343">
        <f t="shared" si="54"/>
        <v>-450.99646287186175</v>
      </c>
      <c r="X91" s="343">
        <f t="shared" si="54"/>
        <v>0</v>
      </c>
      <c r="Y91" s="343">
        <f t="shared" si="54"/>
        <v>-219.74080013614994</v>
      </c>
      <c r="Z91" s="343">
        <f t="shared" si="54"/>
        <v>-456.6083949587624</v>
      </c>
      <c r="AA91" s="340"/>
      <c r="AB91" s="340"/>
      <c r="AC91" s="343">
        <f t="shared" si="55"/>
        <v>-51.980306860000404</v>
      </c>
      <c r="AD91" s="343">
        <f t="shared" si="55"/>
        <v>-941.21983923297637</v>
      </c>
      <c r="AE91" s="340"/>
      <c r="AF91" s="340"/>
      <c r="AG91" s="340"/>
      <c r="AH91" s="343">
        <f t="shared" si="56"/>
        <v>-121.11064194210441</v>
      </c>
      <c r="AI91" s="505">
        <f t="shared" si="43"/>
        <v>-56345.096758874002</v>
      </c>
    </row>
    <row r="92" spans="1:35" ht="13.2">
      <c r="A92" s="342">
        <v>46081</v>
      </c>
      <c r="B92" s="344"/>
      <c r="C92" s="343">
        <f t="shared" si="52"/>
        <v>-147.278284688008</v>
      </c>
      <c r="D92" s="340"/>
      <c r="E92" s="343">
        <f t="shared" si="53"/>
        <v>-21.923744374831276</v>
      </c>
      <c r="F92" s="343">
        <f t="shared" si="53"/>
        <v>-3.6556809296766324</v>
      </c>
      <c r="G92" s="343">
        <f t="shared" si="53"/>
        <v>-2297.0954323296087</v>
      </c>
      <c r="H92" s="343">
        <f t="shared" si="53"/>
        <v>-637.98178105464024</v>
      </c>
      <c r="I92" s="343">
        <f t="shared" si="53"/>
        <v>-59.357383471020732</v>
      </c>
      <c r="J92" s="343">
        <f t="shared" si="53"/>
        <v>0</v>
      </c>
      <c r="K92" s="343">
        <f t="shared" si="53"/>
        <v>-4.0144667646930383</v>
      </c>
      <c r="L92" s="343">
        <f t="shared" si="53"/>
        <v>-28.071620846950903</v>
      </c>
      <c r="M92" s="343">
        <f t="shared" si="53"/>
        <v>-0.48502997532971909</v>
      </c>
      <c r="N92" s="343">
        <f t="shared" si="53"/>
        <v>-31352.069617876925</v>
      </c>
      <c r="O92" s="343">
        <f t="shared" si="53"/>
        <v>-462.59534445905257</v>
      </c>
      <c r="P92" s="343">
        <f t="shared" si="53"/>
        <v>-587.91423705437137</v>
      </c>
      <c r="Q92" s="343">
        <f t="shared" si="53"/>
        <v>-12968.805435563861</v>
      </c>
      <c r="R92" s="343">
        <f t="shared" si="53"/>
        <v>-2801.6366319067688</v>
      </c>
      <c r="S92" s="343">
        <f t="shared" si="53"/>
        <v>-1797.304442731177</v>
      </c>
      <c r="T92" s="343">
        <f t="shared" si="53"/>
        <v>-471.42827519155435</v>
      </c>
      <c r="U92" s="343">
        <f t="shared" si="54"/>
        <v>-232.15939879137341</v>
      </c>
      <c r="V92" s="343">
        <f t="shared" si="54"/>
        <v>-229.66350486231036</v>
      </c>
      <c r="W92" s="343">
        <f t="shared" si="54"/>
        <v>-450.99646287186175</v>
      </c>
      <c r="X92" s="343">
        <f t="shared" si="54"/>
        <v>0</v>
      </c>
      <c r="Y92" s="343">
        <f t="shared" si="54"/>
        <v>-219.74080013614994</v>
      </c>
      <c r="Z92" s="343">
        <f t="shared" si="54"/>
        <v>-456.6083949587624</v>
      </c>
      <c r="AA92" s="340"/>
      <c r="AB92" s="340"/>
      <c r="AC92" s="343">
        <f t="shared" si="55"/>
        <v>-51.980306860000404</v>
      </c>
      <c r="AD92" s="343">
        <f t="shared" si="55"/>
        <v>-941.21983923297637</v>
      </c>
      <c r="AE92" s="340"/>
      <c r="AF92" s="340"/>
      <c r="AG92" s="340"/>
      <c r="AH92" s="343">
        <f t="shared" si="56"/>
        <v>-121.11064194210441</v>
      </c>
      <c r="AI92" s="505">
        <f t="shared" si="43"/>
        <v>-56345.096758874002</v>
      </c>
    </row>
    <row r="93" spans="1:35" ht="13.2">
      <c r="A93" s="342">
        <v>46112</v>
      </c>
      <c r="B93" s="345" t="s">
        <v>1562</v>
      </c>
      <c r="C93" s="343">
        <f>+C16*C22/12</f>
        <v>-149.14256677266633</v>
      </c>
      <c r="D93" s="340"/>
      <c r="E93" s="343">
        <f t="shared" ref="E93:Z93" si="57">+E16*E22/12</f>
        <v>-17.349725764254966</v>
      </c>
      <c r="F93" s="343">
        <f t="shared" si="57"/>
        <v>-3.030367086442471</v>
      </c>
      <c r="G93" s="343">
        <f t="shared" si="57"/>
        <v>-2034.5702400633675</v>
      </c>
      <c r="H93" s="343">
        <f t="shared" si="57"/>
        <v>-516.46144180613726</v>
      </c>
      <c r="I93" s="343">
        <f t="shared" si="57"/>
        <v>-76.66995365006845</v>
      </c>
      <c r="J93" s="343">
        <f t="shared" si="57"/>
        <v>0</v>
      </c>
      <c r="K93" s="343">
        <f t="shared" si="57"/>
        <v>-6.7165117024671988</v>
      </c>
      <c r="L93" s="343">
        <f t="shared" si="57"/>
        <v>-28.071620846950903</v>
      </c>
      <c r="M93" s="343">
        <f t="shared" si="57"/>
        <v>-0.598708875797622</v>
      </c>
      <c r="N93" s="343">
        <f t="shared" si="57"/>
        <v>-38199.073327528211</v>
      </c>
      <c r="O93" s="343">
        <f t="shared" si="57"/>
        <v>-481.87015047817982</v>
      </c>
      <c r="P93" s="343">
        <f t="shared" si="57"/>
        <v>-514.42495742257495</v>
      </c>
      <c r="Q93" s="343">
        <f t="shared" si="57"/>
        <v>-15616.886126595227</v>
      </c>
      <c r="R93" s="343">
        <f t="shared" si="57"/>
        <v>-4202.4549478601539</v>
      </c>
      <c r="S93" s="343">
        <f t="shared" si="57"/>
        <v>-2695.9566640967655</v>
      </c>
      <c r="T93" s="343">
        <f t="shared" si="57"/>
        <v>-407.47482700665358</v>
      </c>
      <c r="U93" s="343">
        <f t="shared" si="57"/>
        <v>-297.76966366719631</v>
      </c>
      <c r="V93" s="343">
        <f t="shared" si="57"/>
        <v>-245.99029430749829</v>
      </c>
      <c r="W93" s="343">
        <f t="shared" si="57"/>
        <v>-282.2461307376883</v>
      </c>
      <c r="X93" s="343">
        <f t="shared" si="57"/>
        <v>0</v>
      </c>
      <c r="Y93" s="343">
        <f t="shared" si="57"/>
        <v>-219.74080013614994</v>
      </c>
      <c r="Z93" s="343">
        <f t="shared" si="57"/>
        <v>-353.46269692400068</v>
      </c>
      <c r="AA93" s="340"/>
      <c r="AB93" s="340"/>
      <c r="AC93" s="343">
        <f>+AC16*AC22/12</f>
        <v>-51.980306860000404</v>
      </c>
      <c r="AD93" s="343">
        <f>+AD16*AD22/12</f>
        <v>-943.57878619847259</v>
      </c>
      <c r="AE93" s="340"/>
      <c r="AF93" s="340"/>
      <c r="AG93" s="340"/>
      <c r="AH93" s="343">
        <f>+AH16*AH22/12</f>
        <v>-121.11064194210441</v>
      </c>
      <c r="AI93" s="505">
        <f t="shared" si="43"/>
        <v>-67466.631458329037</v>
      </c>
    </row>
    <row r="94" spans="1:35" ht="13.2">
      <c r="A94" s="342">
        <v>46142</v>
      </c>
      <c r="B94" s="344"/>
      <c r="C94" s="343">
        <f>C93</f>
        <v>-149.14256677266633</v>
      </c>
      <c r="D94" s="340"/>
      <c r="E94" s="343">
        <f t="shared" ref="E94:Z96" si="58">E93</f>
        <v>-17.349725764254966</v>
      </c>
      <c r="F94" s="343">
        <f t="shared" si="58"/>
        <v>-3.030367086442471</v>
      </c>
      <c r="G94" s="343">
        <f t="shared" si="58"/>
        <v>-2034.5702400633675</v>
      </c>
      <c r="H94" s="343">
        <f t="shared" si="58"/>
        <v>-516.46144180613726</v>
      </c>
      <c r="I94" s="343">
        <f t="shared" si="58"/>
        <v>-76.66995365006845</v>
      </c>
      <c r="J94" s="343">
        <f t="shared" si="58"/>
        <v>0</v>
      </c>
      <c r="K94" s="343">
        <f t="shared" si="58"/>
        <v>-6.7165117024671988</v>
      </c>
      <c r="L94" s="343">
        <f t="shared" si="58"/>
        <v>-28.071620846950903</v>
      </c>
      <c r="M94" s="343">
        <f t="shared" si="58"/>
        <v>-0.598708875797622</v>
      </c>
      <c r="N94" s="343">
        <f t="shared" si="58"/>
        <v>-38199.073327528211</v>
      </c>
      <c r="O94" s="343">
        <f t="shared" si="58"/>
        <v>-481.87015047817982</v>
      </c>
      <c r="P94" s="343">
        <f t="shared" si="58"/>
        <v>-514.42495742257495</v>
      </c>
      <c r="Q94" s="343">
        <f t="shared" si="58"/>
        <v>-15616.886126595227</v>
      </c>
      <c r="R94" s="343">
        <f t="shared" si="58"/>
        <v>-4202.4549478601539</v>
      </c>
      <c r="S94" s="343">
        <f t="shared" si="58"/>
        <v>-2695.9566640967655</v>
      </c>
      <c r="T94" s="343">
        <f t="shared" si="58"/>
        <v>-407.47482700665358</v>
      </c>
      <c r="U94" s="343">
        <f t="shared" si="58"/>
        <v>-297.76966366719631</v>
      </c>
      <c r="V94" s="343">
        <f t="shared" si="58"/>
        <v>-245.99029430749829</v>
      </c>
      <c r="W94" s="343">
        <f t="shared" si="58"/>
        <v>-282.2461307376883</v>
      </c>
      <c r="X94" s="343">
        <f t="shared" si="58"/>
        <v>0</v>
      </c>
      <c r="Y94" s="343">
        <f t="shared" si="58"/>
        <v>-219.74080013614994</v>
      </c>
      <c r="Z94" s="343">
        <f t="shared" si="58"/>
        <v>-353.46269692400068</v>
      </c>
      <c r="AA94" s="340"/>
      <c r="AB94" s="340"/>
      <c r="AC94" s="343">
        <f t="shared" ref="AC94:AD96" si="59">AC93</f>
        <v>-51.980306860000404</v>
      </c>
      <c r="AD94" s="343">
        <f t="shared" si="59"/>
        <v>-943.57878619847259</v>
      </c>
      <c r="AE94" s="340"/>
      <c r="AF94" s="340"/>
      <c r="AG94" s="340"/>
      <c r="AH94" s="343">
        <f>AH93</f>
        <v>-121.11064194210441</v>
      </c>
      <c r="AI94" s="505">
        <f t="shared" si="43"/>
        <v>-67466.631458329037</v>
      </c>
    </row>
    <row r="95" spans="1:35" ht="13.2">
      <c r="A95" s="342">
        <v>46173</v>
      </c>
      <c r="B95" s="344"/>
      <c r="C95" s="343">
        <f>C94</f>
        <v>-149.14256677266633</v>
      </c>
      <c r="D95" s="340"/>
      <c r="E95" s="343">
        <f t="shared" si="58"/>
        <v>-17.349725764254966</v>
      </c>
      <c r="F95" s="343">
        <f t="shared" si="58"/>
        <v>-3.030367086442471</v>
      </c>
      <c r="G95" s="343">
        <f t="shared" si="58"/>
        <v>-2034.5702400633675</v>
      </c>
      <c r="H95" s="343">
        <f t="shared" si="58"/>
        <v>-516.46144180613726</v>
      </c>
      <c r="I95" s="343">
        <f t="shared" si="58"/>
        <v>-76.66995365006845</v>
      </c>
      <c r="J95" s="343">
        <f t="shared" si="58"/>
        <v>0</v>
      </c>
      <c r="K95" s="343">
        <f t="shared" si="58"/>
        <v>-6.7165117024671988</v>
      </c>
      <c r="L95" s="343">
        <f t="shared" si="58"/>
        <v>-28.071620846950903</v>
      </c>
      <c r="M95" s="343">
        <f t="shared" si="58"/>
        <v>-0.598708875797622</v>
      </c>
      <c r="N95" s="343">
        <f t="shared" si="58"/>
        <v>-38199.073327528211</v>
      </c>
      <c r="O95" s="343">
        <f t="shared" si="58"/>
        <v>-481.87015047817982</v>
      </c>
      <c r="P95" s="343">
        <f t="shared" si="58"/>
        <v>-514.42495742257495</v>
      </c>
      <c r="Q95" s="343">
        <f t="shared" si="58"/>
        <v>-15616.886126595227</v>
      </c>
      <c r="R95" s="343">
        <f t="shared" si="58"/>
        <v>-4202.4549478601539</v>
      </c>
      <c r="S95" s="343">
        <f t="shared" si="58"/>
        <v>-2695.9566640967655</v>
      </c>
      <c r="T95" s="343">
        <f t="shared" si="58"/>
        <v>-407.47482700665358</v>
      </c>
      <c r="U95" s="343">
        <f t="shared" si="58"/>
        <v>-297.76966366719631</v>
      </c>
      <c r="V95" s="343">
        <f t="shared" si="58"/>
        <v>-245.99029430749829</v>
      </c>
      <c r="W95" s="343">
        <f t="shared" si="58"/>
        <v>-282.2461307376883</v>
      </c>
      <c r="X95" s="343">
        <f t="shared" si="58"/>
        <v>0</v>
      </c>
      <c r="Y95" s="343">
        <f t="shared" si="58"/>
        <v>-219.74080013614994</v>
      </c>
      <c r="Z95" s="343">
        <f t="shared" si="58"/>
        <v>-353.46269692400068</v>
      </c>
      <c r="AA95" s="340"/>
      <c r="AB95" s="340"/>
      <c r="AC95" s="343">
        <f t="shared" si="59"/>
        <v>-51.980306860000404</v>
      </c>
      <c r="AD95" s="343">
        <f t="shared" si="59"/>
        <v>-943.57878619847259</v>
      </c>
      <c r="AE95" s="340"/>
      <c r="AF95" s="340"/>
      <c r="AG95" s="340"/>
      <c r="AH95" s="343">
        <f>AH94</f>
        <v>-121.11064194210441</v>
      </c>
      <c r="AI95" s="505">
        <f t="shared" si="43"/>
        <v>-67466.631458329037</v>
      </c>
    </row>
    <row r="96" spans="1:35" ht="13.2">
      <c r="A96" s="342">
        <v>46203</v>
      </c>
      <c r="B96" s="341"/>
      <c r="C96" s="339">
        <f>C95</f>
        <v>-149.14256677266633</v>
      </c>
      <c r="D96" s="340"/>
      <c r="E96" s="339">
        <f t="shared" si="58"/>
        <v>-17.349725764254966</v>
      </c>
      <c r="F96" s="339">
        <f t="shared" si="58"/>
        <v>-3.030367086442471</v>
      </c>
      <c r="G96" s="339">
        <f t="shared" si="58"/>
        <v>-2034.5702400633675</v>
      </c>
      <c r="H96" s="339">
        <f t="shared" si="58"/>
        <v>-516.46144180613726</v>
      </c>
      <c r="I96" s="339">
        <f t="shared" si="58"/>
        <v>-76.66995365006845</v>
      </c>
      <c r="J96" s="339">
        <f t="shared" si="58"/>
        <v>0</v>
      </c>
      <c r="K96" s="339">
        <f t="shared" si="58"/>
        <v>-6.7165117024671988</v>
      </c>
      <c r="L96" s="339">
        <f t="shared" si="58"/>
        <v>-28.071620846950903</v>
      </c>
      <c r="M96" s="339">
        <f t="shared" si="58"/>
        <v>-0.598708875797622</v>
      </c>
      <c r="N96" s="339">
        <f t="shared" si="58"/>
        <v>-38199.073327528211</v>
      </c>
      <c r="O96" s="339">
        <f t="shared" si="58"/>
        <v>-481.87015047817982</v>
      </c>
      <c r="P96" s="339">
        <f t="shared" si="58"/>
        <v>-514.42495742257495</v>
      </c>
      <c r="Q96" s="339">
        <f t="shared" si="58"/>
        <v>-15616.886126595227</v>
      </c>
      <c r="R96" s="339">
        <f t="shared" si="58"/>
        <v>-4202.4549478601539</v>
      </c>
      <c r="S96" s="339">
        <f t="shared" si="58"/>
        <v>-2695.9566640967655</v>
      </c>
      <c r="T96" s="339">
        <f t="shared" si="58"/>
        <v>-407.47482700665358</v>
      </c>
      <c r="U96" s="339">
        <f t="shared" si="58"/>
        <v>-297.76966366719631</v>
      </c>
      <c r="V96" s="339">
        <f t="shared" si="58"/>
        <v>-245.99029430749829</v>
      </c>
      <c r="W96" s="339">
        <f t="shared" si="58"/>
        <v>-282.2461307376883</v>
      </c>
      <c r="X96" s="339">
        <f t="shared" si="58"/>
        <v>0</v>
      </c>
      <c r="Y96" s="339">
        <f t="shared" si="58"/>
        <v>-219.74080013614994</v>
      </c>
      <c r="Z96" s="339">
        <f t="shared" si="58"/>
        <v>-353.46269692400068</v>
      </c>
      <c r="AA96" s="340"/>
      <c r="AB96" s="340"/>
      <c r="AC96" s="339">
        <f t="shared" si="59"/>
        <v>-51.980306860000404</v>
      </c>
      <c r="AD96" s="339">
        <f t="shared" si="59"/>
        <v>-943.57878619847259</v>
      </c>
      <c r="AE96" s="340"/>
      <c r="AF96" s="340"/>
      <c r="AG96" s="340"/>
      <c r="AH96" s="339">
        <f>AH95</f>
        <v>-121.11064194210441</v>
      </c>
      <c r="AI96" s="511">
        <f t="shared" si="43"/>
        <v>-67466.631458329037</v>
      </c>
    </row>
    <row r="97" spans="1:35" ht="13.2">
      <c r="A97" s="335" t="s">
        <v>1567</v>
      </c>
      <c r="B97" s="334"/>
      <c r="C97" s="506">
        <f t="shared" ref="C97:AI97" si="60">SUM(C72:C96)</f>
        <v>-23866.539247795914</v>
      </c>
      <c r="D97" s="506">
        <f t="shared" si="60"/>
        <v>-18087.779792234731</v>
      </c>
      <c r="E97" s="506">
        <f t="shared" si="60"/>
        <v>-3533.3505142803601</v>
      </c>
      <c r="F97" s="506">
        <f t="shared" si="60"/>
        <v>-589.71905523467728</v>
      </c>
      <c r="G97" s="506">
        <f t="shared" si="60"/>
        <v>-371079.35926833173</v>
      </c>
      <c r="H97" s="506">
        <f t="shared" si="60"/>
        <v>-102866.96717385767</v>
      </c>
      <c r="I97" s="506">
        <f t="shared" si="60"/>
        <v>-9685.1464030215502</v>
      </c>
      <c r="J97" s="506">
        <f t="shared" si="60"/>
        <v>0</v>
      </c>
      <c r="K97" s="506">
        <f t="shared" si="60"/>
        <v>-661.15179563136849</v>
      </c>
      <c r="L97" s="506">
        <f t="shared" si="60"/>
        <v>-4547.6025772060493</v>
      </c>
      <c r="M97" s="506">
        <f t="shared" si="60"/>
        <v>-79.029571605286137</v>
      </c>
      <c r="N97" s="506">
        <f t="shared" si="60"/>
        <v>-5106423.2929346673</v>
      </c>
      <c r="O97" s="506">
        <f t="shared" si="60"/>
        <v>-75017.54502644304</v>
      </c>
      <c r="P97" s="506">
        <f t="shared" si="60"/>
        <v>-94948.149284280968</v>
      </c>
      <c r="Q97" s="506">
        <f t="shared" si="60"/>
        <v>-2111538.8033254719</v>
      </c>
      <c r="R97" s="506">
        <f t="shared" si="60"/>
        <v>-459468.40763271035</v>
      </c>
      <c r="S97" s="506">
        <f t="shared" si="60"/>
        <v>-294757.92860791308</v>
      </c>
      <c r="T97" s="506">
        <f t="shared" si="60"/>
        <v>-76115.566788292228</v>
      </c>
      <c r="U97" s="506">
        <f t="shared" si="60"/>
        <v>-37872.263663705788</v>
      </c>
      <c r="V97" s="506">
        <f t="shared" si="60"/>
        <v>-37270.794945475056</v>
      </c>
      <c r="W97" s="506">
        <f t="shared" si="60"/>
        <v>-72386.425656704916</v>
      </c>
      <c r="X97" s="506">
        <f t="shared" si="60"/>
        <v>0</v>
      </c>
      <c r="Y97" s="506">
        <f t="shared" si="60"/>
        <v>-35598.009622056263</v>
      </c>
      <c r="Z97" s="506">
        <f t="shared" si="60"/>
        <v>-73557.977191180471</v>
      </c>
      <c r="AA97" s="506">
        <f t="shared" si="60"/>
        <v>0</v>
      </c>
      <c r="AB97" s="506">
        <f t="shared" si="60"/>
        <v>0</v>
      </c>
      <c r="AC97" s="506">
        <f t="shared" si="60"/>
        <v>-8420.8097113200674</v>
      </c>
      <c r="AD97" s="506">
        <f t="shared" si="60"/>
        <v>-152487.04974360418</v>
      </c>
      <c r="AE97" s="506">
        <f t="shared" si="60"/>
        <v>-3807.5523229404062</v>
      </c>
      <c r="AF97" s="506">
        <f t="shared" si="60"/>
        <v>-1409.8485185822881</v>
      </c>
      <c r="AG97" s="506">
        <f t="shared" si="60"/>
        <v>-74729.985697664073</v>
      </c>
      <c r="AH97" s="506">
        <f t="shared" si="60"/>
        <v>-19619.92399462092</v>
      </c>
      <c r="AI97" s="506">
        <f t="shared" si="60"/>
        <v>-9270426.9800668303</v>
      </c>
    </row>
    <row r="98" spans="1:35" ht="13.2">
      <c r="A98" s="337"/>
      <c r="B98" s="338"/>
      <c r="C98" s="512"/>
      <c r="D98" s="512"/>
      <c r="E98" s="512"/>
      <c r="F98" s="512"/>
      <c r="G98" s="512"/>
      <c r="H98" s="512"/>
      <c r="I98" s="512"/>
      <c r="J98" s="507"/>
      <c r="K98" s="512"/>
      <c r="L98" s="512"/>
      <c r="M98" s="512"/>
      <c r="N98" s="512"/>
      <c r="O98" s="512"/>
      <c r="P98" s="512"/>
      <c r="Q98" s="512"/>
      <c r="R98" s="512"/>
      <c r="S98" s="512"/>
      <c r="T98" s="512"/>
      <c r="U98" s="512"/>
      <c r="V98" s="512"/>
      <c r="W98" s="512"/>
      <c r="X98" s="507"/>
      <c r="Y98" s="512"/>
      <c r="Z98" s="512"/>
      <c r="AA98" s="512"/>
      <c r="AB98" s="512"/>
      <c r="AC98" s="512"/>
      <c r="AD98" s="512"/>
      <c r="AE98" s="512"/>
      <c r="AF98" s="512"/>
      <c r="AG98" s="512"/>
      <c r="AH98" s="512"/>
      <c r="AI98" s="512"/>
    </row>
    <row r="99" spans="1:35" ht="13.2">
      <c r="A99" s="337"/>
      <c r="B99" s="336"/>
      <c r="C99" s="513"/>
      <c r="D99" s="513"/>
      <c r="E99" s="513"/>
      <c r="F99" s="513"/>
      <c r="G99" s="513"/>
      <c r="H99" s="513"/>
      <c r="I99" s="513"/>
      <c r="J99" s="508"/>
      <c r="K99" s="513"/>
      <c r="L99" s="513"/>
      <c r="M99" s="513"/>
      <c r="N99" s="513"/>
      <c r="O99" s="513"/>
      <c r="P99" s="513"/>
      <c r="Q99" s="513"/>
      <c r="R99" s="513"/>
      <c r="S99" s="513"/>
      <c r="T99" s="513"/>
      <c r="U99" s="513"/>
      <c r="V99" s="513"/>
      <c r="W99" s="513"/>
      <c r="X99" s="513"/>
      <c r="Y99" s="513"/>
      <c r="Z99" s="513"/>
      <c r="AA99" s="513"/>
      <c r="AB99" s="513"/>
      <c r="AC99" s="513"/>
      <c r="AD99" s="513"/>
      <c r="AE99" s="513"/>
      <c r="AF99" s="513"/>
      <c r="AG99" s="513"/>
      <c r="AH99" s="513"/>
      <c r="AI99" s="513"/>
    </row>
    <row r="100" spans="1:35" ht="13.2">
      <c r="A100" s="335" t="s">
        <v>1568</v>
      </c>
      <c r="B100" s="334"/>
      <c r="C100" s="506">
        <f t="shared" ref="C100:AI100" si="61">C30+C35+C49+C55+C70+C97</f>
        <v>-40764.451720165715</v>
      </c>
      <c r="D100" s="506">
        <f t="shared" si="61"/>
        <v>-44346.380121936207</v>
      </c>
      <c r="E100" s="506">
        <f t="shared" si="61"/>
        <v>-4862.3395078222911</v>
      </c>
      <c r="F100" s="506">
        <f t="shared" si="61"/>
        <v>-1720.6183811496026</v>
      </c>
      <c r="G100" s="506">
        <f t="shared" si="61"/>
        <v>-651826.45794542157</v>
      </c>
      <c r="H100" s="506">
        <f t="shared" si="61"/>
        <v>-178664.94893919054</v>
      </c>
      <c r="I100" s="506">
        <f t="shared" si="61"/>
        <v>-19820.864811074371</v>
      </c>
      <c r="J100" s="506">
        <f t="shared" si="61"/>
        <v>0</v>
      </c>
      <c r="K100" s="506">
        <f t="shared" si="61"/>
        <v>-883.69376073212709</v>
      </c>
      <c r="L100" s="506">
        <f t="shared" si="61"/>
        <v>-6277.0725512250938</v>
      </c>
      <c r="M100" s="506">
        <f t="shared" si="61"/>
        <v>-152.36256719823621</v>
      </c>
      <c r="N100" s="506">
        <f t="shared" si="61"/>
        <v>-9164526.1799735986</v>
      </c>
      <c r="O100" s="506">
        <f t="shared" si="61"/>
        <v>-135980.86524403948</v>
      </c>
      <c r="P100" s="506">
        <f t="shared" si="61"/>
        <v>-160668.49502194609</v>
      </c>
      <c r="Q100" s="506">
        <f t="shared" si="61"/>
        <v>-4089277.9656756963</v>
      </c>
      <c r="R100" s="506">
        <f t="shared" si="61"/>
        <v>-734498.67950811109</v>
      </c>
      <c r="S100" s="506">
        <f t="shared" si="61"/>
        <v>-499938.71251864987</v>
      </c>
      <c r="T100" s="506">
        <f t="shared" si="61"/>
        <v>-129678.80887762623</v>
      </c>
      <c r="U100" s="506">
        <f t="shared" si="61"/>
        <v>-64526.988933288565</v>
      </c>
      <c r="V100" s="506">
        <f t="shared" si="61"/>
        <v>-67029.612298166525</v>
      </c>
      <c r="W100" s="506">
        <f t="shared" si="61"/>
        <v>-124374.13196113841</v>
      </c>
      <c r="X100" s="506">
        <f t="shared" si="61"/>
        <v>0</v>
      </c>
      <c r="Y100" s="506">
        <f t="shared" si="61"/>
        <v>-49002.434662864602</v>
      </c>
      <c r="Z100" s="506">
        <f t="shared" si="61"/>
        <v>-134473.15975685423</v>
      </c>
      <c r="AA100" s="506">
        <f t="shared" si="61"/>
        <v>-790019.72459981404</v>
      </c>
      <c r="AB100" s="506">
        <f t="shared" si="61"/>
        <v>-104867.26913651242</v>
      </c>
      <c r="AC100" s="506">
        <f t="shared" si="61"/>
        <v>-14459.503723719568</v>
      </c>
      <c r="AD100" s="506">
        <f t="shared" si="61"/>
        <v>-258146.95465614309</v>
      </c>
      <c r="AE100" s="506">
        <f t="shared" si="61"/>
        <v>-96781.673110114411</v>
      </c>
      <c r="AF100" s="506">
        <f t="shared" si="61"/>
        <v>-6761.3229250209633</v>
      </c>
      <c r="AG100" s="506">
        <f t="shared" si="61"/>
        <v>-188596.99013059551</v>
      </c>
      <c r="AH100" s="506">
        <f t="shared" si="61"/>
        <v>-33288.422599950049</v>
      </c>
      <c r="AI100" s="506">
        <f t="shared" si="61"/>
        <v>-17796217.085619763</v>
      </c>
    </row>
    <row r="101" spans="1:35" ht="13.2" hidden="1">
      <c r="A101" s="337"/>
      <c r="B101" s="336"/>
      <c r="C101" s="512">
        <f t="shared" ref="C101:AH101" si="62">C16-C100</f>
        <v>-3978.3183116341825</v>
      </c>
      <c r="D101" s="512">
        <f t="shared" si="62"/>
        <v>0</v>
      </c>
      <c r="E101" s="512">
        <f t="shared" si="62"/>
        <v>-14064.634053183128</v>
      </c>
      <c r="F101" s="512">
        <f t="shared" si="62"/>
        <v>-1165.4455107003701</v>
      </c>
      <c r="G101" s="512">
        <f t="shared" si="62"/>
        <v>-1317112.4840513859</v>
      </c>
      <c r="H101" s="512">
        <f t="shared" si="62"/>
        <v>-342136.50498296472</v>
      </c>
      <c r="I101" s="512">
        <f t="shared" si="62"/>
        <v>-9857.8269244359944</v>
      </c>
      <c r="J101" s="512">
        <f t="shared" si="62"/>
        <v>-23597.882967988084</v>
      </c>
      <c r="K101" s="512">
        <f t="shared" si="62"/>
        <v>-3748.3832754521482</v>
      </c>
      <c r="L101" s="512">
        <f t="shared" si="62"/>
        <v>-13082.66596391346</v>
      </c>
      <c r="M101" s="512">
        <f t="shared" si="62"/>
        <v>-150.78116738283825</v>
      </c>
      <c r="N101" s="512">
        <f t="shared" si="62"/>
        <v>-12457590.797872558</v>
      </c>
      <c r="O101" s="512">
        <f t="shared" si="62"/>
        <v>-95316.806985486823</v>
      </c>
      <c r="P101" s="512">
        <f t="shared" si="62"/>
        <v>-133288.62350523961</v>
      </c>
      <c r="Q101" s="512">
        <f t="shared" si="62"/>
        <v>-4058662.6221131175</v>
      </c>
      <c r="R101" s="512">
        <f t="shared" si="62"/>
        <v>-690062.31976651715</v>
      </c>
      <c r="S101" s="512">
        <f t="shared" si="62"/>
        <v>-413944.9024294063</v>
      </c>
      <c r="T101" s="512">
        <f t="shared" si="62"/>
        <v>-89590.156327747885</v>
      </c>
      <c r="U101" s="512">
        <f t="shared" si="62"/>
        <v>-36411.880106438999</v>
      </c>
      <c r="V101" s="512">
        <f t="shared" si="62"/>
        <v>-63584.703263336996</v>
      </c>
      <c r="W101" s="512">
        <f t="shared" si="62"/>
        <v>-54829.760570727187</v>
      </c>
      <c r="X101" s="512">
        <f t="shared" si="62"/>
        <v>-6883.5060485773047</v>
      </c>
      <c r="Y101" s="512">
        <f t="shared" si="62"/>
        <v>-4484.1698327499907</v>
      </c>
      <c r="Z101" s="512">
        <f t="shared" si="62"/>
        <v>-16471.764196455653</v>
      </c>
      <c r="AA101" s="512">
        <f t="shared" si="62"/>
        <v>0.45227175974287093</v>
      </c>
      <c r="AB101" s="512">
        <f t="shared" si="62"/>
        <v>0</v>
      </c>
      <c r="AC101" s="512">
        <f t="shared" si="62"/>
        <v>-7350.4152385183625</v>
      </c>
      <c r="AD101" s="512">
        <f t="shared" si="62"/>
        <v>-24926.681203398679</v>
      </c>
      <c r="AE101" s="512">
        <f t="shared" si="62"/>
        <v>0</v>
      </c>
      <c r="AF101" s="512">
        <f t="shared" si="62"/>
        <v>0</v>
      </c>
      <c r="AG101" s="512">
        <f t="shared" si="62"/>
        <v>0</v>
      </c>
      <c r="AH101" s="512">
        <f t="shared" si="62"/>
        <v>-3044.769982681275</v>
      </c>
      <c r="AI101" s="512"/>
    </row>
    <row r="102" spans="1:35" ht="13.2">
      <c r="A102" s="337"/>
      <c r="B102" s="336"/>
      <c r="C102" s="512"/>
      <c r="D102" s="512"/>
      <c r="E102" s="512"/>
      <c r="F102" s="512"/>
      <c r="G102" s="512"/>
      <c r="H102" s="512"/>
      <c r="I102" s="512"/>
      <c r="J102" s="512"/>
      <c r="K102" s="512"/>
      <c r="L102" s="512"/>
      <c r="M102" s="512"/>
      <c r="N102" s="512"/>
      <c r="O102" s="512"/>
      <c r="P102" s="512"/>
      <c r="Q102" s="512"/>
      <c r="R102" s="512"/>
      <c r="S102" s="512"/>
      <c r="T102" s="512"/>
      <c r="U102" s="512"/>
      <c r="V102" s="512"/>
      <c r="W102" s="512"/>
      <c r="X102" s="512"/>
      <c r="Y102" s="512"/>
      <c r="Z102" s="512"/>
      <c r="AA102" s="512"/>
      <c r="AB102" s="512"/>
      <c r="AC102" s="512"/>
      <c r="AD102" s="512"/>
      <c r="AE102" s="512"/>
      <c r="AF102" s="512"/>
      <c r="AG102" s="512"/>
      <c r="AH102" s="512"/>
      <c r="AI102" s="512"/>
    </row>
    <row r="103" spans="1:35" ht="13.2">
      <c r="A103" s="335" t="s">
        <v>1569</v>
      </c>
      <c r="B103" s="334"/>
      <c r="C103" s="506">
        <f t="shared" ref="C103:AI103" si="63">C16-C100</f>
        <v>-3978.3183116341825</v>
      </c>
      <c r="D103" s="506">
        <f t="shared" si="63"/>
        <v>0</v>
      </c>
      <c r="E103" s="506">
        <f t="shared" si="63"/>
        <v>-14064.634053183128</v>
      </c>
      <c r="F103" s="506">
        <f t="shared" si="63"/>
        <v>-1165.4455107003701</v>
      </c>
      <c r="G103" s="506">
        <f t="shared" si="63"/>
        <v>-1317112.4840513859</v>
      </c>
      <c r="H103" s="506">
        <f t="shared" si="63"/>
        <v>-342136.50498296472</v>
      </c>
      <c r="I103" s="506">
        <f t="shared" si="63"/>
        <v>-9857.8269244359944</v>
      </c>
      <c r="J103" s="506">
        <f t="shared" si="63"/>
        <v>-23597.882967988084</v>
      </c>
      <c r="K103" s="506">
        <f t="shared" si="63"/>
        <v>-3748.3832754521482</v>
      </c>
      <c r="L103" s="506">
        <f t="shared" si="63"/>
        <v>-13082.66596391346</v>
      </c>
      <c r="M103" s="506">
        <f t="shared" si="63"/>
        <v>-150.78116738283825</v>
      </c>
      <c r="N103" s="506">
        <f t="shared" si="63"/>
        <v>-12457590.797872558</v>
      </c>
      <c r="O103" s="506">
        <f t="shared" si="63"/>
        <v>-95316.806985486823</v>
      </c>
      <c r="P103" s="506">
        <f t="shared" si="63"/>
        <v>-133288.62350523961</v>
      </c>
      <c r="Q103" s="506">
        <f t="shared" si="63"/>
        <v>-4058662.6221131175</v>
      </c>
      <c r="R103" s="506">
        <f t="shared" si="63"/>
        <v>-690062.31976651715</v>
      </c>
      <c r="S103" s="506">
        <f t="shared" si="63"/>
        <v>-413944.9024294063</v>
      </c>
      <c r="T103" s="506">
        <f t="shared" si="63"/>
        <v>-89590.156327747885</v>
      </c>
      <c r="U103" s="506">
        <f t="shared" si="63"/>
        <v>-36411.880106438999</v>
      </c>
      <c r="V103" s="506">
        <f t="shared" si="63"/>
        <v>-63584.703263336996</v>
      </c>
      <c r="W103" s="506">
        <f t="shared" si="63"/>
        <v>-54829.760570727187</v>
      </c>
      <c r="X103" s="506">
        <f t="shared" si="63"/>
        <v>-6883.5060485773047</v>
      </c>
      <c r="Y103" s="506">
        <f t="shared" si="63"/>
        <v>-4484.1698327499907</v>
      </c>
      <c r="Z103" s="506">
        <f t="shared" si="63"/>
        <v>-16471.764196455653</v>
      </c>
      <c r="AA103" s="506">
        <f t="shared" si="63"/>
        <v>0.45227175974287093</v>
      </c>
      <c r="AB103" s="506">
        <f t="shared" si="63"/>
        <v>0</v>
      </c>
      <c r="AC103" s="506">
        <f t="shared" si="63"/>
        <v>-7350.4152385183625</v>
      </c>
      <c r="AD103" s="506">
        <f t="shared" si="63"/>
        <v>-24926.681203398679</v>
      </c>
      <c r="AE103" s="506">
        <f t="shared" si="63"/>
        <v>0</v>
      </c>
      <c r="AF103" s="506">
        <f t="shared" si="63"/>
        <v>0</v>
      </c>
      <c r="AG103" s="506">
        <f t="shared" si="63"/>
        <v>0</v>
      </c>
      <c r="AH103" s="506">
        <f t="shared" si="63"/>
        <v>-3044.769982681275</v>
      </c>
      <c r="AI103" s="506">
        <f t="shared" si="63"/>
        <v>-19885338.354380235</v>
      </c>
    </row>
    <row r="104" spans="1:35">
      <c r="A104" s="330"/>
      <c r="C104" s="514"/>
      <c r="D104" s="514"/>
      <c r="E104" s="514"/>
      <c r="F104" s="514"/>
      <c r="G104" s="514"/>
      <c r="H104" s="514"/>
      <c r="I104" s="514"/>
      <c r="J104" s="514"/>
      <c r="K104" s="514"/>
      <c r="L104" s="514"/>
      <c r="M104" s="514"/>
      <c r="N104" s="514"/>
      <c r="O104" s="514"/>
      <c r="P104" s="514"/>
      <c r="Q104" s="514"/>
      <c r="R104" s="514"/>
      <c r="S104" s="514"/>
      <c r="T104" s="514"/>
      <c r="U104" s="514"/>
      <c r="V104" s="514"/>
      <c r="W104" s="514"/>
      <c r="X104" s="514"/>
      <c r="Y104" s="514"/>
      <c r="Z104" s="514"/>
      <c r="AA104" s="514"/>
      <c r="AB104" s="514"/>
      <c r="AC104" s="514"/>
      <c r="AD104" s="514"/>
      <c r="AE104" s="515"/>
      <c r="AF104" s="515"/>
      <c r="AG104" s="515"/>
      <c r="AH104" s="515"/>
      <c r="AI104" s="515"/>
    </row>
    <row r="105" spans="1:35">
      <c r="A105" s="330"/>
      <c r="C105" s="514"/>
      <c r="D105" s="514"/>
      <c r="E105" s="514"/>
      <c r="F105" s="514"/>
      <c r="G105" s="514"/>
      <c r="H105" s="514"/>
      <c r="I105" s="514"/>
      <c r="J105" s="514"/>
      <c r="K105" s="514"/>
      <c r="L105" s="514"/>
      <c r="M105" s="514"/>
      <c r="N105" s="514"/>
      <c r="O105" s="514"/>
      <c r="P105" s="514"/>
      <c r="Q105" s="514"/>
      <c r="R105" s="514"/>
      <c r="S105" s="514"/>
      <c r="T105" s="514"/>
      <c r="U105" s="514"/>
      <c r="V105" s="514"/>
      <c r="W105" s="514"/>
      <c r="X105" s="514"/>
      <c r="Y105" s="514"/>
      <c r="Z105" s="514"/>
      <c r="AA105" s="514"/>
      <c r="AB105" s="514"/>
      <c r="AC105" s="514"/>
      <c r="AD105" s="514"/>
      <c r="AE105" s="515"/>
      <c r="AF105" s="515"/>
      <c r="AG105" s="515"/>
      <c r="AH105" s="515"/>
      <c r="AI105" s="515"/>
    </row>
    <row r="106" spans="1:35">
      <c r="A106" s="330"/>
      <c r="C106" s="514"/>
      <c r="D106" s="514"/>
      <c r="E106" s="514"/>
      <c r="F106" s="514"/>
      <c r="G106" s="514"/>
      <c r="H106" s="514"/>
      <c r="I106" s="514"/>
      <c r="J106" s="514"/>
      <c r="K106" s="514"/>
      <c r="L106" s="514"/>
      <c r="M106" s="514"/>
      <c r="N106" s="514"/>
      <c r="O106" s="514"/>
      <c r="P106" s="514"/>
      <c r="Q106" s="514"/>
      <c r="R106" s="514"/>
      <c r="S106" s="514"/>
      <c r="T106" s="514"/>
      <c r="U106" s="514"/>
      <c r="V106" s="514"/>
      <c r="W106" s="514"/>
      <c r="X106" s="514"/>
      <c r="Y106" s="514"/>
      <c r="Z106" s="514"/>
      <c r="AA106" s="514"/>
      <c r="AB106" s="514"/>
      <c r="AC106" s="514"/>
      <c r="AD106" s="514"/>
      <c r="AE106" s="515"/>
      <c r="AF106" s="515"/>
      <c r="AG106" s="515"/>
      <c r="AH106" s="515"/>
      <c r="AI106" s="515"/>
    </row>
    <row r="107" spans="1:35">
      <c r="A107" s="330"/>
      <c r="C107" s="514"/>
      <c r="D107" s="514"/>
      <c r="E107" s="514"/>
      <c r="F107" s="514"/>
      <c r="G107" s="514"/>
      <c r="H107" s="514"/>
      <c r="I107" s="514"/>
      <c r="J107" s="514"/>
      <c r="K107" s="514"/>
      <c r="L107" s="514"/>
      <c r="M107" s="514"/>
      <c r="N107" s="514"/>
      <c r="O107" s="514"/>
      <c r="P107" s="514"/>
      <c r="Q107" s="514"/>
      <c r="R107" s="514"/>
      <c r="S107" s="514"/>
      <c r="T107" s="514"/>
      <c r="U107" s="514"/>
      <c r="V107" s="514"/>
      <c r="W107" s="514"/>
      <c r="X107" s="514"/>
      <c r="Y107" s="514"/>
      <c r="Z107" s="514"/>
      <c r="AA107" s="514"/>
      <c r="AB107" s="514"/>
      <c r="AC107" s="514"/>
      <c r="AD107" s="514"/>
      <c r="AE107" s="515"/>
      <c r="AF107" s="515"/>
      <c r="AG107" s="515"/>
      <c r="AH107" s="515"/>
      <c r="AI107" s="515"/>
    </row>
    <row r="108" spans="1:35">
      <c r="A108" s="330"/>
      <c r="C108" s="514"/>
      <c r="D108" s="514"/>
      <c r="E108" s="514"/>
      <c r="F108" s="514"/>
      <c r="G108" s="514"/>
      <c r="H108" s="514"/>
      <c r="I108" s="514"/>
      <c r="J108" s="514"/>
      <c r="K108" s="514"/>
      <c r="L108" s="514"/>
      <c r="M108" s="514"/>
      <c r="N108" s="514"/>
      <c r="O108" s="514"/>
      <c r="P108" s="514"/>
      <c r="Q108" s="514"/>
      <c r="R108" s="514"/>
      <c r="S108" s="514"/>
      <c r="T108" s="514"/>
      <c r="U108" s="514"/>
      <c r="V108" s="514"/>
      <c r="W108" s="514"/>
      <c r="X108" s="514"/>
      <c r="Y108" s="514"/>
      <c r="Z108" s="514"/>
      <c r="AA108" s="514"/>
      <c r="AB108" s="514"/>
      <c r="AC108" s="514"/>
      <c r="AD108" s="514"/>
      <c r="AE108" s="515"/>
      <c r="AF108" s="515"/>
      <c r="AG108" s="515"/>
      <c r="AH108" s="515"/>
      <c r="AI108" s="515"/>
    </row>
    <row r="109" spans="1:35">
      <c r="A109" s="330"/>
      <c r="C109" s="514"/>
      <c r="D109" s="514"/>
      <c r="E109" s="514"/>
      <c r="F109" s="514"/>
      <c r="G109" s="514"/>
      <c r="H109" s="514"/>
      <c r="I109" s="514"/>
      <c r="J109" s="514"/>
      <c r="K109" s="514"/>
      <c r="L109" s="514"/>
      <c r="M109" s="514"/>
      <c r="N109" s="514"/>
      <c r="O109" s="514"/>
      <c r="P109" s="514"/>
      <c r="Q109" s="514"/>
      <c r="R109" s="514"/>
      <c r="S109" s="514"/>
      <c r="T109" s="514"/>
      <c r="U109" s="514"/>
      <c r="V109" s="514"/>
      <c r="W109" s="514"/>
      <c r="X109" s="514"/>
      <c r="Y109" s="514"/>
      <c r="Z109" s="514"/>
      <c r="AA109" s="514"/>
      <c r="AB109" s="514"/>
      <c r="AC109" s="514"/>
      <c r="AD109" s="514"/>
      <c r="AE109" s="515"/>
      <c r="AF109" s="515"/>
      <c r="AG109" s="515"/>
      <c r="AH109" s="515"/>
      <c r="AI109" s="515"/>
    </row>
    <row r="110" spans="1:35">
      <c r="A110" s="330"/>
      <c r="C110" s="514"/>
      <c r="D110" s="514"/>
      <c r="E110" s="514"/>
      <c r="F110" s="514"/>
      <c r="G110" s="514"/>
      <c r="H110" s="514"/>
      <c r="I110" s="514"/>
      <c r="J110" s="514"/>
      <c r="K110" s="514"/>
      <c r="L110" s="514"/>
      <c r="M110" s="514"/>
      <c r="N110" s="514"/>
      <c r="O110" s="514"/>
      <c r="P110" s="514"/>
      <c r="Q110" s="514"/>
      <c r="R110" s="514"/>
      <c r="S110" s="514"/>
      <c r="T110" s="514"/>
      <c r="U110" s="514"/>
      <c r="V110" s="514"/>
      <c r="W110" s="514"/>
      <c r="X110" s="514"/>
      <c r="Y110" s="514"/>
      <c r="Z110" s="514"/>
      <c r="AA110" s="514"/>
      <c r="AB110" s="514"/>
      <c r="AC110" s="514"/>
      <c r="AD110" s="514"/>
      <c r="AE110" s="515"/>
      <c r="AF110" s="515"/>
      <c r="AG110" s="515"/>
      <c r="AH110" s="515"/>
      <c r="AI110" s="515"/>
    </row>
    <row r="111" spans="1:35">
      <c r="A111" s="330"/>
      <c r="C111" s="514"/>
      <c r="D111" s="514"/>
      <c r="E111" s="514"/>
      <c r="F111" s="514"/>
      <c r="G111" s="514"/>
      <c r="H111" s="514"/>
      <c r="I111" s="514"/>
      <c r="J111" s="514"/>
      <c r="K111" s="514"/>
      <c r="L111" s="514"/>
      <c r="M111" s="514"/>
      <c r="N111" s="514"/>
      <c r="O111" s="514"/>
      <c r="P111" s="514"/>
      <c r="Q111" s="514"/>
      <c r="R111" s="514"/>
      <c r="S111" s="514"/>
      <c r="T111" s="514"/>
      <c r="U111" s="514"/>
      <c r="V111" s="514"/>
      <c r="W111" s="514"/>
      <c r="X111" s="514"/>
      <c r="Y111" s="514"/>
      <c r="Z111" s="514"/>
      <c r="AA111" s="514"/>
      <c r="AB111" s="514"/>
      <c r="AC111" s="514"/>
      <c r="AD111" s="514"/>
      <c r="AE111" s="515"/>
      <c r="AF111" s="515"/>
      <c r="AG111" s="515"/>
      <c r="AH111" s="515"/>
      <c r="AI111" s="515"/>
    </row>
    <row r="112" spans="1:35">
      <c r="A112" s="330"/>
      <c r="C112" s="514"/>
      <c r="D112" s="514"/>
      <c r="E112" s="514"/>
      <c r="F112" s="514"/>
      <c r="G112" s="514"/>
      <c r="H112" s="514"/>
      <c r="I112" s="514"/>
      <c r="J112" s="514"/>
      <c r="K112" s="514"/>
      <c r="L112" s="514"/>
      <c r="M112" s="514"/>
      <c r="N112" s="514"/>
      <c r="O112" s="514"/>
      <c r="P112" s="514"/>
      <c r="Q112" s="514"/>
      <c r="R112" s="514"/>
      <c r="S112" s="514"/>
      <c r="T112" s="514"/>
      <c r="U112" s="514"/>
      <c r="V112" s="514"/>
      <c r="W112" s="514"/>
      <c r="X112" s="514"/>
      <c r="Y112" s="514"/>
      <c r="Z112" s="514"/>
      <c r="AA112" s="514"/>
      <c r="AB112" s="514"/>
      <c r="AC112" s="514"/>
      <c r="AD112" s="514"/>
      <c r="AE112" s="515"/>
      <c r="AF112" s="515"/>
      <c r="AG112" s="515"/>
      <c r="AH112" s="515"/>
      <c r="AI112" s="515"/>
    </row>
    <row r="113" spans="1:35">
      <c r="A113" s="330"/>
      <c r="C113" s="514"/>
      <c r="D113" s="514"/>
      <c r="E113" s="514"/>
      <c r="F113" s="514"/>
      <c r="G113" s="514"/>
      <c r="H113" s="514"/>
      <c r="I113" s="514"/>
      <c r="J113" s="514"/>
      <c r="K113" s="514"/>
      <c r="L113" s="514"/>
      <c r="M113" s="514"/>
      <c r="N113" s="514"/>
      <c r="O113" s="514"/>
      <c r="P113" s="514"/>
      <c r="Q113" s="514"/>
      <c r="R113" s="514"/>
      <c r="S113" s="514"/>
      <c r="T113" s="514"/>
      <c r="U113" s="514"/>
      <c r="V113" s="514"/>
      <c r="W113" s="514"/>
      <c r="X113" s="514"/>
      <c r="Y113" s="514"/>
      <c r="Z113" s="514"/>
      <c r="AA113" s="514"/>
      <c r="AB113" s="514"/>
      <c r="AC113" s="514"/>
      <c r="AD113" s="514"/>
      <c r="AE113" s="515"/>
      <c r="AF113" s="515"/>
      <c r="AG113" s="515"/>
      <c r="AH113" s="515"/>
      <c r="AI113" s="515"/>
    </row>
    <row r="114" spans="1:35">
      <c r="A114" s="330"/>
      <c r="C114" s="514"/>
      <c r="D114" s="514"/>
      <c r="E114" s="514"/>
      <c r="F114" s="514"/>
      <c r="G114" s="514"/>
      <c r="H114" s="514"/>
      <c r="I114" s="514"/>
      <c r="J114" s="514"/>
      <c r="K114" s="514"/>
      <c r="L114" s="514"/>
      <c r="M114" s="514"/>
      <c r="N114" s="514"/>
      <c r="O114" s="514"/>
      <c r="P114" s="514"/>
      <c r="Q114" s="514"/>
      <c r="R114" s="514"/>
      <c r="S114" s="514"/>
      <c r="T114" s="514"/>
      <c r="U114" s="514"/>
      <c r="V114" s="514"/>
      <c r="W114" s="514"/>
      <c r="X114" s="514"/>
      <c r="Y114" s="514"/>
      <c r="Z114" s="514"/>
      <c r="AA114" s="514"/>
      <c r="AB114" s="514"/>
      <c r="AC114" s="514"/>
      <c r="AD114" s="514"/>
      <c r="AE114" s="515"/>
      <c r="AF114" s="515"/>
      <c r="AG114" s="515"/>
      <c r="AH114" s="515"/>
      <c r="AI114" s="515"/>
    </row>
    <row r="115" spans="1:35">
      <c r="A115" s="330"/>
      <c r="C115" s="514"/>
      <c r="D115" s="514"/>
      <c r="E115" s="514"/>
      <c r="F115" s="514"/>
      <c r="G115" s="514"/>
      <c r="H115" s="514"/>
      <c r="I115" s="514"/>
      <c r="J115" s="514"/>
      <c r="K115" s="514"/>
      <c r="L115" s="514"/>
      <c r="M115" s="514"/>
      <c r="N115" s="514"/>
      <c r="O115" s="514"/>
      <c r="P115" s="514"/>
      <c r="Q115" s="514"/>
      <c r="R115" s="514"/>
      <c r="S115" s="514"/>
      <c r="T115" s="514"/>
      <c r="U115" s="514"/>
      <c r="V115" s="514"/>
      <c r="W115" s="514"/>
      <c r="X115" s="514"/>
      <c r="Y115" s="514"/>
      <c r="Z115" s="514"/>
      <c r="AA115" s="514"/>
      <c r="AB115" s="514"/>
      <c r="AC115" s="514"/>
      <c r="AD115" s="514"/>
      <c r="AE115" s="515"/>
      <c r="AF115" s="515"/>
      <c r="AG115" s="515"/>
      <c r="AH115" s="515"/>
      <c r="AI115" s="515"/>
    </row>
    <row r="116" spans="1:35">
      <c r="A116" s="330"/>
      <c r="C116" s="514"/>
      <c r="D116" s="514"/>
      <c r="E116" s="514"/>
      <c r="F116" s="514"/>
      <c r="G116" s="514"/>
      <c r="H116" s="514"/>
      <c r="I116" s="514"/>
      <c r="J116" s="514"/>
      <c r="K116" s="514"/>
      <c r="L116" s="514"/>
      <c r="M116" s="514"/>
      <c r="N116" s="514"/>
      <c r="O116" s="514"/>
      <c r="P116" s="514"/>
      <c r="Q116" s="514"/>
      <c r="R116" s="514"/>
      <c r="S116" s="514"/>
      <c r="T116" s="514"/>
      <c r="U116" s="514"/>
      <c r="V116" s="514"/>
      <c r="W116" s="514"/>
      <c r="X116" s="514"/>
      <c r="Y116" s="514"/>
      <c r="Z116" s="514"/>
      <c r="AA116" s="514"/>
      <c r="AB116" s="514"/>
      <c r="AC116" s="514"/>
      <c r="AD116" s="514"/>
      <c r="AE116" s="515"/>
      <c r="AF116" s="515"/>
      <c r="AG116" s="515"/>
      <c r="AH116" s="515"/>
      <c r="AI116" s="515"/>
    </row>
    <row r="117" spans="1:35">
      <c r="A117" s="330"/>
      <c r="C117" s="514"/>
      <c r="D117" s="514"/>
      <c r="E117" s="514"/>
      <c r="F117" s="514"/>
      <c r="G117" s="514"/>
      <c r="H117" s="514"/>
      <c r="I117" s="514"/>
      <c r="J117" s="514"/>
      <c r="K117" s="514"/>
      <c r="L117" s="514"/>
      <c r="M117" s="514"/>
      <c r="N117" s="514"/>
      <c r="O117" s="514"/>
      <c r="P117" s="514"/>
      <c r="Q117" s="514"/>
      <c r="R117" s="514"/>
      <c r="S117" s="514"/>
      <c r="T117" s="514"/>
      <c r="U117" s="514"/>
      <c r="V117" s="514"/>
      <c r="W117" s="514"/>
      <c r="X117" s="514"/>
      <c r="Y117" s="514"/>
      <c r="Z117" s="514"/>
      <c r="AA117" s="514"/>
      <c r="AB117" s="514"/>
      <c r="AC117" s="514"/>
      <c r="AD117" s="514"/>
      <c r="AE117" s="515"/>
      <c r="AF117" s="515"/>
      <c r="AG117" s="515"/>
      <c r="AH117" s="515"/>
      <c r="AI117" s="515"/>
    </row>
    <row r="118" spans="1:35">
      <c r="A118" s="330"/>
      <c r="C118" s="514"/>
      <c r="D118" s="514"/>
      <c r="E118" s="514"/>
      <c r="F118" s="514"/>
      <c r="G118" s="514"/>
      <c r="H118" s="514"/>
      <c r="I118" s="514"/>
      <c r="J118" s="514"/>
      <c r="K118" s="514"/>
      <c r="L118" s="514"/>
      <c r="M118" s="514"/>
      <c r="N118" s="514"/>
      <c r="O118" s="514"/>
      <c r="P118" s="514"/>
      <c r="Q118" s="514"/>
      <c r="R118" s="514"/>
      <c r="S118" s="514"/>
      <c r="T118" s="514"/>
      <c r="U118" s="514"/>
      <c r="V118" s="514"/>
      <c r="W118" s="514"/>
      <c r="X118" s="514"/>
      <c r="Y118" s="514"/>
      <c r="Z118" s="514"/>
      <c r="AA118" s="514"/>
      <c r="AB118" s="514"/>
      <c r="AC118" s="514"/>
      <c r="AD118" s="514"/>
      <c r="AE118" s="515"/>
      <c r="AF118" s="515"/>
      <c r="AG118" s="515"/>
      <c r="AH118" s="515"/>
      <c r="AI118" s="515"/>
    </row>
    <row r="119" spans="1:35">
      <c r="A119" s="330"/>
      <c r="C119" s="514"/>
      <c r="D119" s="514"/>
      <c r="E119" s="514"/>
      <c r="F119" s="514"/>
      <c r="G119" s="514"/>
      <c r="H119" s="514"/>
      <c r="I119" s="514"/>
      <c r="J119" s="514"/>
      <c r="K119" s="514"/>
      <c r="L119" s="514"/>
      <c r="M119" s="514"/>
      <c r="N119" s="514"/>
      <c r="O119" s="514"/>
      <c r="P119" s="514"/>
      <c r="Q119" s="514"/>
      <c r="R119" s="514"/>
      <c r="S119" s="514"/>
      <c r="T119" s="514"/>
      <c r="U119" s="514"/>
      <c r="V119" s="514"/>
      <c r="W119" s="514"/>
      <c r="X119" s="514"/>
      <c r="Y119" s="514"/>
      <c r="Z119" s="514"/>
      <c r="AA119" s="514"/>
      <c r="AB119" s="514"/>
      <c r="AC119" s="514"/>
      <c r="AD119" s="514"/>
      <c r="AE119" s="515"/>
      <c r="AF119" s="515"/>
      <c r="AG119" s="515"/>
      <c r="AH119" s="515"/>
      <c r="AI119" s="515"/>
    </row>
    <row r="120" spans="1:35">
      <c r="A120" s="330"/>
      <c r="C120" s="514"/>
      <c r="D120" s="514"/>
      <c r="E120" s="514"/>
      <c r="F120" s="514"/>
      <c r="G120" s="514"/>
      <c r="H120" s="514"/>
      <c r="I120" s="514"/>
      <c r="J120" s="514"/>
      <c r="K120" s="514"/>
      <c r="L120" s="514"/>
      <c r="M120" s="514"/>
      <c r="N120" s="514"/>
      <c r="O120" s="514"/>
      <c r="P120" s="514"/>
      <c r="Q120" s="514"/>
      <c r="R120" s="514"/>
      <c r="S120" s="514"/>
      <c r="T120" s="514"/>
      <c r="U120" s="514"/>
      <c r="V120" s="514"/>
      <c r="W120" s="514"/>
      <c r="X120" s="514"/>
      <c r="Y120" s="514"/>
      <c r="Z120" s="514"/>
      <c r="AA120" s="514"/>
      <c r="AB120" s="514"/>
      <c r="AC120" s="514"/>
      <c r="AD120" s="514"/>
      <c r="AE120" s="515"/>
      <c r="AF120" s="515"/>
      <c r="AG120" s="515"/>
      <c r="AH120" s="515"/>
      <c r="AI120" s="515"/>
    </row>
    <row r="121" spans="1:35">
      <c r="A121" s="330"/>
      <c r="C121" s="514"/>
      <c r="D121" s="514"/>
      <c r="E121" s="514"/>
      <c r="F121" s="514"/>
      <c r="G121" s="514"/>
      <c r="H121" s="514"/>
      <c r="I121" s="514"/>
      <c r="J121" s="514"/>
      <c r="K121" s="514"/>
      <c r="L121" s="514"/>
      <c r="M121" s="514"/>
      <c r="N121" s="514"/>
      <c r="O121" s="514"/>
      <c r="P121" s="514"/>
      <c r="Q121" s="514"/>
      <c r="R121" s="514"/>
      <c r="S121" s="514"/>
      <c r="T121" s="514"/>
      <c r="U121" s="514"/>
      <c r="V121" s="514"/>
      <c r="W121" s="514"/>
      <c r="X121" s="514"/>
      <c r="Y121" s="514"/>
      <c r="Z121" s="514"/>
      <c r="AA121" s="514"/>
      <c r="AB121" s="514"/>
      <c r="AC121" s="514"/>
      <c r="AD121" s="514"/>
      <c r="AE121" s="515"/>
      <c r="AF121" s="515"/>
      <c r="AG121" s="515"/>
      <c r="AH121" s="515"/>
      <c r="AI121" s="515"/>
    </row>
    <row r="122" spans="1:35">
      <c r="A122" s="330"/>
      <c r="C122" s="514"/>
      <c r="D122" s="514"/>
      <c r="E122" s="514"/>
      <c r="F122" s="514"/>
      <c r="G122" s="514"/>
      <c r="H122" s="514"/>
      <c r="I122" s="514"/>
      <c r="J122" s="514"/>
      <c r="K122" s="514"/>
      <c r="L122" s="514"/>
      <c r="M122" s="514"/>
      <c r="N122" s="514"/>
      <c r="O122" s="514"/>
      <c r="P122" s="514"/>
      <c r="Q122" s="514"/>
      <c r="R122" s="514"/>
      <c r="S122" s="514"/>
      <c r="T122" s="514"/>
      <c r="U122" s="514"/>
      <c r="V122" s="514"/>
      <c r="W122" s="514"/>
      <c r="X122" s="514"/>
      <c r="Y122" s="514"/>
      <c r="Z122" s="514"/>
      <c r="AA122" s="514"/>
      <c r="AB122" s="514"/>
      <c r="AC122" s="514"/>
      <c r="AD122" s="514"/>
      <c r="AE122" s="515"/>
      <c r="AF122" s="515"/>
      <c r="AG122" s="515"/>
      <c r="AH122" s="515"/>
      <c r="AI122" s="515"/>
    </row>
    <row r="123" spans="1:35">
      <c r="A123" s="330"/>
      <c r="C123" s="514"/>
      <c r="D123" s="514"/>
      <c r="E123" s="514"/>
      <c r="F123" s="514"/>
      <c r="G123" s="514"/>
      <c r="H123" s="514"/>
      <c r="I123" s="514"/>
      <c r="J123" s="514"/>
      <c r="K123" s="514"/>
      <c r="L123" s="514"/>
      <c r="M123" s="514"/>
      <c r="N123" s="514"/>
      <c r="O123" s="514"/>
      <c r="P123" s="514"/>
      <c r="Q123" s="514"/>
      <c r="R123" s="514"/>
      <c r="S123" s="514"/>
      <c r="T123" s="514"/>
      <c r="U123" s="514"/>
      <c r="V123" s="514"/>
      <c r="W123" s="514"/>
      <c r="X123" s="514"/>
      <c r="Y123" s="514"/>
      <c r="Z123" s="514"/>
      <c r="AA123" s="514"/>
      <c r="AB123" s="514"/>
      <c r="AC123" s="514"/>
      <c r="AD123" s="514"/>
      <c r="AE123" s="515"/>
      <c r="AF123" s="515"/>
      <c r="AG123" s="515"/>
      <c r="AH123" s="515"/>
      <c r="AI123" s="515"/>
    </row>
    <row r="124" spans="1:35">
      <c r="A124" s="330"/>
    </row>
    <row r="125" spans="1:35">
      <c r="A125" s="330"/>
    </row>
    <row r="126" spans="1:35">
      <c r="A126" s="330"/>
    </row>
    <row r="127" spans="1:35">
      <c r="A127" s="330"/>
    </row>
    <row r="128" spans="1:35">
      <c r="A128" s="330"/>
    </row>
    <row r="129" spans="1:1">
      <c r="A129" s="330"/>
    </row>
    <row r="130" spans="1:1">
      <c r="A130" s="330"/>
    </row>
    <row r="131" spans="1:1">
      <c r="A131" s="330"/>
    </row>
    <row r="132" spans="1:1">
      <c r="A132" s="330"/>
    </row>
    <row r="133" spans="1:1">
      <c r="A133" s="330"/>
    </row>
    <row r="134" spans="1:1">
      <c r="A134" s="330"/>
    </row>
  </sheetData>
  <conditionalFormatting sqref="A101:XFD101">
    <cfRule type="cellIs" dxfId="0" priority="1" operator="greaterThan">
      <formula>0</formula>
    </cfRule>
  </conditionalFormatting>
  <pageMargins left="0.25" right="0.25" top="0.75" bottom="0.75" header="0.3" footer="0.3"/>
  <pageSetup scale="50" fitToHeight="0" orientation="landscape" r:id="rId1"/>
  <headerFooter>
    <oddFooter>&amp;L&amp;F
&amp;A&amp;R&amp;P of &amp;N</oddFooter>
  </headerFooter>
  <rowBreaks count="1" manualBreakCount="1">
    <brk id="56" max="34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1B3D-C864-4300-BB10-3623D8DB485D}">
  <sheetPr codeName="Sheet43">
    <tabColor theme="6" tint="-0.499984740745262"/>
    <pageSetUpPr fitToPage="1"/>
  </sheetPr>
  <dimension ref="A1:ACL134"/>
  <sheetViews>
    <sheetView zoomScaleNormal="100" workbookViewId="0">
      <pane ySplit="6" topLeftCell="A7" activePane="bottomLeft" state="frozen"/>
      <selection pane="bottomLeft"/>
    </sheetView>
  </sheetViews>
  <sheetFormatPr defaultColWidth="9.109375" defaultRowHeight="12"/>
  <cols>
    <col min="1" max="1" width="44" style="265" bestFit="1" customWidth="1"/>
    <col min="2" max="2" width="4.44140625" style="265" bestFit="1" customWidth="1"/>
    <col min="3" max="3" width="6.88671875" style="262" bestFit="1" customWidth="1"/>
    <col min="4" max="4" width="28.88671875" style="262" bestFit="1" customWidth="1"/>
    <col min="5" max="5" width="19.109375" style="294" bestFit="1" customWidth="1"/>
    <col min="6" max="6" width="12.5546875" style="264" bestFit="1" customWidth="1"/>
    <col min="7" max="7" width="14" style="262" bestFit="1" customWidth="1"/>
    <col min="8" max="8" width="15.5546875" style="262" bestFit="1" customWidth="1"/>
    <col min="9" max="9" width="49.109375" style="263" hidden="1" customWidth="1"/>
    <col min="10" max="10" width="18.88671875" style="262" hidden="1" customWidth="1"/>
    <col min="11" max="16384" width="9.109375" style="262"/>
  </cols>
  <sheetData>
    <row r="1" spans="1:766" customFormat="1" ht="12.75" customHeight="1">
      <c r="A1" s="15" t="s">
        <v>492</v>
      </c>
    </row>
    <row r="2" spans="1:766" customFormat="1" ht="12.75" customHeight="1">
      <c r="A2" s="17" t="s">
        <v>493</v>
      </c>
    </row>
    <row r="3" spans="1:766" customFormat="1" ht="12.75" customHeight="1">
      <c r="A3" s="17" t="s">
        <v>494</v>
      </c>
    </row>
    <row r="4" spans="1:766" s="16" customFormat="1" ht="12.75" customHeight="1" thickBot="1">
      <c r="A4" s="18" t="s">
        <v>602</v>
      </c>
      <c r="F4" s="322" t="s">
        <v>1272</v>
      </c>
      <c r="H4" s="322" t="s">
        <v>1271</v>
      </c>
    </row>
    <row r="5" spans="1:766" s="324" customFormat="1" ht="14.4">
      <c r="A5" s="323"/>
      <c r="B5" s="323"/>
      <c r="C5" s="323"/>
      <c r="E5" s="287" t="s">
        <v>1270</v>
      </c>
      <c r="F5" s="288" t="s">
        <v>1269</v>
      </c>
      <c r="G5" s="289" t="s">
        <v>1268</v>
      </c>
      <c r="H5" s="290" t="s">
        <v>1267</v>
      </c>
      <c r="I5" s="325"/>
    </row>
    <row r="6" spans="1:766" s="283" customFormat="1">
      <c r="A6" s="285" t="s">
        <v>646</v>
      </c>
      <c r="B6" s="285" t="s">
        <v>742</v>
      </c>
      <c r="C6" s="285" t="s">
        <v>743</v>
      </c>
      <c r="D6" s="285" t="s">
        <v>1266</v>
      </c>
      <c r="E6" s="291" t="s">
        <v>1274</v>
      </c>
      <c r="F6" s="292" t="s">
        <v>1265</v>
      </c>
      <c r="G6" s="293" t="s">
        <v>1264</v>
      </c>
      <c r="H6" s="293" t="s">
        <v>1263</v>
      </c>
      <c r="I6" s="286" t="s">
        <v>1262</v>
      </c>
      <c r="J6" s="284" t="s">
        <v>1261</v>
      </c>
    </row>
    <row r="7" spans="1:766">
      <c r="A7" s="265" t="s">
        <v>1260</v>
      </c>
      <c r="C7" s="262" t="s">
        <v>1259</v>
      </c>
      <c r="D7" s="262" t="s">
        <v>1258</v>
      </c>
      <c r="E7" s="294">
        <v>129324</v>
      </c>
      <c r="F7" s="274" t="s">
        <v>1257</v>
      </c>
      <c r="G7" s="273">
        <v>1.7399999999999999E-2</v>
      </c>
      <c r="H7" s="272">
        <v>2250</v>
      </c>
      <c r="J7" s="262" t="s">
        <v>1004</v>
      </c>
    </row>
    <row r="8" spans="1:766" s="269" customFormat="1">
      <c r="A8" s="271" t="s">
        <v>1256</v>
      </c>
      <c r="B8" s="271" t="str">
        <f>LEFT(A8,3)</f>
        <v>374</v>
      </c>
      <c r="E8" s="295">
        <v>129324</v>
      </c>
      <c r="F8" s="295">
        <v>0</v>
      </c>
      <c r="G8" s="295"/>
      <c r="H8" s="295">
        <v>2250</v>
      </c>
      <c r="I8" s="270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262"/>
      <c r="DH8" s="262"/>
      <c r="DI8" s="262"/>
      <c r="DJ8" s="262"/>
      <c r="DK8" s="262"/>
      <c r="DL8" s="262"/>
      <c r="DM8" s="262"/>
      <c r="DN8" s="262"/>
      <c r="DO8" s="262"/>
      <c r="DP8" s="262"/>
      <c r="DQ8" s="262"/>
      <c r="DR8" s="262"/>
      <c r="DS8" s="262"/>
      <c r="DT8" s="262"/>
      <c r="DU8" s="262"/>
      <c r="DV8" s="262"/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2"/>
      <c r="EP8" s="262"/>
      <c r="EQ8" s="262"/>
      <c r="ER8" s="262"/>
      <c r="ES8" s="262"/>
      <c r="ET8" s="262"/>
      <c r="EU8" s="262"/>
      <c r="EV8" s="262"/>
      <c r="EW8" s="262"/>
      <c r="EX8" s="262"/>
      <c r="EY8" s="262"/>
      <c r="EZ8" s="262"/>
      <c r="FA8" s="262"/>
      <c r="FB8" s="262"/>
      <c r="FC8" s="262"/>
      <c r="FD8" s="262"/>
      <c r="FE8" s="262"/>
      <c r="FF8" s="262"/>
      <c r="FG8" s="262"/>
      <c r="FH8" s="262"/>
      <c r="FI8" s="262"/>
      <c r="FJ8" s="262"/>
      <c r="FK8" s="262"/>
      <c r="FL8" s="262"/>
      <c r="FM8" s="262"/>
      <c r="FN8" s="262"/>
      <c r="FO8" s="262"/>
      <c r="FP8" s="262"/>
      <c r="FQ8" s="262"/>
      <c r="FR8" s="262"/>
      <c r="FS8" s="262"/>
      <c r="FT8" s="262"/>
      <c r="FU8" s="262"/>
      <c r="FV8" s="262"/>
      <c r="FW8" s="262"/>
      <c r="FX8" s="262"/>
      <c r="FY8" s="262"/>
      <c r="FZ8" s="262"/>
      <c r="GA8" s="262"/>
      <c r="GB8" s="262"/>
      <c r="GC8" s="262"/>
      <c r="GD8" s="262"/>
      <c r="GE8" s="262"/>
      <c r="GF8" s="262"/>
      <c r="GG8" s="262"/>
      <c r="GH8" s="262"/>
      <c r="GI8" s="262"/>
      <c r="GJ8" s="262"/>
      <c r="GK8" s="262"/>
      <c r="GL8" s="262"/>
      <c r="GM8" s="262"/>
      <c r="GN8" s="262"/>
      <c r="GO8" s="262"/>
      <c r="GP8" s="262"/>
      <c r="GQ8" s="262"/>
      <c r="GR8" s="262"/>
      <c r="GS8" s="262"/>
      <c r="GT8" s="262"/>
      <c r="GU8" s="262"/>
      <c r="GV8" s="262"/>
      <c r="GW8" s="262"/>
      <c r="GX8" s="262"/>
      <c r="GY8" s="262"/>
      <c r="GZ8" s="262"/>
      <c r="HA8" s="262"/>
      <c r="HB8" s="262"/>
      <c r="HC8" s="262"/>
      <c r="HD8" s="262"/>
      <c r="HE8" s="262"/>
      <c r="HF8" s="262"/>
      <c r="HG8" s="262"/>
      <c r="HH8" s="262"/>
      <c r="HI8" s="262"/>
      <c r="HJ8" s="262"/>
      <c r="HK8" s="262"/>
      <c r="HL8" s="262"/>
      <c r="HM8" s="262"/>
      <c r="HN8" s="262"/>
      <c r="HO8" s="262"/>
      <c r="HP8" s="262"/>
      <c r="HQ8" s="262"/>
      <c r="HR8" s="262"/>
      <c r="HS8" s="262"/>
      <c r="HT8" s="262"/>
      <c r="HU8" s="262"/>
      <c r="HV8" s="262"/>
      <c r="HW8" s="262"/>
      <c r="HX8" s="262"/>
      <c r="HY8" s="262"/>
      <c r="HZ8" s="262"/>
      <c r="IA8" s="262"/>
      <c r="IB8" s="262"/>
      <c r="IC8" s="262"/>
      <c r="ID8" s="262"/>
      <c r="IE8" s="262"/>
      <c r="IF8" s="262"/>
      <c r="IG8" s="262"/>
      <c r="IH8" s="262"/>
      <c r="II8" s="262"/>
      <c r="IJ8" s="262"/>
      <c r="IK8" s="262"/>
      <c r="IL8" s="262"/>
      <c r="IM8" s="262"/>
      <c r="IN8" s="262"/>
      <c r="IO8" s="262"/>
      <c r="IP8" s="262"/>
      <c r="IQ8" s="262"/>
      <c r="IR8" s="262"/>
      <c r="IS8" s="262"/>
      <c r="IT8" s="262"/>
      <c r="IU8" s="262"/>
      <c r="IV8" s="262"/>
      <c r="IW8" s="262"/>
      <c r="IX8" s="262"/>
      <c r="IY8" s="262"/>
      <c r="IZ8" s="262"/>
      <c r="JA8" s="262"/>
      <c r="JB8" s="262"/>
      <c r="JC8" s="262"/>
      <c r="JD8" s="262"/>
      <c r="JE8" s="262"/>
      <c r="JF8" s="262"/>
      <c r="JG8" s="262"/>
      <c r="JH8" s="262"/>
      <c r="JI8" s="262"/>
      <c r="JJ8" s="262"/>
      <c r="JK8" s="262"/>
      <c r="JL8" s="262"/>
      <c r="JM8" s="262"/>
      <c r="JN8" s="262"/>
      <c r="JO8" s="262"/>
      <c r="JP8" s="262"/>
      <c r="JQ8" s="262"/>
      <c r="JR8" s="262"/>
      <c r="JS8" s="262"/>
      <c r="JT8" s="262"/>
      <c r="JU8" s="262"/>
      <c r="JV8" s="262"/>
      <c r="JW8" s="262"/>
      <c r="JX8" s="262"/>
      <c r="JY8" s="262"/>
      <c r="JZ8" s="262"/>
      <c r="KA8" s="262"/>
      <c r="KB8" s="262"/>
      <c r="KC8" s="262"/>
      <c r="KD8" s="262"/>
      <c r="KE8" s="262"/>
      <c r="KF8" s="262"/>
      <c r="KG8" s="262"/>
      <c r="KH8" s="262"/>
      <c r="KI8" s="262"/>
      <c r="KJ8" s="262"/>
      <c r="KK8" s="262"/>
      <c r="KL8" s="262"/>
      <c r="KM8" s="262"/>
      <c r="KN8" s="262"/>
      <c r="KO8" s="262"/>
      <c r="KP8" s="262"/>
      <c r="KQ8" s="262"/>
      <c r="KR8" s="262"/>
      <c r="KS8" s="262"/>
      <c r="KT8" s="262"/>
      <c r="KU8" s="262"/>
      <c r="KV8" s="262"/>
      <c r="KW8" s="262"/>
      <c r="KX8" s="262"/>
      <c r="KY8" s="262"/>
      <c r="KZ8" s="262"/>
      <c r="LA8" s="262"/>
      <c r="LB8" s="262"/>
      <c r="LC8" s="262"/>
      <c r="LD8" s="262"/>
      <c r="LE8" s="262"/>
      <c r="LF8" s="262"/>
      <c r="LG8" s="262"/>
      <c r="LH8" s="262"/>
      <c r="LI8" s="262"/>
      <c r="LJ8" s="262"/>
      <c r="LK8" s="262"/>
      <c r="LL8" s="262"/>
      <c r="LM8" s="262"/>
      <c r="LN8" s="262"/>
      <c r="LO8" s="262"/>
      <c r="LP8" s="262"/>
      <c r="LQ8" s="262"/>
      <c r="LR8" s="262"/>
      <c r="LS8" s="262"/>
      <c r="LT8" s="262"/>
      <c r="LU8" s="262"/>
      <c r="LV8" s="262"/>
      <c r="LW8" s="262"/>
      <c r="LX8" s="262"/>
      <c r="LY8" s="262"/>
      <c r="LZ8" s="262"/>
      <c r="MA8" s="262"/>
      <c r="MB8" s="262"/>
      <c r="MC8" s="262"/>
      <c r="MD8" s="262"/>
      <c r="ME8" s="262"/>
      <c r="MF8" s="262"/>
      <c r="MG8" s="262"/>
      <c r="MH8" s="262"/>
      <c r="MI8" s="262"/>
      <c r="MJ8" s="262"/>
      <c r="MK8" s="262"/>
      <c r="ML8" s="262"/>
      <c r="MM8" s="262"/>
      <c r="MN8" s="262"/>
      <c r="MO8" s="262"/>
      <c r="MP8" s="262"/>
      <c r="MQ8" s="262"/>
      <c r="MR8" s="262"/>
      <c r="MS8" s="262"/>
      <c r="MT8" s="262"/>
      <c r="MU8" s="262"/>
      <c r="MV8" s="262"/>
      <c r="MW8" s="262"/>
      <c r="MX8" s="262"/>
      <c r="MY8" s="262"/>
      <c r="MZ8" s="262"/>
      <c r="NA8" s="262"/>
      <c r="NB8" s="262"/>
      <c r="NC8" s="262"/>
      <c r="ND8" s="262"/>
      <c r="NE8" s="262"/>
      <c r="NF8" s="262"/>
      <c r="NG8" s="262"/>
      <c r="NH8" s="262"/>
      <c r="NI8" s="262"/>
      <c r="NJ8" s="262"/>
      <c r="NK8" s="262"/>
      <c r="NL8" s="262"/>
      <c r="NM8" s="262"/>
      <c r="NN8" s="262"/>
      <c r="NO8" s="262"/>
      <c r="NP8" s="262"/>
      <c r="NQ8" s="262"/>
      <c r="NR8" s="262"/>
      <c r="NS8" s="262"/>
      <c r="NT8" s="262"/>
      <c r="NU8" s="262"/>
      <c r="NV8" s="262"/>
      <c r="NW8" s="262"/>
      <c r="NX8" s="262"/>
      <c r="NY8" s="262"/>
      <c r="NZ8" s="262"/>
      <c r="OA8" s="262"/>
      <c r="OB8" s="262"/>
      <c r="OC8" s="262"/>
      <c r="OD8" s="262"/>
      <c r="OE8" s="262"/>
      <c r="OF8" s="262"/>
      <c r="OG8" s="262"/>
      <c r="OH8" s="262"/>
      <c r="OI8" s="262"/>
      <c r="OJ8" s="262"/>
      <c r="OK8" s="262"/>
      <c r="OL8" s="262"/>
      <c r="OM8" s="262"/>
      <c r="ON8" s="262"/>
      <c r="OO8" s="262"/>
      <c r="OP8" s="262"/>
      <c r="OQ8" s="262"/>
      <c r="OR8" s="262"/>
      <c r="OS8" s="262"/>
      <c r="OT8" s="262"/>
      <c r="OU8" s="262"/>
      <c r="OV8" s="262"/>
      <c r="OW8" s="262"/>
      <c r="OX8" s="262"/>
      <c r="OY8" s="262"/>
      <c r="OZ8" s="262"/>
      <c r="PA8" s="262"/>
      <c r="PB8" s="262"/>
      <c r="PC8" s="262"/>
      <c r="PD8" s="262"/>
      <c r="PE8" s="262"/>
      <c r="PF8" s="262"/>
      <c r="PG8" s="262"/>
      <c r="PH8" s="262"/>
      <c r="PI8" s="262"/>
      <c r="PJ8" s="262"/>
      <c r="PK8" s="262"/>
      <c r="PL8" s="262"/>
      <c r="PM8" s="262"/>
      <c r="PN8" s="262"/>
      <c r="PO8" s="262"/>
      <c r="PP8" s="262"/>
      <c r="PQ8" s="262"/>
      <c r="PR8" s="262"/>
      <c r="PS8" s="262"/>
      <c r="PT8" s="262"/>
      <c r="PU8" s="262"/>
      <c r="PV8" s="262"/>
      <c r="PW8" s="262"/>
      <c r="PX8" s="262"/>
      <c r="PY8" s="262"/>
      <c r="PZ8" s="262"/>
      <c r="QA8" s="262"/>
      <c r="QB8" s="262"/>
      <c r="QC8" s="262"/>
      <c r="QD8" s="262"/>
      <c r="QE8" s="262"/>
      <c r="QF8" s="262"/>
      <c r="QG8" s="262"/>
      <c r="QH8" s="262"/>
      <c r="QI8" s="262"/>
      <c r="QJ8" s="262"/>
      <c r="QK8" s="262"/>
      <c r="QL8" s="262"/>
      <c r="QM8" s="262"/>
      <c r="QN8" s="262"/>
      <c r="QO8" s="262"/>
      <c r="QP8" s="262"/>
      <c r="QQ8" s="262"/>
      <c r="QR8" s="262"/>
      <c r="QS8" s="262"/>
      <c r="QT8" s="262"/>
      <c r="QU8" s="262"/>
      <c r="QV8" s="262"/>
      <c r="QW8" s="262"/>
      <c r="QX8" s="262"/>
      <c r="QY8" s="262"/>
      <c r="QZ8" s="262"/>
      <c r="RA8" s="262"/>
      <c r="RB8" s="262"/>
      <c r="RC8" s="262"/>
      <c r="RD8" s="262"/>
      <c r="RE8" s="262"/>
      <c r="RF8" s="262"/>
      <c r="RG8" s="262"/>
      <c r="RH8" s="262"/>
      <c r="RI8" s="262"/>
      <c r="RJ8" s="262"/>
      <c r="RK8" s="262"/>
      <c r="RL8" s="262"/>
      <c r="RM8" s="262"/>
      <c r="RN8" s="262"/>
      <c r="RO8" s="262"/>
      <c r="RP8" s="262"/>
      <c r="RQ8" s="262"/>
      <c r="RR8" s="262"/>
      <c r="RS8" s="262"/>
      <c r="RT8" s="262"/>
      <c r="RU8" s="262"/>
      <c r="RV8" s="262"/>
      <c r="RW8" s="262"/>
      <c r="RX8" s="262"/>
      <c r="RY8" s="262"/>
      <c r="RZ8" s="262"/>
      <c r="SA8" s="262"/>
      <c r="SB8" s="262"/>
      <c r="SC8" s="262"/>
      <c r="SD8" s="262"/>
      <c r="SE8" s="262"/>
      <c r="SF8" s="262"/>
      <c r="SG8" s="262"/>
      <c r="SH8" s="262"/>
      <c r="SI8" s="262"/>
      <c r="SJ8" s="262"/>
      <c r="SK8" s="262"/>
      <c r="SL8" s="262"/>
      <c r="SM8" s="262"/>
      <c r="SN8" s="262"/>
      <c r="SO8" s="262"/>
      <c r="SP8" s="262"/>
      <c r="SQ8" s="262"/>
      <c r="SR8" s="262"/>
      <c r="SS8" s="262"/>
      <c r="ST8" s="262"/>
      <c r="SU8" s="262"/>
      <c r="SV8" s="262"/>
      <c r="SW8" s="262"/>
      <c r="SX8" s="262"/>
      <c r="SY8" s="262"/>
      <c r="SZ8" s="262"/>
      <c r="TA8" s="262"/>
      <c r="TB8" s="262"/>
      <c r="TC8" s="262"/>
      <c r="TD8" s="262"/>
      <c r="TE8" s="262"/>
      <c r="TF8" s="262"/>
      <c r="TG8" s="262"/>
      <c r="TH8" s="262"/>
      <c r="TI8" s="262"/>
      <c r="TJ8" s="262"/>
      <c r="TK8" s="262"/>
      <c r="TL8" s="262"/>
      <c r="TM8" s="262"/>
      <c r="TN8" s="262"/>
      <c r="TO8" s="262"/>
      <c r="TP8" s="262"/>
      <c r="TQ8" s="262"/>
      <c r="TR8" s="262"/>
      <c r="TS8" s="262"/>
      <c r="TT8" s="262"/>
      <c r="TU8" s="262"/>
      <c r="TV8" s="262"/>
      <c r="TW8" s="262"/>
      <c r="TX8" s="262"/>
      <c r="TY8" s="262"/>
      <c r="TZ8" s="262"/>
      <c r="UA8" s="262"/>
      <c r="UB8" s="262"/>
      <c r="UC8" s="262"/>
      <c r="UD8" s="262"/>
      <c r="UE8" s="262"/>
      <c r="UF8" s="262"/>
      <c r="UG8" s="262"/>
      <c r="UH8" s="262"/>
      <c r="UI8" s="262"/>
      <c r="UJ8" s="262"/>
      <c r="UK8" s="262"/>
      <c r="UL8" s="262"/>
      <c r="UM8" s="262"/>
      <c r="UN8" s="262"/>
      <c r="UO8" s="262"/>
      <c r="UP8" s="262"/>
      <c r="UQ8" s="262"/>
      <c r="UR8" s="262"/>
      <c r="US8" s="262"/>
      <c r="UT8" s="262"/>
      <c r="UU8" s="262"/>
      <c r="UV8" s="262"/>
      <c r="UW8" s="262"/>
      <c r="UX8" s="262"/>
      <c r="UY8" s="262"/>
      <c r="UZ8" s="262"/>
      <c r="VA8" s="262"/>
      <c r="VB8" s="262"/>
      <c r="VC8" s="262"/>
      <c r="VD8" s="262"/>
      <c r="VE8" s="262"/>
      <c r="VF8" s="262"/>
      <c r="VG8" s="262"/>
      <c r="VH8" s="262"/>
      <c r="VI8" s="262"/>
      <c r="VJ8" s="262"/>
      <c r="VK8" s="262"/>
      <c r="VL8" s="262"/>
      <c r="VM8" s="262"/>
      <c r="VN8" s="262"/>
      <c r="VO8" s="262"/>
      <c r="VP8" s="262"/>
      <c r="VQ8" s="262"/>
      <c r="VR8" s="262"/>
      <c r="VS8" s="262"/>
      <c r="VT8" s="262"/>
      <c r="VU8" s="262"/>
      <c r="VV8" s="262"/>
      <c r="VW8" s="262"/>
      <c r="VX8" s="262"/>
      <c r="VY8" s="262"/>
      <c r="VZ8" s="262"/>
      <c r="WA8" s="262"/>
      <c r="WB8" s="262"/>
      <c r="WC8" s="262"/>
      <c r="WD8" s="262"/>
      <c r="WE8" s="262"/>
      <c r="WF8" s="262"/>
      <c r="WG8" s="262"/>
      <c r="WH8" s="262"/>
      <c r="WI8" s="262"/>
      <c r="WJ8" s="262"/>
      <c r="WK8" s="262"/>
      <c r="WL8" s="262"/>
      <c r="WM8" s="262"/>
      <c r="WN8" s="262"/>
      <c r="WO8" s="262"/>
      <c r="WP8" s="262"/>
      <c r="WQ8" s="262"/>
      <c r="WR8" s="262"/>
      <c r="WS8" s="262"/>
      <c r="WT8" s="262"/>
      <c r="WU8" s="262"/>
      <c r="WV8" s="262"/>
      <c r="WW8" s="262"/>
      <c r="WX8" s="262"/>
      <c r="WY8" s="262"/>
      <c r="WZ8" s="262"/>
      <c r="XA8" s="262"/>
      <c r="XB8" s="262"/>
      <c r="XC8" s="262"/>
      <c r="XD8" s="262"/>
      <c r="XE8" s="262"/>
      <c r="XF8" s="262"/>
      <c r="XG8" s="262"/>
      <c r="XH8" s="262"/>
      <c r="XI8" s="262"/>
      <c r="XJ8" s="262"/>
      <c r="XK8" s="262"/>
      <c r="XL8" s="262"/>
      <c r="XM8" s="262"/>
      <c r="XN8" s="262"/>
      <c r="XO8" s="262"/>
      <c r="XP8" s="262"/>
      <c r="XQ8" s="262"/>
      <c r="XR8" s="262"/>
      <c r="XS8" s="262"/>
      <c r="XT8" s="262"/>
      <c r="XU8" s="262"/>
      <c r="XV8" s="262"/>
      <c r="XW8" s="262"/>
      <c r="XX8" s="262"/>
      <c r="XY8" s="262"/>
      <c r="XZ8" s="262"/>
      <c r="YA8" s="262"/>
      <c r="YB8" s="262"/>
      <c r="YC8" s="262"/>
      <c r="YD8" s="262"/>
      <c r="YE8" s="262"/>
      <c r="YF8" s="262"/>
      <c r="YG8" s="262"/>
      <c r="YH8" s="262"/>
      <c r="YI8" s="262"/>
      <c r="YJ8" s="262"/>
      <c r="YK8" s="262"/>
      <c r="YL8" s="262"/>
      <c r="YM8" s="262"/>
      <c r="YN8" s="262"/>
      <c r="YO8" s="262"/>
      <c r="YP8" s="262"/>
      <c r="YQ8" s="262"/>
      <c r="YR8" s="262"/>
      <c r="YS8" s="262"/>
      <c r="YT8" s="262"/>
      <c r="YU8" s="262"/>
      <c r="YV8" s="262"/>
      <c r="YW8" s="262"/>
      <c r="YX8" s="262"/>
      <c r="YY8" s="262"/>
      <c r="YZ8" s="262"/>
      <c r="ZA8" s="262"/>
      <c r="ZB8" s="262"/>
      <c r="ZC8" s="262"/>
      <c r="ZD8" s="262"/>
      <c r="ZE8" s="262"/>
      <c r="ZF8" s="262"/>
      <c r="ZG8" s="262"/>
      <c r="ZH8" s="262"/>
      <c r="ZI8" s="262"/>
      <c r="ZJ8" s="262"/>
      <c r="ZK8" s="262"/>
      <c r="ZL8" s="262"/>
      <c r="ZM8" s="262"/>
      <c r="ZN8" s="262"/>
      <c r="ZO8" s="262"/>
      <c r="ZP8" s="262"/>
      <c r="ZQ8" s="262"/>
      <c r="ZR8" s="262"/>
      <c r="ZS8" s="262"/>
      <c r="ZT8" s="262"/>
      <c r="ZU8" s="262"/>
      <c r="ZV8" s="262"/>
      <c r="ZW8" s="262"/>
      <c r="ZX8" s="262"/>
      <c r="ZY8" s="262"/>
      <c r="ZZ8" s="262"/>
      <c r="AAA8" s="262"/>
      <c r="AAB8" s="262"/>
      <c r="AAC8" s="262"/>
      <c r="AAD8" s="262"/>
      <c r="AAE8" s="262"/>
      <c r="AAF8" s="262"/>
      <c r="AAG8" s="262"/>
      <c r="AAH8" s="262"/>
      <c r="AAI8" s="262"/>
      <c r="AAJ8" s="262"/>
      <c r="AAK8" s="262"/>
      <c r="AAL8" s="262"/>
      <c r="AAM8" s="262"/>
      <c r="AAN8" s="262"/>
      <c r="AAO8" s="262"/>
      <c r="AAP8" s="262"/>
      <c r="AAQ8" s="262"/>
      <c r="AAR8" s="262"/>
      <c r="AAS8" s="262"/>
      <c r="AAT8" s="262"/>
      <c r="AAU8" s="262"/>
      <c r="AAV8" s="262"/>
      <c r="AAW8" s="262"/>
      <c r="AAX8" s="262"/>
      <c r="AAY8" s="262"/>
      <c r="AAZ8" s="262"/>
      <c r="ABA8" s="262"/>
      <c r="ABB8" s="262"/>
      <c r="ABC8" s="262"/>
      <c r="ABD8" s="262"/>
      <c r="ABE8" s="262"/>
      <c r="ABF8" s="262"/>
      <c r="ABG8" s="262"/>
      <c r="ABH8" s="262"/>
      <c r="ABI8" s="262"/>
      <c r="ABJ8" s="262"/>
      <c r="ABK8" s="262"/>
      <c r="ABL8" s="262"/>
      <c r="ABM8" s="262"/>
      <c r="ABN8" s="262"/>
      <c r="ABO8" s="262"/>
      <c r="ABP8" s="262"/>
      <c r="ABQ8" s="262"/>
      <c r="ABR8" s="262"/>
      <c r="ABS8" s="262"/>
      <c r="ABT8" s="262"/>
      <c r="ABU8" s="262"/>
      <c r="ABV8" s="262"/>
      <c r="ABW8" s="262"/>
      <c r="ABX8" s="262"/>
      <c r="ABY8" s="262"/>
      <c r="ABZ8" s="262"/>
      <c r="ACA8" s="262"/>
      <c r="ACB8" s="262"/>
      <c r="ACC8" s="262"/>
      <c r="ACD8" s="262"/>
      <c r="ACE8" s="262"/>
      <c r="ACF8" s="262"/>
      <c r="ACG8" s="262"/>
      <c r="ACH8" s="262"/>
      <c r="ACI8" s="262"/>
      <c r="ACJ8" s="262"/>
      <c r="ACK8" s="262"/>
      <c r="ACL8" s="262"/>
    </row>
    <row r="9" spans="1:766">
      <c r="A9" s="265" t="s">
        <v>1255</v>
      </c>
      <c r="C9" s="262" t="s">
        <v>1254</v>
      </c>
      <c r="D9" s="262" t="s">
        <v>1253</v>
      </c>
      <c r="E9" s="294">
        <v>248768</v>
      </c>
      <c r="F9" s="282" t="s">
        <v>1204</v>
      </c>
      <c r="G9" s="273">
        <v>2.12E-2</v>
      </c>
      <c r="H9" s="272">
        <v>5274</v>
      </c>
      <c r="J9" s="262" t="s">
        <v>1004</v>
      </c>
    </row>
    <row r="10" spans="1:766">
      <c r="C10" s="262" t="s">
        <v>1252</v>
      </c>
      <c r="D10" s="262" t="s">
        <v>1251</v>
      </c>
      <c r="E10" s="294">
        <v>-24797</v>
      </c>
      <c r="F10" s="282" t="s">
        <v>1204</v>
      </c>
      <c r="G10" s="273">
        <v>2.12E-2</v>
      </c>
      <c r="H10" s="272">
        <v>-526</v>
      </c>
      <c r="J10" s="262" t="s">
        <v>1158</v>
      </c>
    </row>
    <row r="11" spans="1:766">
      <c r="C11" s="262" t="s">
        <v>1250</v>
      </c>
      <c r="D11" s="262" t="s">
        <v>1249</v>
      </c>
      <c r="E11" s="294">
        <v>204223</v>
      </c>
      <c r="F11" s="282" t="s">
        <v>1204</v>
      </c>
      <c r="G11" s="273">
        <v>2.12E-2</v>
      </c>
      <c r="H11" s="272">
        <v>4330</v>
      </c>
      <c r="J11" s="262" t="s">
        <v>1004</v>
      </c>
    </row>
    <row r="12" spans="1:766">
      <c r="C12" s="262" t="s">
        <v>1248</v>
      </c>
      <c r="D12" s="262" t="s">
        <v>1247</v>
      </c>
      <c r="E12" s="294">
        <v>252473</v>
      </c>
      <c r="F12" s="282" t="s">
        <v>1204</v>
      </c>
      <c r="G12" s="273">
        <v>2.12E-2</v>
      </c>
      <c r="H12" s="272">
        <v>5352</v>
      </c>
      <c r="J12" s="262" t="s">
        <v>1004</v>
      </c>
    </row>
    <row r="13" spans="1:766">
      <c r="C13" s="262" t="s">
        <v>1246</v>
      </c>
      <c r="D13" s="262" t="s">
        <v>1245</v>
      </c>
      <c r="E13" s="294">
        <v>-16850</v>
      </c>
      <c r="F13" s="282" t="s">
        <v>1204</v>
      </c>
      <c r="G13" s="273">
        <v>2.12E-2</v>
      </c>
      <c r="H13" s="272">
        <v>-357</v>
      </c>
      <c r="J13" s="262" t="s">
        <v>1158</v>
      </c>
    </row>
    <row r="14" spans="1:766">
      <c r="C14" s="262" t="s">
        <v>1244</v>
      </c>
      <c r="D14" s="262" t="s">
        <v>1243</v>
      </c>
      <c r="E14" s="294">
        <v>100000</v>
      </c>
      <c r="F14" s="282" t="s">
        <v>1204</v>
      </c>
      <c r="G14" s="273">
        <v>2.12E-2</v>
      </c>
      <c r="H14" s="272">
        <v>2120</v>
      </c>
      <c r="J14" s="262" t="s">
        <v>1004</v>
      </c>
    </row>
    <row r="15" spans="1:766">
      <c r="C15" s="262" t="s">
        <v>1242</v>
      </c>
      <c r="D15" s="262" t="s">
        <v>1241</v>
      </c>
      <c r="E15" s="294">
        <v>396000</v>
      </c>
      <c r="F15" s="282" t="s">
        <v>1204</v>
      </c>
      <c r="G15" s="273">
        <v>2.12E-2</v>
      </c>
      <c r="H15" s="272">
        <v>8395</v>
      </c>
      <c r="J15" s="262" t="s">
        <v>1004</v>
      </c>
    </row>
    <row r="16" spans="1:766">
      <c r="C16" s="262" t="s">
        <v>1240</v>
      </c>
      <c r="D16" s="262" t="s">
        <v>1239</v>
      </c>
      <c r="E16" s="294">
        <v>24627</v>
      </c>
      <c r="F16" s="282" t="s">
        <v>1204</v>
      </c>
      <c r="G16" s="273">
        <v>2.12E-2</v>
      </c>
      <c r="H16" s="272">
        <v>522</v>
      </c>
      <c r="J16" s="262" t="s">
        <v>1004</v>
      </c>
    </row>
    <row r="17" spans="3:10">
      <c r="C17" s="262" t="s">
        <v>1238</v>
      </c>
      <c r="D17" s="262" t="s">
        <v>1237</v>
      </c>
      <c r="E17" s="294">
        <v>414544</v>
      </c>
      <c r="F17" s="282" t="s">
        <v>1204</v>
      </c>
      <c r="G17" s="273">
        <v>2.12E-2</v>
      </c>
      <c r="H17" s="272">
        <v>8788</v>
      </c>
      <c r="J17" s="262" t="s">
        <v>1004</v>
      </c>
    </row>
    <row r="18" spans="3:10">
      <c r="C18" s="262" t="s">
        <v>1236</v>
      </c>
      <c r="D18" s="262" t="s">
        <v>1235</v>
      </c>
      <c r="E18" s="294">
        <v>-58392</v>
      </c>
      <c r="F18" s="282" t="s">
        <v>1204</v>
      </c>
      <c r="G18" s="273">
        <v>2.12E-2</v>
      </c>
      <c r="H18" s="272">
        <v>-1238</v>
      </c>
      <c r="J18" s="262" t="s">
        <v>1158</v>
      </c>
    </row>
    <row r="19" spans="3:10">
      <c r="C19" s="262" t="s">
        <v>1234</v>
      </c>
      <c r="D19" s="262" t="s">
        <v>1233</v>
      </c>
      <c r="E19" s="294">
        <v>623465</v>
      </c>
      <c r="F19" s="282" t="s">
        <v>1204</v>
      </c>
      <c r="G19" s="273">
        <v>2.12E-2</v>
      </c>
      <c r="H19" s="272">
        <v>13217</v>
      </c>
      <c r="J19" s="262" t="s">
        <v>1004</v>
      </c>
    </row>
    <row r="20" spans="3:10">
      <c r="C20" s="262" t="s">
        <v>1232</v>
      </c>
      <c r="D20" s="262" t="s">
        <v>1231</v>
      </c>
      <c r="E20" s="294">
        <v>76039</v>
      </c>
      <c r="F20" s="282" t="s">
        <v>1204</v>
      </c>
      <c r="G20" s="273">
        <v>2.12E-2</v>
      </c>
      <c r="H20" s="272">
        <v>1612</v>
      </c>
      <c r="J20" s="262" t="s">
        <v>1004</v>
      </c>
    </row>
    <row r="21" spans="3:10">
      <c r="C21" s="262" t="s">
        <v>1230</v>
      </c>
      <c r="D21" s="262" t="s">
        <v>1229</v>
      </c>
      <c r="E21" s="294">
        <v>-571</v>
      </c>
      <c r="F21" s="282" t="s">
        <v>1204</v>
      </c>
      <c r="G21" s="273">
        <v>2.12E-2</v>
      </c>
      <c r="H21" s="272">
        <v>-12</v>
      </c>
      <c r="J21" s="262" t="s">
        <v>1158</v>
      </c>
    </row>
    <row r="22" spans="3:10">
      <c r="C22" s="262" t="s">
        <v>1228</v>
      </c>
      <c r="D22" s="262" t="s">
        <v>1227</v>
      </c>
      <c r="E22" s="294">
        <v>185512</v>
      </c>
      <c r="F22" s="282" t="s">
        <v>1204</v>
      </c>
      <c r="G22" s="273">
        <v>2.12E-2</v>
      </c>
      <c r="H22" s="272">
        <v>3933</v>
      </c>
      <c r="J22" s="262" t="s">
        <v>1004</v>
      </c>
    </row>
    <row r="23" spans="3:10">
      <c r="C23" s="262" t="s">
        <v>1226</v>
      </c>
      <c r="D23" s="262" t="s">
        <v>1225</v>
      </c>
      <c r="E23" s="294">
        <v>30793</v>
      </c>
      <c r="F23" s="282" t="s">
        <v>1204</v>
      </c>
      <c r="G23" s="273">
        <v>2.12E-2</v>
      </c>
      <c r="H23" s="272">
        <v>653</v>
      </c>
      <c r="J23" s="262" t="s">
        <v>1004</v>
      </c>
    </row>
    <row r="24" spans="3:10">
      <c r="C24" s="262" t="s">
        <v>1224</v>
      </c>
      <c r="D24" s="262" t="s">
        <v>1223</v>
      </c>
      <c r="E24" s="294">
        <v>107070</v>
      </c>
      <c r="F24" s="282" t="s">
        <v>1204</v>
      </c>
      <c r="G24" s="273">
        <v>2.12E-2</v>
      </c>
      <c r="H24" s="272">
        <v>2270</v>
      </c>
      <c r="I24" s="263" t="s">
        <v>1275</v>
      </c>
      <c r="J24" s="262" t="s">
        <v>1004</v>
      </c>
    </row>
    <row r="25" spans="3:10">
      <c r="C25" s="262" t="s">
        <v>1222</v>
      </c>
      <c r="D25" s="262" t="s">
        <v>1221</v>
      </c>
      <c r="E25" s="294">
        <v>-10069</v>
      </c>
      <c r="F25" s="282" t="s">
        <v>1204</v>
      </c>
      <c r="G25" s="273">
        <v>2.12E-2</v>
      </c>
      <c r="H25" s="272">
        <v>-213</v>
      </c>
      <c r="J25" s="262" t="s">
        <v>1158</v>
      </c>
    </row>
    <row r="26" spans="3:10">
      <c r="C26" s="262" t="s">
        <v>1220</v>
      </c>
      <c r="D26" s="262" t="s">
        <v>1219</v>
      </c>
      <c r="E26" s="294">
        <v>27941</v>
      </c>
      <c r="F26" s="282" t="s">
        <v>1204</v>
      </c>
      <c r="G26" s="273">
        <v>2.12E-2</v>
      </c>
      <c r="H26" s="272">
        <v>592</v>
      </c>
      <c r="J26" s="262" t="s">
        <v>1004</v>
      </c>
    </row>
    <row r="27" spans="3:10">
      <c r="C27" s="262" t="s">
        <v>1218</v>
      </c>
      <c r="D27" s="262" t="s">
        <v>1217</v>
      </c>
      <c r="E27" s="294">
        <v>25236</v>
      </c>
      <c r="F27" s="282" t="s">
        <v>1204</v>
      </c>
      <c r="G27" s="273">
        <v>2.12E-2</v>
      </c>
      <c r="H27" s="272">
        <v>535</v>
      </c>
      <c r="J27" s="262" t="s">
        <v>1004</v>
      </c>
    </row>
    <row r="28" spans="3:10">
      <c r="C28" s="262" t="s">
        <v>1216</v>
      </c>
      <c r="D28" s="262" t="s">
        <v>1215</v>
      </c>
      <c r="E28" s="294">
        <v>49115</v>
      </c>
      <c r="F28" s="282" t="s">
        <v>1204</v>
      </c>
      <c r="G28" s="273">
        <v>2.12E-2</v>
      </c>
      <c r="H28" s="272">
        <v>1041</v>
      </c>
      <c r="J28" s="262" t="s">
        <v>1004</v>
      </c>
    </row>
    <row r="29" spans="3:10">
      <c r="C29" s="262" t="s">
        <v>1214</v>
      </c>
      <c r="D29" s="262" t="s">
        <v>1213</v>
      </c>
      <c r="E29" s="294">
        <v>120000</v>
      </c>
      <c r="F29" s="282" t="s">
        <v>1204</v>
      </c>
      <c r="G29" s="273">
        <v>2.12E-2</v>
      </c>
      <c r="H29" s="272">
        <v>2544</v>
      </c>
      <c r="J29" s="262" t="s">
        <v>1004</v>
      </c>
    </row>
    <row r="30" spans="3:10">
      <c r="C30" s="262" t="s">
        <v>1212</v>
      </c>
      <c r="D30" s="262" t="s">
        <v>1211</v>
      </c>
      <c r="E30" s="294">
        <v>24753</v>
      </c>
      <c r="F30" s="282" t="s">
        <v>1204</v>
      </c>
      <c r="G30" s="273">
        <v>2.12E-2</v>
      </c>
      <c r="H30" s="272">
        <v>525</v>
      </c>
      <c r="J30" s="262" t="s">
        <v>1004</v>
      </c>
    </row>
    <row r="31" spans="3:10">
      <c r="C31" s="262" t="s">
        <v>1210</v>
      </c>
      <c r="D31" s="262" t="s">
        <v>1209</v>
      </c>
      <c r="E31" s="294">
        <v>38107</v>
      </c>
      <c r="F31" s="282" t="s">
        <v>1204</v>
      </c>
      <c r="G31" s="273">
        <v>2.12E-2</v>
      </c>
      <c r="H31" s="272">
        <v>808</v>
      </c>
      <c r="J31" s="262" t="s">
        <v>1004</v>
      </c>
    </row>
    <row r="32" spans="3:10">
      <c r="C32" s="262" t="s">
        <v>1208</v>
      </c>
      <c r="D32" s="262" t="s">
        <v>1207</v>
      </c>
      <c r="E32" s="294">
        <v>43306</v>
      </c>
      <c r="F32" s="282" t="s">
        <v>1204</v>
      </c>
      <c r="G32" s="273">
        <v>2.12E-2</v>
      </c>
      <c r="H32" s="272">
        <v>918</v>
      </c>
      <c r="J32" s="262" t="s">
        <v>1004</v>
      </c>
    </row>
    <row r="33" spans="1:766">
      <c r="C33" s="262" t="s">
        <v>1206</v>
      </c>
      <c r="D33" s="262" t="s">
        <v>1205</v>
      </c>
      <c r="E33" s="294">
        <v>34777</v>
      </c>
      <c r="F33" s="282" t="s">
        <v>1204</v>
      </c>
      <c r="G33" s="273">
        <v>2.12E-2</v>
      </c>
      <c r="H33" s="272">
        <v>737</v>
      </c>
      <c r="J33" s="262" t="s">
        <v>1004</v>
      </c>
    </row>
    <row r="34" spans="1:766">
      <c r="A34" s="271" t="s">
        <v>1203</v>
      </c>
      <c r="B34" s="271" t="str">
        <f>LEFT(A34,3)</f>
        <v>376</v>
      </c>
      <c r="C34" s="269"/>
      <c r="D34" s="269"/>
      <c r="E34" s="295">
        <v>2916070</v>
      </c>
      <c r="F34" s="295">
        <v>0</v>
      </c>
      <c r="G34" s="295"/>
      <c r="H34" s="295">
        <v>61820</v>
      </c>
      <c r="I34" s="270"/>
    </row>
    <row r="35" spans="1:766" s="275" customFormat="1">
      <c r="A35" s="265" t="s">
        <v>1202</v>
      </c>
      <c r="B35" s="265"/>
      <c r="C35" s="262" t="s">
        <v>1201</v>
      </c>
      <c r="D35" s="262" t="s">
        <v>1200</v>
      </c>
      <c r="E35" s="294">
        <v>55728</v>
      </c>
      <c r="F35" s="282" t="s">
        <v>1187</v>
      </c>
      <c r="G35" s="273">
        <v>2.5000000000000001E-2</v>
      </c>
      <c r="H35" s="272">
        <v>1393</v>
      </c>
      <c r="I35" s="263"/>
      <c r="J35" s="262" t="s">
        <v>1004</v>
      </c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262"/>
      <c r="DH35" s="262"/>
      <c r="DI35" s="262"/>
      <c r="DJ35" s="262"/>
      <c r="DK35" s="262"/>
      <c r="DL35" s="262"/>
      <c r="DM35" s="262"/>
      <c r="DN35" s="262"/>
      <c r="DO35" s="262"/>
      <c r="DP35" s="262"/>
      <c r="DQ35" s="262"/>
      <c r="DR35" s="262"/>
      <c r="DS35" s="262"/>
      <c r="DT35" s="262"/>
      <c r="DU35" s="262"/>
      <c r="DV35" s="262"/>
      <c r="DW35" s="262"/>
      <c r="DX35" s="262"/>
      <c r="DY35" s="262"/>
      <c r="DZ35" s="262"/>
      <c r="EA35" s="262"/>
      <c r="EB35" s="262"/>
      <c r="EC35" s="262"/>
      <c r="ED35" s="262"/>
      <c r="EE35" s="262"/>
      <c r="EF35" s="262"/>
      <c r="EG35" s="262"/>
      <c r="EH35" s="262"/>
      <c r="EI35" s="262"/>
      <c r="EJ35" s="262"/>
      <c r="EK35" s="262"/>
      <c r="EL35" s="262"/>
      <c r="EM35" s="262"/>
      <c r="EN35" s="262"/>
      <c r="EO35" s="262"/>
      <c r="EP35" s="262"/>
      <c r="EQ35" s="262"/>
      <c r="ER35" s="262"/>
      <c r="ES35" s="262"/>
      <c r="ET35" s="262"/>
      <c r="EU35" s="262"/>
      <c r="EV35" s="262"/>
      <c r="EW35" s="262"/>
      <c r="EX35" s="262"/>
      <c r="EY35" s="262"/>
      <c r="EZ35" s="262"/>
      <c r="FA35" s="262"/>
      <c r="FB35" s="262"/>
      <c r="FC35" s="262"/>
      <c r="FD35" s="262"/>
      <c r="FE35" s="262"/>
      <c r="FF35" s="262"/>
      <c r="FG35" s="262"/>
      <c r="FH35" s="262"/>
      <c r="FI35" s="262"/>
      <c r="FJ35" s="262"/>
      <c r="FK35" s="262"/>
      <c r="FL35" s="262"/>
      <c r="FM35" s="262"/>
      <c r="FN35" s="262"/>
      <c r="FO35" s="262"/>
      <c r="FP35" s="262"/>
      <c r="FQ35" s="262"/>
      <c r="FR35" s="262"/>
      <c r="FS35" s="262"/>
      <c r="FT35" s="262"/>
      <c r="FU35" s="262"/>
      <c r="FV35" s="262"/>
      <c r="FW35" s="262"/>
      <c r="FX35" s="262"/>
      <c r="FY35" s="262"/>
      <c r="FZ35" s="262"/>
      <c r="GA35" s="262"/>
      <c r="GB35" s="262"/>
      <c r="GC35" s="262"/>
      <c r="GD35" s="262"/>
      <c r="GE35" s="262"/>
      <c r="GF35" s="262"/>
      <c r="GG35" s="262"/>
      <c r="GH35" s="262"/>
      <c r="GI35" s="262"/>
      <c r="GJ35" s="262"/>
      <c r="GK35" s="262"/>
      <c r="GL35" s="262"/>
      <c r="GM35" s="262"/>
      <c r="GN35" s="262"/>
      <c r="GO35" s="262"/>
      <c r="GP35" s="262"/>
      <c r="GQ35" s="262"/>
      <c r="GR35" s="262"/>
      <c r="GS35" s="262"/>
      <c r="GT35" s="262"/>
      <c r="GU35" s="262"/>
      <c r="GV35" s="262"/>
      <c r="GW35" s="262"/>
      <c r="GX35" s="262"/>
      <c r="GY35" s="262"/>
      <c r="GZ35" s="262"/>
      <c r="HA35" s="262"/>
      <c r="HB35" s="262"/>
      <c r="HC35" s="262"/>
      <c r="HD35" s="262"/>
      <c r="HE35" s="262"/>
      <c r="HF35" s="262"/>
      <c r="HG35" s="262"/>
      <c r="HH35" s="262"/>
      <c r="HI35" s="262"/>
      <c r="HJ35" s="262"/>
      <c r="HK35" s="262"/>
      <c r="HL35" s="262"/>
      <c r="HM35" s="262"/>
      <c r="HN35" s="262"/>
      <c r="HO35" s="262"/>
      <c r="HP35" s="262"/>
      <c r="HQ35" s="262"/>
      <c r="HR35" s="262"/>
      <c r="HS35" s="262"/>
      <c r="HT35" s="262"/>
      <c r="HU35" s="262"/>
      <c r="HV35" s="262"/>
      <c r="HW35" s="262"/>
      <c r="HX35" s="262"/>
      <c r="HY35" s="262"/>
      <c r="HZ35" s="262"/>
      <c r="IA35" s="262"/>
      <c r="IB35" s="262"/>
      <c r="IC35" s="262"/>
      <c r="ID35" s="262"/>
      <c r="IE35" s="262"/>
      <c r="IF35" s="262"/>
      <c r="IG35" s="262"/>
      <c r="IH35" s="262"/>
      <c r="II35" s="262"/>
      <c r="IJ35" s="262"/>
      <c r="IK35" s="262"/>
      <c r="IL35" s="262"/>
      <c r="IM35" s="262"/>
      <c r="IN35" s="262"/>
      <c r="IO35" s="262"/>
      <c r="IP35" s="262"/>
      <c r="IQ35" s="262"/>
      <c r="IR35" s="262"/>
      <c r="IS35" s="262"/>
      <c r="IT35" s="262"/>
      <c r="IU35" s="262"/>
      <c r="IV35" s="262"/>
      <c r="IW35" s="262"/>
      <c r="IX35" s="262"/>
      <c r="IY35" s="262"/>
      <c r="IZ35" s="262"/>
      <c r="JA35" s="262"/>
      <c r="JB35" s="262"/>
      <c r="JC35" s="262"/>
      <c r="JD35" s="262"/>
      <c r="JE35" s="262"/>
      <c r="JF35" s="262"/>
      <c r="JG35" s="262"/>
      <c r="JH35" s="262"/>
      <c r="JI35" s="262"/>
      <c r="JJ35" s="262"/>
      <c r="JK35" s="262"/>
      <c r="JL35" s="262"/>
      <c r="JM35" s="262"/>
      <c r="JN35" s="262"/>
      <c r="JO35" s="262"/>
      <c r="JP35" s="262"/>
      <c r="JQ35" s="262"/>
      <c r="JR35" s="262"/>
      <c r="JS35" s="262"/>
      <c r="JT35" s="262"/>
      <c r="JU35" s="262"/>
      <c r="JV35" s="262"/>
      <c r="JW35" s="262"/>
      <c r="JX35" s="262"/>
      <c r="JY35" s="262"/>
      <c r="JZ35" s="262"/>
      <c r="KA35" s="262"/>
      <c r="KB35" s="262"/>
      <c r="KC35" s="262"/>
      <c r="KD35" s="262"/>
      <c r="KE35" s="262"/>
      <c r="KF35" s="262"/>
      <c r="KG35" s="262"/>
      <c r="KH35" s="262"/>
      <c r="KI35" s="262"/>
      <c r="KJ35" s="262"/>
      <c r="KK35" s="262"/>
      <c r="KL35" s="262"/>
      <c r="KM35" s="262"/>
      <c r="KN35" s="262"/>
      <c r="KO35" s="262"/>
      <c r="KP35" s="262"/>
      <c r="KQ35" s="262"/>
      <c r="KR35" s="262"/>
      <c r="KS35" s="262"/>
      <c r="KT35" s="262"/>
      <c r="KU35" s="262"/>
      <c r="KV35" s="262"/>
      <c r="KW35" s="262"/>
      <c r="KX35" s="262"/>
      <c r="KY35" s="262"/>
      <c r="KZ35" s="262"/>
      <c r="LA35" s="262"/>
      <c r="LB35" s="262"/>
      <c r="LC35" s="262"/>
      <c r="LD35" s="262"/>
      <c r="LE35" s="262"/>
      <c r="LF35" s="262"/>
      <c r="LG35" s="262"/>
      <c r="LH35" s="262"/>
      <c r="LI35" s="262"/>
      <c r="LJ35" s="262"/>
      <c r="LK35" s="262"/>
      <c r="LL35" s="262"/>
      <c r="LM35" s="262"/>
      <c r="LN35" s="262"/>
      <c r="LO35" s="262"/>
      <c r="LP35" s="262"/>
      <c r="LQ35" s="262"/>
      <c r="LR35" s="262"/>
      <c r="LS35" s="262"/>
      <c r="LT35" s="262"/>
      <c r="LU35" s="262"/>
      <c r="LV35" s="262"/>
      <c r="LW35" s="262"/>
      <c r="LX35" s="262"/>
      <c r="LY35" s="262"/>
      <c r="LZ35" s="262"/>
      <c r="MA35" s="262"/>
      <c r="MB35" s="262"/>
      <c r="MC35" s="262"/>
      <c r="MD35" s="262"/>
      <c r="ME35" s="262"/>
      <c r="MF35" s="262"/>
      <c r="MG35" s="262"/>
      <c r="MH35" s="262"/>
      <c r="MI35" s="262"/>
      <c r="MJ35" s="262"/>
      <c r="MK35" s="262"/>
      <c r="ML35" s="262"/>
      <c r="MM35" s="262"/>
      <c r="MN35" s="262"/>
      <c r="MO35" s="262"/>
      <c r="MP35" s="262"/>
      <c r="MQ35" s="262"/>
      <c r="MR35" s="262"/>
      <c r="MS35" s="262"/>
      <c r="MT35" s="262"/>
      <c r="MU35" s="262"/>
      <c r="MV35" s="262"/>
      <c r="MW35" s="262"/>
      <c r="MX35" s="262"/>
      <c r="MY35" s="262"/>
      <c r="MZ35" s="262"/>
      <c r="NA35" s="262"/>
      <c r="NB35" s="262"/>
      <c r="NC35" s="262"/>
      <c r="ND35" s="262"/>
      <c r="NE35" s="262"/>
      <c r="NF35" s="262"/>
      <c r="NG35" s="262"/>
      <c r="NH35" s="262"/>
      <c r="NI35" s="262"/>
      <c r="NJ35" s="262"/>
      <c r="NK35" s="262"/>
      <c r="NL35" s="262"/>
      <c r="NM35" s="262"/>
      <c r="NN35" s="262"/>
      <c r="NO35" s="262"/>
      <c r="NP35" s="262"/>
      <c r="NQ35" s="262"/>
      <c r="NR35" s="262"/>
      <c r="NS35" s="262"/>
      <c r="NT35" s="262"/>
      <c r="NU35" s="262"/>
      <c r="NV35" s="262"/>
      <c r="NW35" s="262"/>
      <c r="NX35" s="262"/>
      <c r="NY35" s="262"/>
      <c r="NZ35" s="262"/>
      <c r="OA35" s="262"/>
      <c r="OB35" s="262"/>
      <c r="OC35" s="262"/>
      <c r="OD35" s="262"/>
      <c r="OE35" s="262"/>
      <c r="OF35" s="262"/>
      <c r="OG35" s="262"/>
      <c r="OH35" s="262"/>
      <c r="OI35" s="262"/>
      <c r="OJ35" s="262"/>
      <c r="OK35" s="262"/>
      <c r="OL35" s="262"/>
      <c r="OM35" s="262"/>
      <c r="ON35" s="262"/>
      <c r="OO35" s="262"/>
      <c r="OP35" s="262"/>
      <c r="OQ35" s="262"/>
      <c r="OR35" s="262"/>
      <c r="OS35" s="262"/>
      <c r="OT35" s="262"/>
      <c r="OU35" s="262"/>
      <c r="OV35" s="262"/>
      <c r="OW35" s="262"/>
      <c r="OX35" s="262"/>
      <c r="OY35" s="262"/>
      <c r="OZ35" s="262"/>
      <c r="PA35" s="262"/>
      <c r="PB35" s="262"/>
      <c r="PC35" s="262"/>
      <c r="PD35" s="262"/>
      <c r="PE35" s="262"/>
      <c r="PF35" s="262"/>
      <c r="PG35" s="262"/>
      <c r="PH35" s="262"/>
      <c r="PI35" s="262"/>
      <c r="PJ35" s="262"/>
      <c r="PK35" s="262"/>
      <c r="PL35" s="262"/>
      <c r="PM35" s="262"/>
      <c r="PN35" s="262"/>
      <c r="PO35" s="262"/>
      <c r="PP35" s="262"/>
      <c r="PQ35" s="262"/>
      <c r="PR35" s="262"/>
      <c r="PS35" s="262"/>
      <c r="PT35" s="262"/>
      <c r="PU35" s="262"/>
      <c r="PV35" s="262"/>
      <c r="PW35" s="262"/>
      <c r="PX35" s="262"/>
      <c r="PY35" s="262"/>
      <c r="PZ35" s="262"/>
      <c r="QA35" s="262"/>
      <c r="QB35" s="262"/>
      <c r="QC35" s="262"/>
      <c r="QD35" s="262"/>
      <c r="QE35" s="262"/>
      <c r="QF35" s="262"/>
      <c r="QG35" s="262"/>
      <c r="QH35" s="262"/>
      <c r="QI35" s="262"/>
      <c r="QJ35" s="262"/>
      <c r="QK35" s="262"/>
      <c r="QL35" s="262"/>
      <c r="QM35" s="262"/>
      <c r="QN35" s="262"/>
      <c r="QO35" s="262"/>
      <c r="QP35" s="262"/>
      <c r="QQ35" s="262"/>
      <c r="QR35" s="262"/>
      <c r="QS35" s="262"/>
      <c r="QT35" s="262"/>
      <c r="QU35" s="262"/>
      <c r="QV35" s="262"/>
      <c r="QW35" s="262"/>
      <c r="QX35" s="262"/>
      <c r="QY35" s="262"/>
      <c r="QZ35" s="262"/>
      <c r="RA35" s="262"/>
      <c r="RB35" s="262"/>
      <c r="RC35" s="262"/>
      <c r="RD35" s="262"/>
      <c r="RE35" s="262"/>
      <c r="RF35" s="262"/>
      <c r="RG35" s="262"/>
      <c r="RH35" s="262"/>
      <c r="RI35" s="262"/>
      <c r="RJ35" s="262"/>
      <c r="RK35" s="262"/>
      <c r="RL35" s="262"/>
      <c r="RM35" s="262"/>
      <c r="RN35" s="262"/>
      <c r="RO35" s="262"/>
      <c r="RP35" s="262"/>
      <c r="RQ35" s="262"/>
      <c r="RR35" s="262"/>
      <c r="RS35" s="262"/>
      <c r="RT35" s="262"/>
      <c r="RU35" s="262"/>
      <c r="RV35" s="262"/>
      <c r="RW35" s="262"/>
      <c r="RX35" s="262"/>
      <c r="RY35" s="262"/>
      <c r="RZ35" s="262"/>
      <c r="SA35" s="262"/>
      <c r="SB35" s="262"/>
      <c r="SC35" s="262"/>
      <c r="SD35" s="262"/>
      <c r="SE35" s="262"/>
      <c r="SF35" s="262"/>
      <c r="SG35" s="262"/>
      <c r="SH35" s="262"/>
      <c r="SI35" s="262"/>
      <c r="SJ35" s="262"/>
      <c r="SK35" s="262"/>
      <c r="SL35" s="262"/>
      <c r="SM35" s="262"/>
      <c r="SN35" s="262"/>
      <c r="SO35" s="262"/>
      <c r="SP35" s="262"/>
      <c r="SQ35" s="262"/>
      <c r="SR35" s="262"/>
      <c r="SS35" s="262"/>
      <c r="ST35" s="262"/>
      <c r="SU35" s="262"/>
      <c r="SV35" s="262"/>
      <c r="SW35" s="262"/>
      <c r="SX35" s="262"/>
      <c r="SY35" s="262"/>
      <c r="SZ35" s="262"/>
      <c r="TA35" s="262"/>
      <c r="TB35" s="262"/>
      <c r="TC35" s="262"/>
      <c r="TD35" s="262"/>
      <c r="TE35" s="262"/>
      <c r="TF35" s="262"/>
      <c r="TG35" s="262"/>
      <c r="TH35" s="262"/>
      <c r="TI35" s="262"/>
      <c r="TJ35" s="262"/>
      <c r="TK35" s="262"/>
      <c r="TL35" s="262"/>
      <c r="TM35" s="262"/>
      <c r="TN35" s="262"/>
      <c r="TO35" s="262"/>
      <c r="TP35" s="262"/>
      <c r="TQ35" s="262"/>
      <c r="TR35" s="262"/>
      <c r="TS35" s="262"/>
      <c r="TT35" s="262"/>
      <c r="TU35" s="262"/>
      <c r="TV35" s="262"/>
      <c r="TW35" s="262"/>
      <c r="TX35" s="262"/>
      <c r="TY35" s="262"/>
      <c r="TZ35" s="262"/>
      <c r="UA35" s="262"/>
      <c r="UB35" s="262"/>
      <c r="UC35" s="262"/>
      <c r="UD35" s="262"/>
      <c r="UE35" s="262"/>
      <c r="UF35" s="262"/>
      <c r="UG35" s="262"/>
      <c r="UH35" s="262"/>
      <c r="UI35" s="262"/>
      <c r="UJ35" s="262"/>
      <c r="UK35" s="262"/>
      <c r="UL35" s="262"/>
      <c r="UM35" s="262"/>
      <c r="UN35" s="262"/>
      <c r="UO35" s="262"/>
      <c r="UP35" s="262"/>
      <c r="UQ35" s="262"/>
      <c r="UR35" s="262"/>
      <c r="US35" s="262"/>
      <c r="UT35" s="262"/>
      <c r="UU35" s="262"/>
      <c r="UV35" s="262"/>
      <c r="UW35" s="262"/>
      <c r="UX35" s="262"/>
      <c r="UY35" s="262"/>
      <c r="UZ35" s="262"/>
      <c r="VA35" s="262"/>
      <c r="VB35" s="262"/>
      <c r="VC35" s="262"/>
      <c r="VD35" s="262"/>
      <c r="VE35" s="262"/>
      <c r="VF35" s="262"/>
      <c r="VG35" s="262"/>
      <c r="VH35" s="262"/>
      <c r="VI35" s="262"/>
      <c r="VJ35" s="262"/>
      <c r="VK35" s="262"/>
      <c r="VL35" s="262"/>
      <c r="VM35" s="262"/>
      <c r="VN35" s="262"/>
      <c r="VO35" s="262"/>
      <c r="VP35" s="262"/>
      <c r="VQ35" s="262"/>
      <c r="VR35" s="262"/>
      <c r="VS35" s="262"/>
      <c r="VT35" s="262"/>
      <c r="VU35" s="262"/>
      <c r="VV35" s="262"/>
      <c r="VW35" s="262"/>
      <c r="VX35" s="262"/>
      <c r="VY35" s="262"/>
      <c r="VZ35" s="262"/>
      <c r="WA35" s="262"/>
      <c r="WB35" s="262"/>
      <c r="WC35" s="262"/>
      <c r="WD35" s="262"/>
      <c r="WE35" s="262"/>
      <c r="WF35" s="262"/>
      <c r="WG35" s="262"/>
      <c r="WH35" s="262"/>
      <c r="WI35" s="262"/>
      <c r="WJ35" s="262"/>
      <c r="WK35" s="262"/>
      <c r="WL35" s="262"/>
      <c r="WM35" s="262"/>
      <c r="WN35" s="262"/>
      <c r="WO35" s="262"/>
      <c r="WP35" s="262"/>
      <c r="WQ35" s="262"/>
      <c r="WR35" s="262"/>
      <c r="WS35" s="262"/>
      <c r="WT35" s="262"/>
      <c r="WU35" s="262"/>
      <c r="WV35" s="262"/>
      <c r="WW35" s="262"/>
      <c r="WX35" s="262"/>
      <c r="WY35" s="262"/>
      <c r="WZ35" s="262"/>
      <c r="XA35" s="262"/>
      <c r="XB35" s="262"/>
      <c r="XC35" s="262"/>
      <c r="XD35" s="262"/>
      <c r="XE35" s="262"/>
      <c r="XF35" s="262"/>
      <c r="XG35" s="262"/>
      <c r="XH35" s="262"/>
      <c r="XI35" s="262"/>
      <c r="XJ35" s="262"/>
      <c r="XK35" s="262"/>
      <c r="XL35" s="262"/>
      <c r="XM35" s="262"/>
      <c r="XN35" s="262"/>
      <c r="XO35" s="262"/>
      <c r="XP35" s="262"/>
      <c r="XQ35" s="262"/>
      <c r="XR35" s="262"/>
      <c r="XS35" s="262"/>
      <c r="XT35" s="262"/>
      <c r="XU35" s="262"/>
      <c r="XV35" s="262"/>
      <c r="XW35" s="262"/>
      <c r="XX35" s="262"/>
      <c r="XY35" s="262"/>
      <c r="XZ35" s="262"/>
      <c r="YA35" s="262"/>
      <c r="YB35" s="262"/>
      <c r="YC35" s="262"/>
      <c r="YD35" s="262"/>
      <c r="YE35" s="262"/>
      <c r="YF35" s="262"/>
      <c r="YG35" s="262"/>
      <c r="YH35" s="262"/>
      <c r="YI35" s="262"/>
      <c r="YJ35" s="262"/>
      <c r="YK35" s="262"/>
      <c r="YL35" s="262"/>
      <c r="YM35" s="262"/>
      <c r="YN35" s="262"/>
      <c r="YO35" s="262"/>
      <c r="YP35" s="262"/>
      <c r="YQ35" s="262"/>
      <c r="YR35" s="262"/>
      <c r="YS35" s="262"/>
      <c r="YT35" s="262"/>
      <c r="YU35" s="262"/>
      <c r="YV35" s="262"/>
      <c r="YW35" s="262"/>
      <c r="YX35" s="262"/>
      <c r="YY35" s="262"/>
      <c r="YZ35" s="262"/>
      <c r="ZA35" s="262"/>
      <c r="ZB35" s="262"/>
      <c r="ZC35" s="262"/>
      <c r="ZD35" s="262"/>
      <c r="ZE35" s="262"/>
      <c r="ZF35" s="262"/>
      <c r="ZG35" s="262"/>
      <c r="ZH35" s="262"/>
      <c r="ZI35" s="262"/>
      <c r="ZJ35" s="262"/>
      <c r="ZK35" s="262"/>
      <c r="ZL35" s="262"/>
      <c r="ZM35" s="262"/>
      <c r="ZN35" s="262"/>
      <c r="ZO35" s="262"/>
      <c r="ZP35" s="262"/>
      <c r="ZQ35" s="262"/>
      <c r="ZR35" s="262"/>
      <c r="ZS35" s="262"/>
      <c r="ZT35" s="262"/>
      <c r="ZU35" s="262"/>
      <c r="ZV35" s="262"/>
      <c r="ZW35" s="262"/>
      <c r="ZX35" s="262"/>
      <c r="ZY35" s="262"/>
      <c r="ZZ35" s="262"/>
      <c r="AAA35" s="262"/>
      <c r="AAB35" s="262"/>
      <c r="AAC35" s="262"/>
      <c r="AAD35" s="262"/>
      <c r="AAE35" s="262"/>
      <c r="AAF35" s="262"/>
      <c r="AAG35" s="262"/>
      <c r="AAH35" s="262"/>
      <c r="AAI35" s="262"/>
      <c r="AAJ35" s="262"/>
      <c r="AAK35" s="262"/>
      <c r="AAL35" s="262"/>
      <c r="AAM35" s="262"/>
      <c r="AAN35" s="262"/>
      <c r="AAO35" s="262"/>
      <c r="AAP35" s="262"/>
      <c r="AAQ35" s="262"/>
      <c r="AAR35" s="262"/>
      <c r="AAS35" s="262"/>
      <c r="AAT35" s="262"/>
      <c r="AAU35" s="262"/>
      <c r="AAV35" s="262"/>
      <c r="AAW35" s="262"/>
      <c r="AAX35" s="262"/>
      <c r="AAY35" s="262"/>
      <c r="AAZ35" s="262"/>
      <c r="ABA35" s="262"/>
      <c r="ABB35" s="262"/>
      <c r="ABC35" s="262"/>
      <c r="ABD35" s="262"/>
      <c r="ABE35" s="262"/>
      <c r="ABF35" s="262"/>
      <c r="ABG35" s="262"/>
      <c r="ABH35" s="262"/>
      <c r="ABI35" s="262"/>
      <c r="ABJ35" s="262"/>
      <c r="ABK35" s="262"/>
      <c r="ABL35" s="262"/>
      <c r="ABM35" s="262"/>
      <c r="ABN35" s="262"/>
      <c r="ABO35" s="262"/>
      <c r="ABP35" s="262"/>
      <c r="ABQ35" s="262"/>
      <c r="ABR35" s="262"/>
      <c r="ABS35" s="262"/>
      <c r="ABT35" s="262"/>
      <c r="ABU35" s="262"/>
      <c r="ABV35" s="262"/>
      <c r="ABW35" s="262"/>
      <c r="ABX35" s="262"/>
      <c r="ABY35" s="262"/>
      <c r="ABZ35" s="262"/>
      <c r="ACA35" s="262"/>
      <c r="ACB35" s="262"/>
      <c r="ACC35" s="262"/>
      <c r="ACD35" s="262"/>
      <c r="ACE35" s="262"/>
      <c r="ACF35" s="262"/>
      <c r="ACG35" s="262"/>
      <c r="ACH35" s="262"/>
      <c r="ACI35" s="262"/>
      <c r="ACJ35" s="262"/>
      <c r="ACK35" s="262"/>
      <c r="ACL35" s="262"/>
    </row>
    <row r="36" spans="1:766">
      <c r="C36" s="262" t="s">
        <v>1199</v>
      </c>
      <c r="D36" s="262" t="s">
        <v>1198</v>
      </c>
      <c r="E36" s="294">
        <v>97181</v>
      </c>
      <c r="F36" s="282" t="s">
        <v>1187</v>
      </c>
      <c r="G36" s="273">
        <v>2.5000000000000001E-2</v>
      </c>
      <c r="H36" s="272">
        <v>2430</v>
      </c>
      <c r="J36" s="262" t="s">
        <v>1004</v>
      </c>
    </row>
    <row r="37" spans="1:766">
      <c r="C37" s="262" t="s">
        <v>1197</v>
      </c>
      <c r="D37" s="262" t="s">
        <v>1196</v>
      </c>
      <c r="E37" s="294">
        <v>35276</v>
      </c>
      <c r="F37" s="282" t="s">
        <v>1187</v>
      </c>
      <c r="G37" s="273">
        <v>2.5000000000000001E-2</v>
      </c>
      <c r="H37" s="272">
        <v>882</v>
      </c>
      <c r="J37" s="262" t="s">
        <v>1004</v>
      </c>
    </row>
    <row r="38" spans="1:766">
      <c r="C38" s="262" t="s">
        <v>1195</v>
      </c>
      <c r="D38" s="262" t="s">
        <v>1194</v>
      </c>
      <c r="E38" s="294">
        <v>8314</v>
      </c>
      <c r="F38" s="282" t="s">
        <v>1187</v>
      </c>
      <c r="G38" s="273">
        <v>2.5000000000000001E-2</v>
      </c>
      <c r="H38" s="272">
        <v>208</v>
      </c>
      <c r="J38" s="262" t="s">
        <v>1004</v>
      </c>
    </row>
    <row r="39" spans="1:766">
      <c r="C39" s="262" t="s">
        <v>1193</v>
      </c>
      <c r="D39" s="262" t="s">
        <v>1192</v>
      </c>
      <c r="E39" s="294">
        <v>114972</v>
      </c>
      <c r="F39" s="282" t="s">
        <v>1187</v>
      </c>
      <c r="G39" s="273">
        <v>2.5000000000000001E-2</v>
      </c>
      <c r="H39" s="272">
        <v>2874</v>
      </c>
      <c r="J39" s="262" t="s">
        <v>1004</v>
      </c>
    </row>
    <row r="40" spans="1:766">
      <c r="C40" s="262" t="s">
        <v>1191</v>
      </c>
      <c r="D40" s="262" t="s">
        <v>1190</v>
      </c>
      <c r="E40" s="294">
        <v>11508</v>
      </c>
      <c r="F40" s="282" t="s">
        <v>1187</v>
      </c>
      <c r="G40" s="273">
        <v>2.5000000000000001E-2</v>
      </c>
      <c r="H40" s="272">
        <v>288</v>
      </c>
      <c r="J40" s="262" t="s">
        <v>1004</v>
      </c>
    </row>
    <row r="41" spans="1:766">
      <c r="C41" s="262" t="s">
        <v>1189</v>
      </c>
      <c r="D41" s="262" t="s">
        <v>1188</v>
      </c>
      <c r="E41" s="294">
        <v>114190</v>
      </c>
      <c r="F41" s="282" t="s">
        <v>1187</v>
      </c>
      <c r="G41" s="273">
        <v>2.5000000000000001E-2</v>
      </c>
      <c r="H41" s="272">
        <v>2855</v>
      </c>
      <c r="J41" s="262" t="s">
        <v>1004</v>
      </c>
    </row>
    <row r="42" spans="1:766" s="277" customFormat="1">
      <c r="A42" s="281" t="s">
        <v>1186</v>
      </c>
      <c r="B42" s="271" t="str">
        <f>LEFT(A42,3)</f>
        <v>378</v>
      </c>
      <c r="C42" s="280"/>
      <c r="D42" s="280"/>
      <c r="E42" s="279">
        <v>437169</v>
      </c>
      <c r="F42" s="279">
        <v>0</v>
      </c>
      <c r="G42" s="279"/>
      <c r="H42" s="279">
        <v>10930</v>
      </c>
      <c r="I42" s="278"/>
      <c r="J42" s="262"/>
    </row>
    <row r="43" spans="1:766" s="275" customFormat="1">
      <c r="A43" s="265" t="s">
        <v>1185</v>
      </c>
      <c r="B43" s="265"/>
      <c r="C43" s="262" t="s">
        <v>1184</v>
      </c>
      <c r="D43" s="262" t="s">
        <v>1183</v>
      </c>
      <c r="E43" s="294">
        <v>2904</v>
      </c>
      <c r="F43" s="274" t="s">
        <v>1180</v>
      </c>
      <c r="G43" s="273">
        <v>2.1000000000000001E-2</v>
      </c>
      <c r="H43" s="272">
        <v>61</v>
      </c>
      <c r="I43" s="263"/>
      <c r="J43" s="262" t="s">
        <v>1004</v>
      </c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262"/>
      <c r="DH43" s="262"/>
      <c r="DI43" s="262"/>
      <c r="DJ43" s="262"/>
      <c r="DK43" s="262"/>
      <c r="DL43" s="262"/>
      <c r="DM43" s="262"/>
      <c r="DN43" s="262"/>
      <c r="DO43" s="262"/>
      <c r="DP43" s="262"/>
      <c r="DQ43" s="262"/>
      <c r="DR43" s="262"/>
      <c r="DS43" s="262"/>
      <c r="DT43" s="262"/>
      <c r="DU43" s="262"/>
      <c r="DV43" s="262"/>
      <c r="DW43" s="262"/>
      <c r="DX43" s="262"/>
      <c r="DY43" s="262"/>
      <c r="DZ43" s="262"/>
      <c r="EA43" s="262"/>
      <c r="EB43" s="262"/>
      <c r="EC43" s="262"/>
      <c r="ED43" s="262"/>
      <c r="EE43" s="262"/>
      <c r="EF43" s="262"/>
      <c r="EG43" s="262"/>
      <c r="EH43" s="262"/>
      <c r="EI43" s="262"/>
      <c r="EJ43" s="262"/>
      <c r="EK43" s="262"/>
      <c r="EL43" s="262"/>
      <c r="EM43" s="262"/>
      <c r="EN43" s="262"/>
      <c r="EO43" s="262"/>
      <c r="EP43" s="262"/>
      <c r="EQ43" s="262"/>
      <c r="ER43" s="262"/>
      <c r="ES43" s="262"/>
      <c r="ET43" s="262"/>
      <c r="EU43" s="262"/>
      <c r="EV43" s="262"/>
      <c r="EW43" s="262"/>
      <c r="EX43" s="262"/>
      <c r="EY43" s="262"/>
      <c r="EZ43" s="262"/>
      <c r="FA43" s="262"/>
      <c r="FB43" s="262"/>
      <c r="FC43" s="262"/>
      <c r="FD43" s="262"/>
      <c r="FE43" s="262"/>
      <c r="FF43" s="262"/>
      <c r="FG43" s="262"/>
      <c r="FH43" s="262"/>
      <c r="FI43" s="262"/>
      <c r="FJ43" s="262"/>
      <c r="FK43" s="262"/>
      <c r="FL43" s="262"/>
      <c r="FM43" s="262"/>
      <c r="FN43" s="262"/>
      <c r="FO43" s="262"/>
      <c r="FP43" s="262"/>
      <c r="FQ43" s="262"/>
      <c r="FR43" s="262"/>
      <c r="FS43" s="262"/>
      <c r="FT43" s="262"/>
      <c r="FU43" s="262"/>
      <c r="FV43" s="262"/>
      <c r="FW43" s="262"/>
      <c r="FX43" s="262"/>
      <c r="FY43" s="262"/>
      <c r="FZ43" s="262"/>
      <c r="GA43" s="262"/>
      <c r="GB43" s="262"/>
      <c r="GC43" s="262"/>
      <c r="GD43" s="262"/>
      <c r="GE43" s="262"/>
      <c r="GF43" s="262"/>
      <c r="GG43" s="262"/>
      <c r="GH43" s="262"/>
      <c r="GI43" s="262"/>
      <c r="GJ43" s="262"/>
      <c r="GK43" s="262"/>
      <c r="GL43" s="262"/>
      <c r="GM43" s="262"/>
      <c r="GN43" s="262"/>
      <c r="GO43" s="262"/>
      <c r="GP43" s="262"/>
      <c r="GQ43" s="262"/>
      <c r="GR43" s="262"/>
      <c r="GS43" s="262"/>
      <c r="GT43" s="262"/>
      <c r="GU43" s="262"/>
      <c r="GV43" s="262"/>
      <c r="GW43" s="262"/>
      <c r="GX43" s="262"/>
      <c r="GY43" s="262"/>
      <c r="GZ43" s="262"/>
      <c r="HA43" s="262"/>
      <c r="HB43" s="262"/>
      <c r="HC43" s="262"/>
      <c r="HD43" s="262"/>
      <c r="HE43" s="262"/>
      <c r="HF43" s="262"/>
      <c r="HG43" s="262"/>
      <c r="HH43" s="262"/>
      <c r="HI43" s="262"/>
      <c r="HJ43" s="262"/>
      <c r="HK43" s="262"/>
      <c r="HL43" s="262"/>
      <c r="HM43" s="262"/>
      <c r="HN43" s="262"/>
      <c r="HO43" s="262"/>
      <c r="HP43" s="262"/>
      <c r="HQ43" s="262"/>
      <c r="HR43" s="262"/>
      <c r="HS43" s="262"/>
      <c r="HT43" s="262"/>
      <c r="HU43" s="262"/>
      <c r="HV43" s="262"/>
      <c r="HW43" s="262"/>
      <c r="HX43" s="262"/>
      <c r="HY43" s="262"/>
      <c r="HZ43" s="262"/>
      <c r="IA43" s="262"/>
      <c r="IB43" s="262"/>
      <c r="IC43" s="262"/>
      <c r="ID43" s="262"/>
      <c r="IE43" s="262"/>
      <c r="IF43" s="262"/>
      <c r="IG43" s="262"/>
      <c r="IH43" s="262"/>
      <c r="II43" s="262"/>
      <c r="IJ43" s="262"/>
      <c r="IK43" s="262"/>
      <c r="IL43" s="262"/>
      <c r="IM43" s="262"/>
      <c r="IN43" s="262"/>
      <c r="IO43" s="262"/>
      <c r="IP43" s="262"/>
      <c r="IQ43" s="262"/>
      <c r="IR43" s="262"/>
      <c r="IS43" s="262"/>
      <c r="IT43" s="262"/>
      <c r="IU43" s="262"/>
      <c r="IV43" s="262"/>
      <c r="IW43" s="262"/>
      <c r="IX43" s="262"/>
      <c r="IY43" s="262"/>
      <c r="IZ43" s="262"/>
      <c r="JA43" s="262"/>
      <c r="JB43" s="262"/>
      <c r="JC43" s="262"/>
      <c r="JD43" s="262"/>
      <c r="JE43" s="262"/>
      <c r="JF43" s="262"/>
      <c r="JG43" s="262"/>
      <c r="JH43" s="262"/>
      <c r="JI43" s="262"/>
      <c r="JJ43" s="262"/>
      <c r="JK43" s="262"/>
      <c r="JL43" s="262"/>
      <c r="JM43" s="262"/>
      <c r="JN43" s="262"/>
      <c r="JO43" s="262"/>
      <c r="JP43" s="262"/>
      <c r="JQ43" s="262"/>
      <c r="JR43" s="262"/>
      <c r="JS43" s="262"/>
      <c r="JT43" s="262"/>
      <c r="JU43" s="262"/>
      <c r="JV43" s="262"/>
      <c r="JW43" s="262"/>
      <c r="JX43" s="262"/>
      <c r="JY43" s="262"/>
      <c r="JZ43" s="262"/>
      <c r="KA43" s="262"/>
      <c r="KB43" s="262"/>
      <c r="KC43" s="262"/>
      <c r="KD43" s="262"/>
      <c r="KE43" s="262"/>
      <c r="KF43" s="262"/>
      <c r="KG43" s="262"/>
      <c r="KH43" s="262"/>
      <c r="KI43" s="262"/>
      <c r="KJ43" s="262"/>
      <c r="KK43" s="262"/>
      <c r="KL43" s="262"/>
      <c r="KM43" s="262"/>
      <c r="KN43" s="262"/>
      <c r="KO43" s="262"/>
      <c r="KP43" s="262"/>
      <c r="KQ43" s="262"/>
      <c r="KR43" s="262"/>
      <c r="KS43" s="262"/>
      <c r="KT43" s="262"/>
      <c r="KU43" s="262"/>
      <c r="KV43" s="262"/>
      <c r="KW43" s="262"/>
      <c r="KX43" s="262"/>
      <c r="KY43" s="262"/>
      <c r="KZ43" s="262"/>
      <c r="LA43" s="262"/>
      <c r="LB43" s="262"/>
      <c r="LC43" s="262"/>
      <c r="LD43" s="262"/>
      <c r="LE43" s="262"/>
      <c r="LF43" s="262"/>
      <c r="LG43" s="262"/>
      <c r="LH43" s="262"/>
      <c r="LI43" s="262"/>
      <c r="LJ43" s="262"/>
      <c r="LK43" s="262"/>
      <c r="LL43" s="262"/>
      <c r="LM43" s="262"/>
      <c r="LN43" s="262"/>
      <c r="LO43" s="262"/>
      <c r="LP43" s="262"/>
      <c r="LQ43" s="262"/>
      <c r="LR43" s="262"/>
      <c r="LS43" s="262"/>
      <c r="LT43" s="262"/>
      <c r="LU43" s="262"/>
      <c r="LV43" s="262"/>
      <c r="LW43" s="262"/>
      <c r="LX43" s="262"/>
      <c r="LY43" s="262"/>
      <c r="LZ43" s="262"/>
      <c r="MA43" s="262"/>
      <c r="MB43" s="262"/>
      <c r="MC43" s="262"/>
      <c r="MD43" s="262"/>
      <c r="ME43" s="262"/>
      <c r="MF43" s="262"/>
      <c r="MG43" s="262"/>
      <c r="MH43" s="262"/>
      <c r="MI43" s="262"/>
      <c r="MJ43" s="262"/>
      <c r="MK43" s="262"/>
      <c r="ML43" s="262"/>
      <c r="MM43" s="262"/>
      <c r="MN43" s="262"/>
      <c r="MO43" s="262"/>
      <c r="MP43" s="262"/>
      <c r="MQ43" s="262"/>
      <c r="MR43" s="262"/>
      <c r="MS43" s="262"/>
      <c r="MT43" s="262"/>
      <c r="MU43" s="262"/>
      <c r="MV43" s="262"/>
      <c r="MW43" s="262"/>
      <c r="MX43" s="262"/>
      <c r="MY43" s="262"/>
      <c r="MZ43" s="262"/>
      <c r="NA43" s="262"/>
      <c r="NB43" s="262"/>
      <c r="NC43" s="262"/>
      <c r="ND43" s="262"/>
      <c r="NE43" s="262"/>
      <c r="NF43" s="262"/>
      <c r="NG43" s="262"/>
      <c r="NH43" s="262"/>
      <c r="NI43" s="262"/>
      <c r="NJ43" s="262"/>
      <c r="NK43" s="262"/>
      <c r="NL43" s="262"/>
      <c r="NM43" s="262"/>
      <c r="NN43" s="262"/>
      <c r="NO43" s="262"/>
      <c r="NP43" s="262"/>
      <c r="NQ43" s="262"/>
      <c r="NR43" s="262"/>
      <c r="NS43" s="262"/>
      <c r="NT43" s="262"/>
      <c r="NU43" s="262"/>
      <c r="NV43" s="262"/>
      <c r="NW43" s="262"/>
      <c r="NX43" s="262"/>
      <c r="NY43" s="262"/>
      <c r="NZ43" s="262"/>
      <c r="OA43" s="262"/>
      <c r="OB43" s="262"/>
      <c r="OC43" s="262"/>
      <c r="OD43" s="262"/>
      <c r="OE43" s="262"/>
      <c r="OF43" s="262"/>
      <c r="OG43" s="262"/>
      <c r="OH43" s="262"/>
      <c r="OI43" s="262"/>
      <c r="OJ43" s="262"/>
      <c r="OK43" s="262"/>
      <c r="OL43" s="262"/>
      <c r="OM43" s="262"/>
      <c r="ON43" s="262"/>
      <c r="OO43" s="262"/>
      <c r="OP43" s="262"/>
      <c r="OQ43" s="262"/>
      <c r="OR43" s="262"/>
      <c r="OS43" s="262"/>
      <c r="OT43" s="262"/>
      <c r="OU43" s="262"/>
      <c r="OV43" s="262"/>
      <c r="OW43" s="262"/>
      <c r="OX43" s="262"/>
      <c r="OY43" s="262"/>
      <c r="OZ43" s="262"/>
      <c r="PA43" s="262"/>
      <c r="PB43" s="262"/>
      <c r="PC43" s="262"/>
      <c r="PD43" s="262"/>
      <c r="PE43" s="262"/>
      <c r="PF43" s="262"/>
      <c r="PG43" s="262"/>
      <c r="PH43" s="262"/>
      <c r="PI43" s="262"/>
      <c r="PJ43" s="262"/>
      <c r="PK43" s="262"/>
      <c r="PL43" s="262"/>
      <c r="PM43" s="262"/>
      <c r="PN43" s="262"/>
      <c r="PO43" s="262"/>
      <c r="PP43" s="262"/>
      <c r="PQ43" s="262"/>
      <c r="PR43" s="262"/>
      <c r="PS43" s="262"/>
      <c r="PT43" s="262"/>
      <c r="PU43" s="262"/>
      <c r="PV43" s="262"/>
      <c r="PW43" s="262"/>
      <c r="PX43" s="262"/>
      <c r="PY43" s="262"/>
      <c r="PZ43" s="262"/>
      <c r="QA43" s="262"/>
      <c r="QB43" s="262"/>
      <c r="QC43" s="262"/>
      <c r="QD43" s="262"/>
      <c r="QE43" s="262"/>
      <c r="QF43" s="262"/>
      <c r="QG43" s="262"/>
      <c r="QH43" s="262"/>
      <c r="QI43" s="262"/>
      <c r="QJ43" s="262"/>
      <c r="QK43" s="262"/>
      <c r="QL43" s="262"/>
      <c r="QM43" s="262"/>
      <c r="QN43" s="262"/>
      <c r="QO43" s="262"/>
      <c r="QP43" s="262"/>
      <c r="QQ43" s="262"/>
      <c r="QR43" s="262"/>
      <c r="QS43" s="262"/>
      <c r="QT43" s="262"/>
      <c r="QU43" s="262"/>
      <c r="QV43" s="262"/>
      <c r="QW43" s="262"/>
      <c r="QX43" s="262"/>
      <c r="QY43" s="262"/>
      <c r="QZ43" s="262"/>
      <c r="RA43" s="262"/>
      <c r="RB43" s="262"/>
      <c r="RC43" s="262"/>
      <c r="RD43" s="262"/>
      <c r="RE43" s="262"/>
      <c r="RF43" s="262"/>
      <c r="RG43" s="262"/>
      <c r="RH43" s="262"/>
      <c r="RI43" s="262"/>
      <c r="RJ43" s="262"/>
      <c r="RK43" s="262"/>
      <c r="RL43" s="262"/>
      <c r="RM43" s="262"/>
      <c r="RN43" s="262"/>
      <c r="RO43" s="262"/>
      <c r="RP43" s="262"/>
      <c r="RQ43" s="262"/>
      <c r="RR43" s="262"/>
      <c r="RS43" s="262"/>
      <c r="RT43" s="262"/>
      <c r="RU43" s="262"/>
      <c r="RV43" s="262"/>
      <c r="RW43" s="262"/>
      <c r="RX43" s="262"/>
      <c r="RY43" s="262"/>
      <c r="RZ43" s="262"/>
      <c r="SA43" s="262"/>
      <c r="SB43" s="262"/>
      <c r="SC43" s="262"/>
      <c r="SD43" s="262"/>
      <c r="SE43" s="262"/>
      <c r="SF43" s="262"/>
      <c r="SG43" s="262"/>
      <c r="SH43" s="262"/>
      <c r="SI43" s="262"/>
      <c r="SJ43" s="262"/>
      <c r="SK43" s="262"/>
      <c r="SL43" s="262"/>
      <c r="SM43" s="262"/>
      <c r="SN43" s="262"/>
      <c r="SO43" s="262"/>
      <c r="SP43" s="262"/>
      <c r="SQ43" s="262"/>
      <c r="SR43" s="262"/>
      <c r="SS43" s="262"/>
      <c r="ST43" s="262"/>
      <c r="SU43" s="262"/>
      <c r="SV43" s="262"/>
      <c r="SW43" s="262"/>
      <c r="SX43" s="262"/>
      <c r="SY43" s="262"/>
      <c r="SZ43" s="262"/>
      <c r="TA43" s="262"/>
      <c r="TB43" s="262"/>
      <c r="TC43" s="262"/>
      <c r="TD43" s="262"/>
      <c r="TE43" s="262"/>
      <c r="TF43" s="262"/>
      <c r="TG43" s="262"/>
      <c r="TH43" s="262"/>
      <c r="TI43" s="262"/>
      <c r="TJ43" s="262"/>
      <c r="TK43" s="262"/>
      <c r="TL43" s="262"/>
      <c r="TM43" s="262"/>
      <c r="TN43" s="262"/>
      <c r="TO43" s="262"/>
      <c r="TP43" s="262"/>
      <c r="TQ43" s="262"/>
      <c r="TR43" s="262"/>
      <c r="TS43" s="262"/>
      <c r="TT43" s="262"/>
      <c r="TU43" s="262"/>
      <c r="TV43" s="262"/>
      <c r="TW43" s="262"/>
      <c r="TX43" s="262"/>
      <c r="TY43" s="262"/>
      <c r="TZ43" s="262"/>
      <c r="UA43" s="262"/>
      <c r="UB43" s="262"/>
      <c r="UC43" s="262"/>
      <c r="UD43" s="262"/>
      <c r="UE43" s="262"/>
      <c r="UF43" s="262"/>
      <c r="UG43" s="262"/>
      <c r="UH43" s="262"/>
      <c r="UI43" s="262"/>
      <c r="UJ43" s="262"/>
      <c r="UK43" s="262"/>
      <c r="UL43" s="262"/>
      <c r="UM43" s="262"/>
      <c r="UN43" s="262"/>
      <c r="UO43" s="262"/>
      <c r="UP43" s="262"/>
      <c r="UQ43" s="262"/>
      <c r="UR43" s="262"/>
      <c r="US43" s="262"/>
      <c r="UT43" s="262"/>
      <c r="UU43" s="262"/>
      <c r="UV43" s="262"/>
      <c r="UW43" s="262"/>
      <c r="UX43" s="262"/>
      <c r="UY43" s="262"/>
      <c r="UZ43" s="262"/>
      <c r="VA43" s="262"/>
      <c r="VB43" s="262"/>
      <c r="VC43" s="262"/>
      <c r="VD43" s="262"/>
      <c r="VE43" s="262"/>
      <c r="VF43" s="262"/>
      <c r="VG43" s="262"/>
      <c r="VH43" s="262"/>
      <c r="VI43" s="262"/>
      <c r="VJ43" s="262"/>
      <c r="VK43" s="262"/>
      <c r="VL43" s="262"/>
      <c r="VM43" s="262"/>
      <c r="VN43" s="262"/>
      <c r="VO43" s="262"/>
      <c r="VP43" s="262"/>
      <c r="VQ43" s="262"/>
      <c r="VR43" s="262"/>
      <c r="VS43" s="262"/>
      <c r="VT43" s="262"/>
      <c r="VU43" s="262"/>
      <c r="VV43" s="262"/>
      <c r="VW43" s="262"/>
      <c r="VX43" s="262"/>
      <c r="VY43" s="262"/>
      <c r="VZ43" s="262"/>
      <c r="WA43" s="262"/>
      <c r="WB43" s="262"/>
      <c r="WC43" s="262"/>
      <c r="WD43" s="262"/>
      <c r="WE43" s="262"/>
      <c r="WF43" s="262"/>
      <c r="WG43" s="262"/>
      <c r="WH43" s="262"/>
      <c r="WI43" s="262"/>
      <c r="WJ43" s="262"/>
      <c r="WK43" s="262"/>
      <c r="WL43" s="262"/>
      <c r="WM43" s="262"/>
      <c r="WN43" s="262"/>
      <c r="WO43" s="262"/>
      <c r="WP43" s="262"/>
      <c r="WQ43" s="262"/>
      <c r="WR43" s="262"/>
      <c r="WS43" s="262"/>
      <c r="WT43" s="262"/>
      <c r="WU43" s="262"/>
      <c r="WV43" s="262"/>
      <c r="WW43" s="262"/>
      <c r="WX43" s="262"/>
      <c r="WY43" s="262"/>
      <c r="WZ43" s="262"/>
      <c r="XA43" s="262"/>
      <c r="XB43" s="262"/>
      <c r="XC43" s="262"/>
      <c r="XD43" s="262"/>
      <c r="XE43" s="262"/>
      <c r="XF43" s="262"/>
      <c r="XG43" s="262"/>
      <c r="XH43" s="262"/>
      <c r="XI43" s="262"/>
      <c r="XJ43" s="262"/>
      <c r="XK43" s="262"/>
      <c r="XL43" s="262"/>
      <c r="XM43" s="262"/>
      <c r="XN43" s="262"/>
      <c r="XO43" s="262"/>
      <c r="XP43" s="262"/>
      <c r="XQ43" s="262"/>
      <c r="XR43" s="262"/>
      <c r="XS43" s="262"/>
      <c r="XT43" s="262"/>
      <c r="XU43" s="262"/>
      <c r="XV43" s="262"/>
      <c r="XW43" s="262"/>
      <c r="XX43" s="262"/>
      <c r="XY43" s="262"/>
      <c r="XZ43" s="262"/>
      <c r="YA43" s="262"/>
      <c r="YB43" s="262"/>
      <c r="YC43" s="262"/>
      <c r="YD43" s="262"/>
      <c r="YE43" s="262"/>
      <c r="YF43" s="262"/>
      <c r="YG43" s="262"/>
      <c r="YH43" s="262"/>
      <c r="YI43" s="262"/>
      <c r="YJ43" s="262"/>
      <c r="YK43" s="262"/>
      <c r="YL43" s="262"/>
      <c r="YM43" s="262"/>
      <c r="YN43" s="262"/>
      <c r="YO43" s="262"/>
      <c r="YP43" s="262"/>
      <c r="YQ43" s="262"/>
      <c r="YR43" s="262"/>
      <c r="YS43" s="262"/>
      <c r="YT43" s="262"/>
      <c r="YU43" s="262"/>
      <c r="YV43" s="262"/>
      <c r="YW43" s="262"/>
      <c r="YX43" s="262"/>
      <c r="YY43" s="262"/>
      <c r="YZ43" s="262"/>
      <c r="ZA43" s="262"/>
      <c r="ZB43" s="262"/>
      <c r="ZC43" s="262"/>
      <c r="ZD43" s="262"/>
      <c r="ZE43" s="262"/>
      <c r="ZF43" s="262"/>
      <c r="ZG43" s="262"/>
      <c r="ZH43" s="262"/>
      <c r="ZI43" s="262"/>
      <c r="ZJ43" s="262"/>
      <c r="ZK43" s="262"/>
      <c r="ZL43" s="262"/>
      <c r="ZM43" s="262"/>
      <c r="ZN43" s="262"/>
      <c r="ZO43" s="262"/>
      <c r="ZP43" s="262"/>
      <c r="ZQ43" s="262"/>
      <c r="ZR43" s="262"/>
      <c r="ZS43" s="262"/>
      <c r="ZT43" s="262"/>
      <c r="ZU43" s="262"/>
      <c r="ZV43" s="262"/>
      <c r="ZW43" s="262"/>
      <c r="ZX43" s="262"/>
      <c r="ZY43" s="262"/>
      <c r="ZZ43" s="262"/>
      <c r="AAA43" s="262"/>
      <c r="AAB43" s="262"/>
      <c r="AAC43" s="262"/>
      <c r="AAD43" s="262"/>
      <c r="AAE43" s="262"/>
      <c r="AAF43" s="262"/>
      <c r="AAG43" s="262"/>
      <c r="AAH43" s="262"/>
      <c r="AAI43" s="262"/>
      <c r="AAJ43" s="262"/>
      <c r="AAK43" s="262"/>
      <c r="AAL43" s="262"/>
      <c r="AAM43" s="262"/>
      <c r="AAN43" s="262"/>
      <c r="AAO43" s="262"/>
      <c r="AAP43" s="262"/>
      <c r="AAQ43" s="262"/>
      <c r="AAR43" s="262"/>
      <c r="AAS43" s="262"/>
      <c r="AAT43" s="262"/>
      <c r="AAU43" s="262"/>
      <c r="AAV43" s="262"/>
      <c r="AAW43" s="262"/>
      <c r="AAX43" s="262"/>
      <c r="AAY43" s="262"/>
      <c r="AAZ43" s="262"/>
      <c r="ABA43" s="262"/>
      <c r="ABB43" s="262"/>
      <c r="ABC43" s="262"/>
      <c r="ABD43" s="262"/>
      <c r="ABE43" s="262"/>
      <c r="ABF43" s="262"/>
      <c r="ABG43" s="262"/>
      <c r="ABH43" s="262"/>
      <c r="ABI43" s="262"/>
      <c r="ABJ43" s="262"/>
      <c r="ABK43" s="262"/>
      <c r="ABL43" s="262"/>
      <c r="ABM43" s="262"/>
      <c r="ABN43" s="262"/>
      <c r="ABO43" s="262"/>
      <c r="ABP43" s="262"/>
      <c r="ABQ43" s="262"/>
      <c r="ABR43" s="262"/>
      <c r="ABS43" s="262"/>
      <c r="ABT43" s="262"/>
      <c r="ABU43" s="262"/>
      <c r="ABV43" s="262"/>
      <c r="ABW43" s="262"/>
      <c r="ABX43" s="262"/>
      <c r="ABY43" s="262"/>
      <c r="ABZ43" s="262"/>
      <c r="ACA43" s="262"/>
      <c r="ACB43" s="262"/>
      <c r="ACC43" s="262"/>
      <c r="ACD43" s="262"/>
      <c r="ACE43" s="262"/>
      <c r="ACF43" s="262"/>
      <c r="ACG43" s="262"/>
      <c r="ACH43" s="262"/>
      <c r="ACI43" s="262"/>
      <c r="ACJ43" s="262"/>
      <c r="ACK43" s="262"/>
      <c r="ACL43" s="262"/>
    </row>
    <row r="44" spans="1:766" s="275" customFormat="1">
      <c r="A44" s="265"/>
      <c r="B44" s="265"/>
      <c r="C44" s="262" t="s">
        <v>1182</v>
      </c>
      <c r="D44" s="262" t="s">
        <v>1181</v>
      </c>
      <c r="E44" s="294">
        <v>44813</v>
      </c>
      <c r="F44" s="274" t="s">
        <v>1180</v>
      </c>
      <c r="G44" s="273">
        <v>2.1000000000000001E-2</v>
      </c>
      <c r="H44" s="272">
        <v>941</v>
      </c>
      <c r="I44" s="263"/>
      <c r="J44" s="262" t="s">
        <v>1004</v>
      </c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D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O44" s="262"/>
      <c r="HP44" s="262"/>
      <c r="HQ44" s="262"/>
      <c r="HR44" s="262"/>
      <c r="HS44" s="262"/>
      <c r="HT44" s="262"/>
      <c r="HU44" s="262"/>
      <c r="HV44" s="262"/>
      <c r="HW44" s="262"/>
      <c r="HX44" s="262"/>
      <c r="HY44" s="262"/>
      <c r="HZ44" s="262"/>
      <c r="IA44" s="262"/>
      <c r="IB44" s="262"/>
      <c r="IC44" s="262"/>
      <c r="ID44" s="262"/>
      <c r="IE44" s="262"/>
      <c r="IF44" s="262"/>
      <c r="IG44" s="262"/>
      <c r="IH44" s="262"/>
      <c r="II44" s="262"/>
      <c r="IJ44" s="262"/>
      <c r="IK44" s="262"/>
      <c r="IL44" s="262"/>
      <c r="IM44" s="262"/>
      <c r="IN44" s="262"/>
      <c r="IO44" s="262"/>
      <c r="IP44" s="262"/>
      <c r="IQ44" s="262"/>
      <c r="IR44" s="262"/>
      <c r="IS44" s="262"/>
      <c r="IT44" s="262"/>
      <c r="IU44" s="262"/>
      <c r="IV44" s="262"/>
      <c r="IW44" s="262"/>
      <c r="IX44" s="262"/>
      <c r="IY44" s="262"/>
      <c r="IZ44" s="262"/>
      <c r="JA44" s="262"/>
      <c r="JB44" s="262"/>
      <c r="JC44" s="262"/>
      <c r="JD44" s="262"/>
      <c r="JE44" s="262"/>
      <c r="JF44" s="262"/>
      <c r="JG44" s="262"/>
      <c r="JH44" s="262"/>
      <c r="JI44" s="262"/>
      <c r="JJ44" s="262"/>
      <c r="JK44" s="262"/>
      <c r="JL44" s="262"/>
      <c r="JM44" s="262"/>
      <c r="JN44" s="262"/>
      <c r="JO44" s="262"/>
      <c r="JP44" s="262"/>
      <c r="JQ44" s="262"/>
      <c r="JR44" s="262"/>
      <c r="JS44" s="262"/>
      <c r="JT44" s="262"/>
      <c r="JU44" s="262"/>
      <c r="JV44" s="262"/>
      <c r="JW44" s="262"/>
      <c r="JX44" s="262"/>
      <c r="JY44" s="262"/>
      <c r="JZ44" s="262"/>
      <c r="KA44" s="262"/>
      <c r="KB44" s="262"/>
      <c r="KC44" s="262"/>
      <c r="KD44" s="262"/>
      <c r="KE44" s="262"/>
      <c r="KF44" s="262"/>
      <c r="KG44" s="262"/>
      <c r="KH44" s="262"/>
      <c r="KI44" s="262"/>
      <c r="KJ44" s="262"/>
      <c r="KK44" s="262"/>
      <c r="KL44" s="262"/>
      <c r="KM44" s="262"/>
      <c r="KN44" s="262"/>
      <c r="KO44" s="262"/>
      <c r="KP44" s="262"/>
      <c r="KQ44" s="262"/>
      <c r="KR44" s="262"/>
      <c r="KS44" s="262"/>
      <c r="KT44" s="262"/>
      <c r="KU44" s="262"/>
      <c r="KV44" s="262"/>
      <c r="KW44" s="262"/>
      <c r="KX44" s="262"/>
      <c r="KY44" s="262"/>
      <c r="KZ44" s="262"/>
      <c r="LA44" s="262"/>
      <c r="LB44" s="262"/>
      <c r="LC44" s="262"/>
      <c r="LD44" s="262"/>
      <c r="LE44" s="262"/>
      <c r="LF44" s="262"/>
      <c r="LG44" s="262"/>
      <c r="LH44" s="262"/>
      <c r="LI44" s="262"/>
      <c r="LJ44" s="262"/>
      <c r="LK44" s="262"/>
      <c r="LL44" s="262"/>
      <c r="LM44" s="262"/>
      <c r="LN44" s="262"/>
      <c r="LO44" s="262"/>
      <c r="LP44" s="262"/>
      <c r="LQ44" s="262"/>
      <c r="LR44" s="262"/>
      <c r="LS44" s="262"/>
      <c r="LT44" s="262"/>
      <c r="LU44" s="262"/>
      <c r="LV44" s="262"/>
      <c r="LW44" s="262"/>
      <c r="LX44" s="262"/>
      <c r="LY44" s="262"/>
      <c r="LZ44" s="262"/>
      <c r="MA44" s="262"/>
      <c r="MB44" s="262"/>
      <c r="MC44" s="262"/>
      <c r="MD44" s="262"/>
      <c r="ME44" s="262"/>
      <c r="MF44" s="262"/>
      <c r="MG44" s="262"/>
      <c r="MH44" s="262"/>
      <c r="MI44" s="262"/>
      <c r="MJ44" s="262"/>
      <c r="MK44" s="262"/>
      <c r="ML44" s="262"/>
      <c r="MM44" s="262"/>
      <c r="MN44" s="262"/>
      <c r="MO44" s="262"/>
      <c r="MP44" s="262"/>
      <c r="MQ44" s="262"/>
      <c r="MR44" s="262"/>
      <c r="MS44" s="262"/>
      <c r="MT44" s="262"/>
      <c r="MU44" s="262"/>
      <c r="MV44" s="262"/>
      <c r="MW44" s="262"/>
      <c r="MX44" s="262"/>
      <c r="MY44" s="262"/>
      <c r="MZ44" s="262"/>
      <c r="NA44" s="262"/>
      <c r="NB44" s="262"/>
      <c r="NC44" s="262"/>
      <c r="ND44" s="262"/>
      <c r="NE44" s="262"/>
      <c r="NF44" s="262"/>
      <c r="NG44" s="262"/>
      <c r="NH44" s="262"/>
      <c r="NI44" s="262"/>
      <c r="NJ44" s="262"/>
      <c r="NK44" s="262"/>
      <c r="NL44" s="262"/>
      <c r="NM44" s="262"/>
      <c r="NN44" s="262"/>
      <c r="NO44" s="262"/>
      <c r="NP44" s="262"/>
      <c r="NQ44" s="262"/>
      <c r="NR44" s="262"/>
      <c r="NS44" s="262"/>
      <c r="NT44" s="262"/>
      <c r="NU44" s="262"/>
      <c r="NV44" s="262"/>
      <c r="NW44" s="262"/>
      <c r="NX44" s="262"/>
      <c r="NY44" s="262"/>
      <c r="NZ44" s="262"/>
      <c r="OA44" s="262"/>
      <c r="OB44" s="262"/>
      <c r="OC44" s="262"/>
      <c r="OD44" s="262"/>
      <c r="OE44" s="262"/>
      <c r="OF44" s="262"/>
      <c r="OG44" s="262"/>
      <c r="OH44" s="262"/>
      <c r="OI44" s="262"/>
      <c r="OJ44" s="262"/>
      <c r="OK44" s="262"/>
      <c r="OL44" s="262"/>
      <c r="OM44" s="262"/>
      <c r="ON44" s="262"/>
      <c r="OO44" s="262"/>
      <c r="OP44" s="262"/>
      <c r="OQ44" s="262"/>
      <c r="OR44" s="262"/>
      <c r="OS44" s="262"/>
      <c r="OT44" s="262"/>
      <c r="OU44" s="262"/>
      <c r="OV44" s="262"/>
      <c r="OW44" s="262"/>
      <c r="OX44" s="262"/>
      <c r="OY44" s="262"/>
      <c r="OZ44" s="262"/>
      <c r="PA44" s="262"/>
      <c r="PB44" s="262"/>
      <c r="PC44" s="262"/>
      <c r="PD44" s="262"/>
      <c r="PE44" s="262"/>
      <c r="PF44" s="262"/>
      <c r="PG44" s="262"/>
      <c r="PH44" s="262"/>
      <c r="PI44" s="262"/>
      <c r="PJ44" s="262"/>
      <c r="PK44" s="262"/>
      <c r="PL44" s="262"/>
      <c r="PM44" s="262"/>
      <c r="PN44" s="262"/>
      <c r="PO44" s="262"/>
      <c r="PP44" s="262"/>
      <c r="PQ44" s="262"/>
      <c r="PR44" s="262"/>
      <c r="PS44" s="262"/>
      <c r="PT44" s="262"/>
      <c r="PU44" s="262"/>
      <c r="PV44" s="262"/>
      <c r="PW44" s="262"/>
      <c r="PX44" s="262"/>
      <c r="PY44" s="262"/>
      <c r="PZ44" s="262"/>
      <c r="QA44" s="262"/>
      <c r="QB44" s="262"/>
      <c r="QC44" s="262"/>
      <c r="QD44" s="262"/>
      <c r="QE44" s="262"/>
      <c r="QF44" s="262"/>
      <c r="QG44" s="262"/>
      <c r="QH44" s="262"/>
      <c r="QI44" s="262"/>
      <c r="QJ44" s="262"/>
      <c r="QK44" s="262"/>
      <c r="QL44" s="262"/>
      <c r="QM44" s="262"/>
      <c r="QN44" s="262"/>
      <c r="QO44" s="262"/>
      <c r="QP44" s="262"/>
      <c r="QQ44" s="262"/>
      <c r="QR44" s="262"/>
      <c r="QS44" s="262"/>
      <c r="QT44" s="262"/>
      <c r="QU44" s="262"/>
      <c r="QV44" s="262"/>
      <c r="QW44" s="262"/>
      <c r="QX44" s="262"/>
      <c r="QY44" s="262"/>
      <c r="QZ44" s="262"/>
      <c r="RA44" s="262"/>
      <c r="RB44" s="262"/>
      <c r="RC44" s="262"/>
      <c r="RD44" s="262"/>
      <c r="RE44" s="262"/>
      <c r="RF44" s="262"/>
      <c r="RG44" s="262"/>
      <c r="RH44" s="262"/>
      <c r="RI44" s="262"/>
      <c r="RJ44" s="262"/>
      <c r="RK44" s="262"/>
      <c r="RL44" s="262"/>
      <c r="RM44" s="262"/>
      <c r="RN44" s="262"/>
      <c r="RO44" s="262"/>
      <c r="RP44" s="262"/>
      <c r="RQ44" s="262"/>
      <c r="RR44" s="262"/>
      <c r="RS44" s="262"/>
      <c r="RT44" s="262"/>
      <c r="RU44" s="262"/>
      <c r="RV44" s="262"/>
      <c r="RW44" s="262"/>
      <c r="RX44" s="262"/>
      <c r="RY44" s="262"/>
      <c r="RZ44" s="262"/>
      <c r="SA44" s="262"/>
      <c r="SB44" s="262"/>
      <c r="SC44" s="262"/>
      <c r="SD44" s="262"/>
      <c r="SE44" s="262"/>
      <c r="SF44" s="262"/>
      <c r="SG44" s="262"/>
      <c r="SH44" s="262"/>
      <c r="SI44" s="262"/>
      <c r="SJ44" s="262"/>
      <c r="SK44" s="262"/>
      <c r="SL44" s="262"/>
      <c r="SM44" s="262"/>
      <c r="SN44" s="262"/>
      <c r="SO44" s="262"/>
      <c r="SP44" s="262"/>
      <c r="SQ44" s="262"/>
      <c r="SR44" s="262"/>
      <c r="SS44" s="262"/>
      <c r="ST44" s="262"/>
      <c r="SU44" s="262"/>
      <c r="SV44" s="262"/>
      <c r="SW44" s="262"/>
      <c r="SX44" s="262"/>
      <c r="SY44" s="262"/>
      <c r="SZ44" s="262"/>
      <c r="TA44" s="262"/>
      <c r="TB44" s="262"/>
      <c r="TC44" s="262"/>
      <c r="TD44" s="262"/>
      <c r="TE44" s="262"/>
      <c r="TF44" s="262"/>
      <c r="TG44" s="262"/>
      <c r="TH44" s="262"/>
      <c r="TI44" s="262"/>
      <c r="TJ44" s="262"/>
      <c r="TK44" s="262"/>
      <c r="TL44" s="262"/>
      <c r="TM44" s="262"/>
      <c r="TN44" s="262"/>
      <c r="TO44" s="262"/>
      <c r="TP44" s="262"/>
      <c r="TQ44" s="262"/>
      <c r="TR44" s="262"/>
      <c r="TS44" s="262"/>
      <c r="TT44" s="262"/>
      <c r="TU44" s="262"/>
      <c r="TV44" s="262"/>
      <c r="TW44" s="262"/>
      <c r="TX44" s="262"/>
      <c r="TY44" s="262"/>
      <c r="TZ44" s="262"/>
      <c r="UA44" s="262"/>
      <c r="UB44" s="262"/>
      <c r="UC44" s="262"/>
      <c r="UD44" s="262"/>
      <c r="UE44" s="262"/>
      <c r="UF44" s="262"/>
      <c r="UG44" s="262"/>
      <c r="UH44" s="262"/>
      <c r="UI44" s="262"/>
      <c r="UJ44" s="262"/>
      <c r="UK44" s="262"/>
      <c r="UL44" s="262"/>
      <c r="UM44" s="262"/>
      <c r="UN44" s="262"/>
      <c r="UO44" s="262"/>
      <c r="UP44" s="262"/>
      <c r="UQ44" s="262"/>
      <c r="UR44" s="262"/>
      <c r="US44" s="262"/>
      <c r="UT44" s="262"/>
      <c r="UU44" s="262"/>
      <c r="UV44" s="262"/>
      <c r="UW44" s="262"/>
      <c r="UX44" s="262"/>
      <c r="UY44" s="262"/>
      <c r="UZ44" s="262"/>
      <c r="VA44" s="262"/>
      <c r="VB44" s="262"/>
      <c r="VC44" s="262"/>
      <c r="VD44" s="262"/>
      <c r="VE44" s="262"/>
      <c r="VF44" s="262"/>
      <c r="VG44" s="262"/>
      <c r="VH44" s="262"/>
      <c r="VI44" s="262"/>
      <c r="VJ44" s="262"/>
      <c r="VK44" s="262"/>
      <c r="VL44" s="262"/>
      <c r="VM44" s="262"/>
      <c r="VN44" s="262"/>
      <c r="VO44" s="262"/>
      <c r="VP44" s="262"/>
      <c r="VQ44" s="262"/>
      <c r="VR44" s="262"/>
      <c r="VS44" s="262"/>
      <c r="VT44" s="262"/>
      <c r="VU44" s="262"/>
      <c r="VV44" s="262"/>
      <c r="VW44" s="262"/>
      <c r="VX44" s="262"/>
      <c r="VY44" s="262"/>
      <c r="VZ44" s="262"/>
      <c r="WA44" s="262"/>
      <c r="WB44" s="262"/>
      <c r="WC44" s="262"/>
      <c r="WD44" s="262"/>
      <c r="WE44" s="262"/>
      <c r="WF44" s="262"/>
      <c r="WG44" s="262"/>
      <c r="WH44" s="262"/>
      <c r="WI44" s="262"/>
      <c r="WJ44" s="262"/>
      <c r="WK44" s="262"/>
      <c r="WL44" s="262"/>
      <c r="WM44" s="262"/>
      <c r="WN44" s="262"/>
      <c r="WO44" s="262"/>
      <c r="WP44" s="262"/>
      <c r="WQ44" s="262"/>
      <c r="WR44" s="262"/>
      <c r="WS44" s="262"/>
      <c r="WT44" s="262"/>
      <c r="WU44" s="262"/>
      <c r="WV44" s="262"/>
      <c r="WW44" s="262"/>
      <c r="WX44" s="262"/>
      <c r="WY44" s="262"/>
      <c r="WZ44" s="262"/>
      <c r="XA44" s="262"/>
      <c r="XB44" s="262"/>
      <c r="XC44" s="262"/>
      <c r="XD44" s="262"/>
      <c r="XE44" s="262"/>
      <c r="XF44" s="262"/>
      <c r="XG44" s="262"/>
      <c r="XH44" s="262"/>
      <c r="XI44" s="262"/>
      <c r="XJ44" s="262"/>
      <c r="XK44" s="262"/>
      <c r="XL44" s="262"/>
      <c r="XM44" s="262"/>
      <c r="XN44" s="262"/>
      <c r="XO44" s="262"/>
      <c r="XP44" s="262"/>
      <c r="XQ44" s="262"/>
      <c r="XR44" s="262"/>
      <c r="XS44" s="262"/>
      <c r="XT44" s="262"/>
      <c r="XU44" s="262"/>
      <c r="XV44" s="262"/>
      <c r="XW44" s="262"/>
      <c r="XX44" s="262"/>
      <c r="XY44" s="262"/>
      <c r="XZ44" s="262"/>
      <c r="YA44" s="262"/>
      <c r="YB44" s="262"/>
      <c r="YC44" s="262"/>
      <c r="YD44" s="262"/>
      <c r="YE44" s="262"/>
      <c r="YF44" s="262"/>
      <c r="YG44" s="262"/>
      <c r="YH44" s="262"/>
      <c r="YI44" s="262"/>
      <c r="YJ44" s="262"/>
      <c r="YK44" s="262"/>
      <c r="YL44" s="262"/>
      <c r="YM44" s="262"/>
      <c r="YN44" s="262"/>
      <c r="YO44" s="262"/>
      <c r="YP44" s="262"/>
      <c r="YQ44" s="262"/>
      <c r="YR44" s="262"/>
      <c r="YS44" s="262"/>
      <c r="YT44" s="262"/>
      <c r="YU44" s="262"/>
      <c r="YV44" s="262"/>
      <c r="YW44" s="262"/>
      <c r="YX44" s="262"/>
      <c r="YY44" s="262"/>
      <c r="YZ44" s="262"/>
      <c r="ZA44" s="262"/>
      <c r="ZB44" s="262"/>
      <c r="ZC44" s="262"/>
      <c r="ZD44" s="262"/>
      <c r="ZE44" s="262"/>
      <c r="ZF44" s="262"/>
      <c r="ZG44" s="262"/>
      <c r="ZH44" s="262"/>
      <c r="ZI44" s="262"/>
      <c r="ZJ44" s="262"/>
      <c r="ZK44" s="262"/>
      <c r="ZL44" s="262"/>
      <c r="ZM44" s="262"/>
      <c r="ZN44" s="262"/>
      <c r="ZO44" s="262"/>
      <c r="ZP44" s="262"/>
      <c r="ZQ44" s="262"/>
      <c r="ZR44" s="262"/>
      <c r="ZS44" s="262"/>
      <c r="ZT44" s="262"/>
      <c r="ZU44" s="262"/>
      <c r="ZV44" s="262"/>
      <c r="ZW44" s="262"/>
      <c r="ZX44" s="262"/>
      <c r="ZY44" s="262"/>
      <c r="ZZ44" s="262"/>
      <c r="AAA44" s="262"/>
      <c r="AAB44" s="262"/>
      <c r="AAC44" s="262"/>
      <c r="AAD44" s="262"/>
      <c r="AAE44" s="262"/>
      <c r="AAF44" s="262"/>
      <c r="AAG44" s="262"/>
      <c r="AAH44" s="262"/>
      <c r="AAI44" s="262"/>
      <c r="AAJ44" s="262"/>
      <c r="AAK44" s="262"/>
      <c r="AAL44" s="262"/>
      <c r="AAM44" s="262"/>
      <c r="AAN44" s="262"/>
      <c r="AAO44" s="262"/>
      <c r="AAP44" s="262"/>
      <c r="AAQ44" s="262"/>
      <c r="AAR44" s="262"/>
      <c r="AAS44" s="262"/>
      <c r="AAT44" s="262"/>
      <c r="AAU44" s="262"/>
      <c r="AAV44" s="262"/>
      <c r="AAW44" s="262"/>
      <c r="AAX44" s="262"/>
      <c r="AAY44" s="262"/>
      <c r="AAZ44" s="262"/>
      <c r="ABA44" s="262"/>
      <c r="ABB44" s="262"/>
      <c r="ABC44" s="262"/>
      <c r="ABD44" s="262"/>
      <c r="ABE44" s="262"/>
      <c r="ABF44" s="262"/>
      <c r="ABG44" s="262"/>
      <c r="ABH44" s="262"/>
      <c r="ABI44" s="262"/>
      <c r="ABJ44" s="262"/>
      <c r="ABK44" s="262"/>
      <c r="ABL44" s="262"/>
      <c r="ABM44" s="262"/>
      <c r="ABN44" s="262"/>
      <c r="ABO44" s="262"/>
      <c r="ABP44" s="262"/>
      <c r="ABQ44" s="262"/>
      <c r="ABR44" s="262"/>
      <c r="ABS44" s="262"/>
      <c r="ABT44" s="262"/>
      <c r="ABU44" s="262"/>
      <c r="ABV44" s="262"/>
      <c r="ABW44" s="262"/>
      <c r="ABX44" s="262"/>
      <c r="ABY44" s="262"/>
      <c r="ABZ44" s="262"/>
      <c r="ACA44" s="262"/>
      <c r="ACB44" s="262"/>
      <c r="ACC44" s="262"/>
      <c r="ACD44" s="262"/>
      <c r="ACE44" s="262"/>
      <c r="ACF44" s="262"/>
      <c r="ACG44" s="262"/>
      <c r="ACH44" s="262"/>
      <c r="ACI44" s="262"/>
      <c r="ACJ44" s="262"/>
      <c r="ACK44" s="262"/>
      <c r="ACL44" s="262"/>
    </row>
    <row r="45" spans="1:766">
      <c r="A45" s="271" t="s">
        <v>1179</v>
      </c>
      <c r="B45" s="271" t="str">
        <f>LEFT(A45,3)</f>
        <v>379</v>
      </c>
      <c r="C45" s="269"/>
      <c r="D45" s="269"/>
      <c r="E45" s="295">
        <v>47717</v>
      </c>
      <c r="F45" s="295">
        <v>0</v>
      </c>
      <c r="G45" s="295"/>
      <c r="H45" s="295">
        <v>1002</v>
      </c>
      <c r="I45" s="270"/>
    </row>
    <row r="46" spans="1:766">
      <c r="A46" s="265" t="s">
        <v>1178</v>
      </c>
      <c r="C46" s="262" t="s">
        <v>1177</v>
      </c>
      <c r="D46" s="262" t="s">
        <v>1176</v>
      </c>
      <c r="E46" s="294">
        <v>28627</v>
      </c>
      <c r="F46" s="276" t="s">
        <v>1159</v>
      </c>
      <c r="G46" s="273">
        <v>2.3E-2</v>
      </c>
      <c r="H46" s="272">
        <v>658</v>
      </c>
      <c r="J46" s="262" t="s">
        <v>1158</v>
      </c>
    </row>
    <row r="47" spans="1:766">
      <c r="C47" s="262" t="s">
        <v>1175</v>
      </c>
      <c r="D47" s="262" t="s">
        <v>1174</v>
      </c>
      <c r="E47" s="294">
        <v>57114</v>
      </c>
      <c r="F47" s="276" t="s">
        <v>1159</v>
      </c>
      <c r="G47" s="273">
        <v>2.3E-2</v>
      </c>
      <c r="H47" s="272">
        <v>1314</v>
      </c>
      <c r="J47" s="262" t="s">
        <v>1158</v>
      </c>
    </row>
    <row r="48" spans="1:766">
      <c r="C48" s="262" t="s">
        <v>1173</v>
      </c>
      <c r="D48" s="262" t="s">
        <v>1172</v>
      </c>
      <c r="E48" s="294">
        <v>753232</v>
      </c>
      <c r="F48" s="276" t="s">
        <v>1159</v>
      </c>
      <c r="G48" s="273">
        <v>2.3E-2</v>
      </c>
      <c r="H48" s="272">
        <v>17324</v>
      </c>
      <c r="J48" s="262" t="s">
        <v>1158</v>
      </c>
    </row>
    <row r="49" spans="1:766">
      <c r="C49" s="262" t="s">
        <v>1171</v>
      </c>
      <c r="D49" s="262" t="s">
        <v>1170</v>
      </c>
      <c r="E49" s="294">
        <v>6306</v>
      </c>
      <c r="F49" s="276" t="s">
        <v>1159</v>
      </c>
      <c r="G49" s="273">
        <v>2.3E-2</v>
      </c>
      <c r="H49" s="272">
        <v>145</v>
      </c>
      <c r="J49" s="262" t="s">
        <v>1158</v>
      </c>
    </row>
    <row r="50" spans="1:766">
      <c r="C50" s="262" t="s">
        <v>1169</v>
      </c>
      <c r="D50" s="262" t="s">
        <v>1168</v>
      </c>
      <c r="E50" s="294">
        <v>1598</v>
      </c>
      <c r="F50" s="276" t="s">
        <v>1159</v>
      </c>
      <c r="G50" s="273">
        <v>2.3E-2</v>
      </c>
      <c r="H50" s="272">
        <v>37</v>
      </c>
      <c r="J50" s="262" t="s">
        <v>1158</v>
      </c>
    </row>
    <row r="51" spans="1:766">
      <c r="C51" s="262" t="s">
        <v>1167</v>
      </c>
      <c r="D51" s="262" t="s">
        <v>1166</v>
      </c>
      <c r="E51" s="294">
        <v>102081</v>
      </c>
      <c r="F51" s="276" t="s">
        <v>1159</v>
      </c>
      <c r="G51" s="273">
        <v>2.3E-2</v>
      </c>
      <c r="H51" s="272">
        <v>2348</v>
      </c>
      <c r="J51" s="262" t="s">
        <v>1158</v>
      </c>
    </row>
    <row r="52" spans="1:766">
      <c r="C52" s="262" t="s">
        <v>1165</v>
      </c>
      <c r="D52" s="262" t="s">
        <v>1164</v>
      </c>
      <c r="E52" s="294">
        <v>16173</v>
      </c>
      <c r="F52" s="276" t="s">
        <v>1159</v>
      </c>
      <c r="G52" s="273">
        <v>2.3E-2</v>
      </c>
      <c r="H52" s="272">
        <v>372</v>
      </c>
      <c r="J52" s="262" t="s">
        <v>1158</v>
      </c>
    </row>
    <row r="53" spans="1:766">
      <c r="C53" s="262" t="s">
        <v>1163</v>
      </c>
      <c r="D53" s="262" t="s">
        <v>1162</v>
      </c>
      <c r="E53" s="294">
        <v>26414</v>
      </c>
      <c r="F53" s="276" t="s">
        <v>1159</v>
      </c>
      <c r="G53" s="273">
        <v>2.3E-2</v>
      </c>
      <c r="H53" s="272">
        <v>608</v>
      </c>
      <c r="J53" s="262" t="s">
        <v>1158</v>
      </c>
    </row>
    <row r="54" spans="1:766">
      <c r="C54" s="262" t="s">
        <v>1161</v>
      </c>
      <c r="D54" s="262" t="s">
        <v>1160</v>
      </c>
      <c r="E54" s="294">
        <v>33779</v>
      </c>
      <c r="F54" s="276" t="s">
        <v>1159</v>
      </c>
      <c r="G54" s="273">
        <v>2.3E-2</v>
      </c>
      <c r="H54" s="272">
        <v>777</v>
      </c>
      <c r="J54" s="262" t="s">
        <v>1158</v>
      </c>
    </row>
    <row r="55" spans="1:766">
      <c r="A55" s="271" t="s">
        <v>1157</v>
      </c>
      <c r="B55" s="271" t="str">
        <f>LEFT(A55,3)</f>
        <v>380</v>
      </c>
      <c r="C55" s="269"/>
      <c r="D55" s="269"/>
      <c r="E55" s="295">
        <v>1025324</v>
      </c>
      <c r="F55" s="295">
        <v>0</v>
      </c>
      <c r="G55" s="295"/>
      <c r="H55" s="295">
        <v>23583</v>
      </c>
      <c r="I55" s="270"/>
    </row>
    <row r="56" spans="1:766">
      <c r="A56" s="265" t="s">
        <v>1156</v>
      </c>
      <c r="C56" s="262" t="s">
        <v>1155</v>
      </c>
      <c r="D56" s="262" t="s">
        <v>1154</v>
      </c>
      <c r="E56" s="294">
        <v>21652</v>
      </c>
      <c r="F56" s="276" t="s">
        <v>1143</v>
      </c>
      <c r="G56" s="273">
        <v>3.5400000000000001E-2</v>
      </c>
      <c r="H56" s="272">
        <v>766</v>
      </c>
      <c r="J56" s="262" t="s">
        <v>1084</v>
      </c>
    </row>
    <row r="57" spans="1:766">
      <c r="C57" s="262" t="s">
        <v>1153</v>
      </c>
      <c r="D57" s="262" t="s">
        <v>1152</v>
      </c>
      <c r="E57" s="294">
        <v>32220</v>
      </c>
      <c r="F57" s="276" t="s">
        <v>1143</v>
      </c>
      <c r="G57" s="273">
        <v>3.5400000000000001E-2</v>
      </c>
      <c r="H57" s="272">
        <v>1141</v>
      </c>
      <c r="J57" s="262" t="s">
        <v>1084</v>
      </c>
    </row>
    <row r="58" spans="1:766">
      <c r="C58" s="262" t="s">
        <v>1151</v>
      </c>
      <c r="D58" s="262" t="s">
        <v>1150</v>
      </c>
      <c r="E58" s="294">
        <v>1477947</v>
      </c>
      <c r="F58" s="276" t="s">
        <v>1143</v>
      </c>
      <c r="G58" s="273">
        <v>3.5400000000000001E-2</v>
      </c>
      <c r="H58" s="272">
        <v>52319</v>
      </c>
      <c r="J58" s="262" t="s">
        <v>1084</v>
      </c>
    </row>
    <row r="59" spans="1:766">
      <c r="C59" s="262" t="s">
        <v>1149</v>
      </c>
      <c r="D59" s="262" t="s">
        <v>1148</v>
      </c>
      <c r="E59" s="294">
        <v>13601</v>
      </c>
      <c r="F59" s="276" t="s">
        <v>1143</v>
      </c>
      <c r="G59" s="273">
        <v>3.5400000000000001E-2</v>
      </c>
      <c r="H59" s="272">
        <v>481</v>
      </c>
      <c r="J59" s="262" t="s">
        <v>1084</v>
      </c>
    </row>
    <row r="60" spans="1:766">
      <c r="C60" s="262" t="s">
        <v>1147</v>
      </c>
      <c r="D60" s="262" t="s">
        <v>1146</v>
      </c>
      <c r="E60" s="294">
        <v>7326</v>
      </c>
      <c r="F60" s="276" t="s">
        <v>1143</v>
      </c>
      <c r="G60" s="273">
        <v>3.5400000000000001E-2</v>
      </c>
      <c r="H60" s="272">
        <v>259</v>
      </c>
      <c r="J60" s="262" t="s">
        <v>1084</v>
      </c>
    </row>
    <row r="61" spans="1:766">
      <c r="C61" s="262" t="s">
        <v>1145</v>
      </c>
      <c r="D61" s="262" t="s">
        <v>1144</v>
      </c>
      <c r="E61" s="294">
        <v>14778</v>
      </c>
      <c r="F61" s="276" t="s">
        <v>1143</v>
      </c>
      <c r="G61" s="273">
        <v>3.5400000000000001E-2</v>
      </c>
      <c r="H61" s="272">
        <v>523</v>
      </c>
      <c r="J61" s="262" t="s">
        <v>1084</v>
      </c>
    </row>
    <row r="62" spans="1:766">
      <c r="A62" s="271" t="s">
        <v>1142</v>
      </c>
      <c r="B62" s="271" t="str">
        <f>LEFT(A62,3)</f>
        <v>381</v>
      </c>
      <c r="C62" s="269"/>
      <c r="D62" s="269"/>
      <c r="E62" s="295">
        <v>1567524</v>
      </c>
      <c r="F62" s="295">
        <v>0</v>
      </c>
      <c r="G62" s="295"/>
      <c r="H62" s="295">
        <v>55489</v>
      </c>
      <c r="I62" s="270"/>
    </row>
    <row r="63" spans="1:766" s="269" customFormat="1">
      <c r="A63" s="265" t="s">
        <v>1141</v>
      </c>
      <c r="B63" s="265"/>
      <c r="C63" s="262" t="s">
        <v>1140</v>
      </c>
      <c r="D63" s="262" t="s">
        <v>1139</v>
      </c>
      <c r="E63" s="294">
        <v>101867</v>
      </c>
      <c r="F63" s="276" t="s">
        <v>1128</v>
      </c>
      <c r="G63" s="273">
        <v>3.5400000000000001E-2</v>
      </c>
      <c r="H63" s="272">
        <v>3606</v>
      </c>
      <c r="I63" s="263"/>
      <c r="J63" s="262" t="s">
        <v>1010</v>
      </c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62"/>
      <c r="BH63" s="262"/>
      <c r="BI63" s="262"/>
      <c r="BJ63" s="262"/>
      <c r="BK63" s="262"/>
      <c r="BL63" s="262"/>
      <c r="BM63" s="262"/>
      <c r="BN63" s="262"/>
      <c r="BO63" s="262"/>
      <c r="BP63" s="262"/>
      <c r="BQ63" s="262"/>
      <c r="BR63" s="262"/>
      <c r="BS63" s="262"/>
      <c r="BT63" s="262"/>
      <c r="BU63" s="262"/>
      <c r="BV63" s="262"/>
      <c r="BW63" s="262"/>
      <c r="BX63" s="262"/>
      <c r="BY63" s="262"/>
      <c r="BZ63" s="262"/>
      <c r="CA63" s="262"/>
      <c r="CB63" s="262"/>
      <c r="CC63" s="262"/>
      <c r="CD63" s="262"/>
      <c r="CE63" s="262"/>
      <c r="CF63" s="262"/>
      <c r="CG63" s="262"/>
      <c r="CH63" s="262"/>
      <c r="CI63" s="262"/>
      <c r="CJ63" s="262"/>
      <c r="CK63" s="262"/>
      <c r="CL63" s="262"/>
      <c r="CM63" s="262"/>
      <c r="CN63" s="262"/>
      <c r="CO63" s="262"/>
      <c r="CP63" s="262"/>
      <c r="CQ63" s="262"/>
      <c r="CR63" s="262"/>
      <c r="CS63" s="262"/>
      <c r="CT63" s="262"/>
      <c r="CU63" s="262"/>
      <c r="CV63" s="262"/>
      <c r="CW63" s="262"/>
      <c r="CX63" s="262"/>
      <c r="CY63" s="262"/>
      <c r="CZ63" s="262"/>
      <c r="DA63" s="262"/>
      <c r="DB63" s="262"/>
      <c r="DC63" s="262"/>
      <c r="DD63" s="262"/>
      <c r="DE63" s="262"/>
      <c r="DF63" s="262"/>
      <c r="DG63" s="262"/>
      <c r="DH63" s="262"/>
      <c r="DI63" s="262"/>
      <c r="DJ63" s="262"/>
      <c r="DK63" s="262"/>
      <c r="DL63" s="262"/>
      <c r="DM63" s="262"/>
      <c r="DN63" s="262"/>
      <c r="DO63" s="262"/>
      <c r="DP63" s="262"/>
      <c r="DQ63" s="262"/>
      <c r="DR63" s="262"/>
      <c r="DS63" s="262"/>
      <c r="DT63" s="262"/>
      <c r="DU63" s="262"/>
      <c r="DV63" s="262"/>
      <c r="DW63" s="262"/>
      <c r="DX63" s="262"/>
      <c r="DY63" s="262"/>
      <c r="DZ63" s="262"/>
      <c r="EA63" s="262"/>
      <c r="EB63" s="262"/>
      <c r="EC63" s="262"/>
      <c r="ED63" s="262"/>
      <c r="EE63" s="262"/>
      <c r="EF63" s="262"/>
      <c r="EG63" s="262"/>
      <c r="EH63" s="262"/>
      <c r="EI63" s="262"/>
      <c r="EJ63" s="262"/>
      <c r="EK63" s="262"/>
      <c r="EL63" s="262"/>
      <c r="EM63" s="262"/>
      <c r="EN63" s="262"/>
      <c r="EO63" s="262"/>
      <c r="EP63" s="262"/>
      <c r="EQ63" s="262"/>
      <c r="ER63" s="262"/>
      <c r="ES63" s="262"/>
      <c r="ET63" s="262"/>
      <c r="EU63" s="262"/>
      <c r="EV63" s="262"/>
      <c r="EW63" s="262"/>
      <c r="EX63" s="262"/>
      <c r="EY63" s="262"/>
      <c r="EZ63" s="262"/>
      <c r="FA63" s="262"/>
      <c r="FB63" s="262"/>
      <c r="FC63" s="262"/>
      <c r="FD63" s="262"/>
      <c r="FE63" s="262"/>
      <c r="FF63" s="262"/>
      <c r="FG63" s="262"/>
      <c r="FH63" s="262"/>
      <c r="FI63" s="262"/>
      <c r="FJ63" s="262"/>
      <c r="FK63" s="262"/>
      <c r="FL63" s="262"/>
      <c r="FM63" s="262"/>
      <c r="FN63" s="262"/>
      <c r="FO63" s="262"/>
      <c r="FP63" s="262"/>
      <c r="FQ63" s="262"/>
      <c r="FR63" s="262"/>
      <c r="FS63" s="262"/>
      <c r="FT63" s="262"/>
      <c r="FU63" s="262"/>
      <c r="FV63" s="262"/>
      <c r="FW63" s="262"/>
      <c r="FX63" s="262"/>
      <c r="FY63" s="262"/>
      <c r="FZ63" s="262"/>
      <c r="GA63" s="262"/>
      <c r="GB63" s="262"/>
      <c r="GC63" s="262"/>
      <c r="GD63" s="262"/>
      <c r="GE63" s="262"/>
      <c r="GF63" s="262"/>
      <c r="GG63" s="262"/>
      <c r="GH63" s="262"/>
      <c r="GI63" s="262"/>
      <c r="GJ63" s="262"/>
      <c r="GK63" s="262"/>
      <c r="GL63" s="262"/>
      <c r="GM63" s="262"/>
      <c r="GN63" s="262"/>
      <c r="GO63" s="262"/>
      <c r="GP63" s="262"/>
      <c r="GQ63" s="262"/>
      <c r="GR63" s="262"/>
      <c r="GS63" s="262"/>
      <c r="GT63" s="262"/>
      <c r="GU63" s="262"/>
      <c r="GV63" s="262"/>
      <c r="GW63" s="262"/>
      <c r="GX63" s="262"/>
      <c r="GY63" s="262"/>
      <c r="GZ63" s="262"/>
      <c r="HA63" s="262"/>
      <c r="HB63" s="262"/>
      <c r="HC63" s="262"/>
      <c r="HD63" s="262"/>
      <c r="HE63" s="262"/>
      <c r="HF63" s="262"/>
      <c r="HG63" s="262"/>
      <c r="HH63" s="262"/>
      <c r="HI63" s="262"/>
      <c r="HJ63" s="262"/>
      <c r="HK63" s="262"/>
      <c r="HL63" s="262"/>
      <c r="HM63" s="262"/>
      <c r="HN63" s="262"/>
      <c r="HO63" s="262"/>
      <c r="HP63" s="262"/>
      <c r="HQ63" s="262"/>
      <c r="HR63" s="262"/>
      <c r="HS63" s="262"/>
      <c r="HT63" s="262"/>
      <c r="HU63" s="262"/>
      <c r="HV63" s="262"/>
      <c r="HW63" s="262"/>
      <c r="HX63" s="262"/>
      <c r="HY63" s="262"/>
      <c r="HZ63" s="262"/>
      <c r="IA63" s="262"/>
      <c r="IB63" s="262"/>
      <c r="IC63" s="262"/>
      <c r="ID63" s="262"/>
      <c r="IE63" s="262"/>
      <c r="IF63" s="262"/>
      <c r="IG63" s="262"/>
      <c r="IH63" s="262"/>
      <c r="II63" s="262"/>
      <c r="IJ63" s="262"/>
      <c r="IK63" s="262"/>
      <c r="IL63" s="262"/>
      <c r="IM63" s="262"/>
      <c r="IN63" s="262"/>
      <c r="IO63" s="262"/>
      <c r="IP63" s="262"/>
      <c r="IQ63" s="262"/>
      <c r="IR63" s="262"/>
      <c r="IS63" s="262"/>
      <c r="IT63" s="262"/>
      <c r="IU63" s="262"/>
      <c r="IV63" s="262"/>
      <c r="IW63" s="262"/>
      <c r="IX63" s="262"/>
      <c r="IY63" s="262"/>
      <c r="IZ63" s="262"/>
      <c r="JA63" s="262"/>
      <c r="JB63" s="262"/>
      <c r="JC63" s="262"/>
      <c r="JD63" s="262"/>
      <c r="JE63" s="262"/>
      <c r="JF63" s="262"/>
      <c r="JG63" s="262"/>
      <c r="JH63" s="262"/>
      <c r="JI63" s="262"/>
      <c r="JJ63" s="262"/>
      <c r="JK63" s="262"/>
      <c r="JL63" s="262"/>
      <c r="JM63" s="262"/>
      <c r="JN63" s="262"/>
      <c r="JO63" s="262"/>
      <c r="JP63" s="262"/>
      <c r="JQ63" s="262"/>
      <c r="JR63" s="262"/>
      <c r="JS63" s="262"/>
      <c r="JT63" s="262"/>
      <c r="JU63" s="262"/>
      <c r="JV63" s="262"/>
      <c r="JW63" s="262"/>
      <c r="JX63" s="262"/>
      <c r="JY63" s="262"/>
      <c r="JZ63" s="262"/>
      <c r="KA63" s="262"/>
      <c r="KB63" s="262"/>
      <c r="KC63" s="262"/>
      <c r="KD63" s="262"/>
      <c r="KE63" s="262"/>
      <c r="KF63" s="262"/>
      <c r="KG63" s="262"/>
      <c r="KH63" s="262"/>
      <c r="KI63" s="262"/>
      <c r="KJ63" s="262"/>
      <c r="KK63" s="262"/>
      <c r="KL63" s="262"/>
      <c r="KM63" s="262"/>
      <c r="KN63" s="262"/>
      <c r="KO63" s="262"/>
      <c r="KP63" s="262"/>
      <c r="KQ63" s="262"/>
      <c r="KR63" s="262"/>
      <c r="KS63" s="262"/>
      <c r="KT63" s="262"/>
      <c r="KU63" s="262"/>
      <c r="KV63" s="262"/>
      <c r="KW63" s="262"/>
      <c r="KX63" s="262"/>
      <c r="KY63" s="262"/>
      <c r="KZ63" s="262"/>
      <c r="LA63" s="262"/>
      <c r="LB63" s="262"/>
      <c r="LC63" s="262"/>
      <c r="LD63" s="262"/>
      <c r="LE63" s="262"/>
      <c r="LF63" s="262"/>
      <c r="LG63" s="262"/>
      <c r="LH63" s="262"/>
      <c r="LI63" s="262"/>
      <c r="LJ63" s="262"/>
      <c r="LK63" s="262"/>
      <c r="LL63" s="262"/>
      <c r="LM63" s="262"/>
      <c r="LN63" s="262"/>
      <c r="LO63" s="262"/>
      <c r="LP63" s="262"/>
      <c r="LQ63" s="262"/>
      <c r="LR63" s="262"/>
      <c r="LS63" s="262"/>
      <c r="LT63" s="262"/>
      <c r="LU63" s="262"/>
      <c r="LV63" s="262"/>
      <c r="LW63" s="262"/>
      <c r="LX63" s="262"/>
      <c r="LY63" s="262"/>
      <c r="LZ63" s="262"/>
      <c r="MA63" s="262"/>
      <c r="MB63" s="262"/>
      <c r="MC63" s="262"/>
      <c r="MD63" s="262"/>
      <c r="ME63" s="262"/>
      <c r="MF63" s="262"/>
      <c r="MG63" s="262"/>
      <c r="MH63" s="262"/>
      <c r="MI63" s="262"/>
      <c r="MJ63" s="262"/>
      <c r="MK63" s="262"/>
      <c r="ML63" s="262"/>
      <c r="MM63" s="262"/>
      <c r="MN63" s="262"/>
      <c r="MO63" s="262"/>
      <c r="MP63" s="262"/>
      <c r="MQ63" s="262"/>
      <c r="MR63" s="262"/>
      <c r="MS63" s="262"/>
      <c r="MT63" s="262"/>
      <c r="MU63" s="262"/>
      <c r="MV63" s="262"/>
      <c r="MW63" s="262"/>
      <c r="MX63" s="262"/>
      <c r="MY63" s="262"/>
      <c r="MZ63" s="262"/>
      <c r="NA63" s="262"/>
      <c r="NB63" s="262"/>
      <c r="NC63" s="262"/>
      <c r="ND63" s="262"/>
      <c r="NE63" s="262"/>
      <c r="NF63" s="262"/>
      <c r="NG63" s="262"/>
      <c r="NH63" s="262"/>
      <c r="NI63" s="262"/>
      <c r="NJ63" s="262"/>
      <c r="NK63" s="262"/>
      <c r="NL63" s="262"/>
      <c r="NM63" s="262"/>
      <c r="NN63" s="262"/>
      <c r="NO63" s="262"/>
      <c r="NP63" s="262"/>
      <c r="NQ63" s="262"/>
      <c r="NR63" s="262"/>
      <c r="NS63" s="262"/>
      <c r="NT63" s="262"/>
      <c r="NU63" s="262"/>
      <c r="NV63" s="262"/>
      <c r="NW63" s="262"/>
      <c r="NX63" s="262"/>
      <c r="NY63" s="262"/>
      <c r="NZ63" s="262"/>
      <c r="OA63" s="262"/>
      <c r="OB63" s="262"/>
      <c r="OC63" s="262"/>
      <c r="OD63" s="262"/>
      <c r="OE63" s="262"/>
      <c r="OF63" s="262"/>
      <c r="OG63" s="262"/>
      <c r="OH63" s="262"/>
      <c r="OI63" s="262"/>
      <c r="OJ63" s="262"/>
      <c r="OK63" s="262"/>
      <c r="OL63" s="262"/>
      <c r="OM63" s="262"/>
      <c r="ON63" s="262"/>
      <c r="OO63" s="262"/>
      <c r="OP63" s="262"/>
      <c r="OQ63" s="262"/>
      <c r="OR63" s="262"/>
      <c r="OS63" s="262"/>
      <c r="OT63" s="262"/>
      <c r="OU63" s="262"/>
      <c r="OV63" s="262"/>
      <c r="OW63" s="262"/>
      <c r="OX63" s="262"/>
      <c r="OY63" s="262"/>
      <c r="OZ63" s="262"/>
      <c r="PA63" s="262"/>
      <c r="PB63" s="262"/>
      <c r="PC63" s="262"/>
      <c r="PD63" s="262"/>
      <c r="PE63" s="262"/>
      <c r="PF63" s="262"/>
      <c r="PG63" s="262"/>
      <c r="PH63" s="262"/>
      <c r="PI63" s="262"/>
      <c r="PJ63" s="262"/>
      <c r="PK63" s="262"/>
      <c r="PL63" s="262"/>
      <c r="PM63" s="262"/>
      <c r="PN63" s="262"/>
      <c r="PO63" s="262"/>
      <c r="PP63" s="262"/>
      <c r="PQ63" s="262"/>
      <c r="PR63" s="262"/>
      <c r="PS63" s="262"/>
      <c r="PT63" s="262"/>
      <c r="PU63" s="262"/>
      <c r="PV63" s="262"/>
      <c r="PW63" s="262"/>
      <c r="PX63" s="262"/>
      <c r="PY63" s="262"/>
      <c r="PZ63" s="262"/>
      <c r="QA63" s="262"/>
      <c r="QB63" s="262"/>
      <c r="QC63" s="262"/>
      <c r="QD63" s="262"/>
      <c r="QE63" s="262"/>
      <c r="QF63" s="262"/>
      <c r="QG63" s="262"/>
      <c r="QH63" s="262"/>
      <c r="QI63" s="262"/>
      <c r="QJ63" s="262"/>
      <c r="QK63" s="262"/>
      <c r="QL63" s="262"/>
      <c r="QM63" s="262"/>
      <c r="QN63" s="262"/>
      <c r="QO63" s="262"/>
      <c r="QP63" s="262"/>
      <c r="QQ63" s="262"/>
      <c r="QR63" s="262"/>
      <c r="QS63" s="262"/>
      <c r="QT63" s="262"/>
      <c r="QU63" s="262"/>
      <c r="QV63" s="262"/>
      <c r="QW63" s="262"/>
      <c r="QX63" s="262"/>
      <c r="QY63" s="262"/>
      <c r="QZ63" s="262"/>
      <c r="RA63" s="262"/>
      <c r="RB63" s="262"/>
      <c r="RC63" s="262"/>
      <c r="RD63" s="262"/>
      <c r="RE63" s="262"/>
      <c r="RF63" s="262"/>
      <c r="RG63" s="262"/>
      <c r="RH63" s="262"/>
      <c r="RI63" s="262"/>
      <c r="RJ63" s="262"/>
      <c r="RK63" s="262"/>
      <c r="RL63" s="262"/>
      <c r="RM63" s="262"/>
      <c r="RN63" s="262"/>
      <c r="RO63" s="262"/>
      <c r="RP63" s="262"/>
      <c r="RQ63" s="262"/>
      <c r="RR63" s="262"/>
      <c r="RS63" s="262"/>
      <c r="RT63" s="262"/>
      <c r="RU63" s="262"/>
      <c r="RV63" s="262"/>
      <c r="RW63" s="262"/>
      <c r="RX63" s="262"/>
      <c r="RY63" s="262"/>
      <c r="RZ63" s="262"/>
      <c r="SA63" s="262"/>
      <c r="SB63" s="262"/>
      <c r="SC63" s="262"/>
      <c r="SD63" s="262"/>
      <c r="SE63" s="262"/>
      <c r="SF63" s="262"/>
      <c r="SG63" s="262"/>
      <c r="SH63" s="262"/>
      <c r="SI63" s="262"/>
      <c r="SJ63" s="262"/>
      <c r="SK63" s="262"/>
      <c r="SL63" s="262"/>
      <c r="SM63" s="262"/>
      <c r="SN63" s="262"/>
      <c r="SO63" s="262"/>
      <c r="SP63" s="262"/>
      <c r="SQ63" s="262"/>
      <c r="SR63" s="262"/>
      <c r="SS63" s="262"/>
      <c r="ST63" s="262"/>
      <c r="SU63" s="262"/>
      <c r="SV63" s="262"/>
      <c r="SW63" s="262"/>
      <c r="SX63" s="262"/>
      <c r="SY63" s="262"/>
      <c r="SZ63" s="262"/>
      <c r="TA63" s="262"/>
      <c r="TB63" s="262"/>
      <c r="TC63" s="262"/>
      <c r="TD63" s="262"/>
      <c r="TE63" s="262"/>
      <c r="TF63" s="262"/>
      <c r="TG63" s="262"/>
      <c r="TH63" s="262"/>
      <c r="TI63" s="262"/>
      <c r="TJ63" s="262"/>
      <c r="TK63" s="262"/>
      <c r="TL63" s="262"/>
      <c r="TM63" s="262"/>
      <c r="TN63" s="262"/>
      <c r="TO63" s="262"/>
      <c r="TP63" s="262"/>
      <c r="TQ63" s="262"/>
      <c r="TR63" s="262"/>
      <c r="TS63" s="262"/>
      <c r="TT63" s="262"/>
      <c r="TU63" s="262"/>
      <c r="TV63" s="262"/>
      <c r="TW63" s="262"/>
      <c r="TX63" s="262"/>
      <c r="TY63" s="262"/>
      <c r="TZ63" s="262"/>
      <c r="UA63" s="262"/>
      <c r="UB63" s="262"/>
      <c r="UC63" s="262"/>
      <c r="UD63" s="262"/>
      <c r="UE63" s="262"/>
      <c r="UF63" s="262"/>
      <c r="UG63" s="262"/>
      <c r="UH63" s="262"/>
      <c r="UI63" s="262"/>
      <c r="UJ63" s="262"/>
      <c r="UK63" s="262"/>
      <c r="UL63" s="262"/>
      <c r="UM63" s="262"/>
      <c r="UN63" s="262"/>
      <c r="UO63" s="262"/>
      <c r="UP63" s="262"/>
      <c r="UQ63" s="262"/>
      <c r="UR63" s="262"/>
      <c r="US63" s="262"/>
      <c r="UT63" s="262"/>
      <c r="UU63" s="262"/>
      <c r="UV63" s="262"/>
      <c r="UW63" s="262"/>
      <c r="UX63" s="262"/>
      <c r="UY63" s="262"/>
      <c r="UZ63" s="262"/>
      <c r="VA63" s="262"/>
      <c r="VB63" s="262"/>
      <c r="VC63" s="262"/>
      <c r="VD63" s="262"/>
      <c r="VE63" s="262"/>
      <c r="VF63" s="262"/>
      <c r="VG63" s="262"/>
      <c r="VH63" s="262"/>
      <c r="VI63" s="262"/>
      <c r="VJ63" s="262"/>
      <c r="VK63" s="262"/>
      <c r="VL63" s="262"/>
      <c r="VM63" s="262"/>
      <c r="VN63" s="262"/>
      <c r="VO63" s="262"/>
      <c r="VP63" s="262"/>
      <c r="VQ63" s="262"/>
      <c r="VR63" s="262"/>
      <c r="VS63" s="262"/>
      <c r="VT63" s="262"/>
      <c r="VU63" s="262"/>
      <c r="VV63" s="262"/>
      <c r="VW63" s="262"/>
      <c r="VX63" s="262"/>
      <c r="VY63" s="262"/>
      <c r="VZ63" s="262"/>
      <c r="WA63" s="262"/>
      <c r="WB63" s="262"/>
      <c r="WC63" s="262"/>
      <c r="WD63" s="262"/>
      <c r="WE63" s="262"/>
      <c r="WF63" s="262"/>
      <c r="WG63" s="262"/>
      <c r="WH63" s="262"/>
      <c r="WI63" s="262"/>
      <c r="WJ63" s="262"/>
      <c r="WK63" s="262"/>
      <c r="WL63" s="262"/>
      <c r="WM63" s="262"/>
      <c r="WN63" s="262"/>
      <c r="WO63" s="262"/>
      <c r="WP63" s="262"/>
      <c r="WQ63" s="262"/>
      <c r="WR63" s="262"/>
      <c r="WS63" s="262"/>
      <c r="WT63" s="262"/>
      <c r="WU63" s="262"/>
      <c r="WV63" s="262"/>
      <c r="WW63" s="262"/>
      <c r="WX63" s="262"/>
      <c r="WY63" s="262"/>
      <c r="WZ63" s="262"/>
      <c r="XA63" s="262"/>
      <c r="XB63" s="262"/>
      <c r="XC63" s="262"/>
      <c r="XD63" s="262"/>
      <c r="XE63" s="262"/>
      <c r="XF63" s="262"/>
      <c r="XG63" s="262"/>
      <c r="XH63" s="262"/>
      <c r="XI63" s="262"/>
      <c r="XJ63" s="262"/>
      <c r="XK63" s="262"/>
      <c r="XL63" s="262"/>
      <c r="XM63" s="262"/>
      <c r="XN63" s="262"/>
      <c r="XO63" s="262"/>
      <c r="XP63" s="262"/>
      <c r="XQ63" s="262"/>
      <c r="XR63" s="262"/>
      <c r="XS63" s="262"/>
      <c r="XT63" s="262"/>
      <c r="XU63" s="262"/>
      <c r="XV63" s="262"/>
      <c r="XW63" s="262"/>
      <c r="XX63" s="262"/>
      <c r="XY63" s="262"/>
      <c r="XZ63" s="262"/>
      <c r="YA63" s="262"/>
      <c r="YB63" s="262"/>
      <c r="YC63" s="262"/>
      <c r="YD63" s="262"/>
      <c r="YE63" s="262"/>
      <c r="YF63" s="262"/>
      <c r="YG63" s="262"/>
      <c r="YH63" s="262"/>
      <c r="YI63" s="262"/>
      <c r="YJ63" s="262"/>
      <c r="YK63" s="262"/>
      <c r="YL63" s="262"/>
      <c r="YM63" s="262"/>
      <c r="YN63" s="262"/>
      <c r="YO63" s="262"/>
      <c r="YP63" s="262"/>
      <c r="YQ63" s="262"/>
      <c r="YR63" s="262"/>
      <c r="YS63" s="262"/>
      <c r="YT63" s="262"/>
      <c r="YU63" s="262"/>
      <c r="YV63" s="262"/>
      <c r="YW63" s="262"/>
      <c r="YX63" s="262"/>
      <c r="YY63" s="262"/>
      <c r="YZ63" s="262"/>
      <c r="ZA63" s="262"/>
      <c r="ZB63" s="262"/>
      <c r="ZC63" s="262"/>
      <c r="ZD63" s="262"/>
      <c r="ZE63" s="262"/>
      <c r="ZF63" s="262"/>
      <c r="ZG63" s="262"/>
      <c r="ZH63" s="262"/>
      <c r="ZI63" s="262"/>
      <c r="ZJ63" s="262"/>
      <c r="ZK63" s="262"/>
      <c r="ZL63" s="262"/>
      <c r="ZM63" s="262"/>
      <c r="ZN63" s="262"/>
      <c r="ZO63" s="262"/>
      <c r="ZP63" s="262"/>
      <c r="ZQ63" s="262"/>
      <c r="ZR63" s="262"/>
      <c r="ZS63" s="262"/>
      <c r="ZT63" s="262"/>
      <c r="ZU63" s="262"/>
      <c r="ZV63" s="262"/>
      <c r="ZW63" s="262"/>
      <c r="ZX63" s="262"/>
      <c r="ZY63" s="262"/>
      <c r="ZZ63" s="262"/>
      <c r="AAA63" s="262"/>
      <c r="AAB63" s="262"/>
      <c r="AAC63" s="262"/>
      <c r="AAD63" s="262"/>
      <c r="AAE63" s="262"/>
      <c r="AAF63" s="262"/>
      <c r="AAG63" s="262"/>
      <c r="AAH63" s="262"/>
      <c r="AAI63" s="262"/>
      <c r="AAJ63" s="262"/>
      <c r="AAK63" s="262"/>
      <c r="AAL63" s="262"/>
      <c r="AAM63" s="262"/>
      <c r="AAN63" s="262"/>
      <c r="AAO63" s="262"/>
      <c r="AAP63" s="262"/>
      <c r="AAQ63" s="262"/>
      <c r="AAR63" s="262"/>
      <c r="AAS63" s="262"/>
      <c r="AAT63" s="262"/>
      <c r="AAU63" s="262"/>
      <c r="AAV63" s="262"/>
      <c r="AAW63" s="262"/>
      <c r="AAX63" s="262"/>
      <c r="AAY63" s="262"/>
      <c r="AAZ63" s="262"/>
      <c r="ABA63" s="262"/>
      <c r="ABB63" s="262"/>
      <c r="ABC63" s="262"/>
      <c r="ABD63" s="262"/>
      <c r="ABE63" s="262"/>
      <c r="ABF63" s="262"/>
      <c r="ABG63" s="262"/>
      <c r="ABH63" s="262"/>
      <c r="ABI63" s="262"/>
      <c r="ABJ63" s="262"/>
      <c r="ABK63" s="262"/>
      <c r="ABL63" s="262"/>
      <c r="ABM63" s="262"/>
      <c r="ABN63" s="262"/>
      <c r="ABO63" s="262"/>
      <c r="ABP63" s="262"/>
      <c r="ABQ63" s="262"/>
      <c r="ABR63" s="262"/>
      <c r="ABS63" s="262"/>
      <c r="ABT63" s="262"/>
      <c r="ABU63" s="262"/>
      <c r="ABV63" s="262"/>
      <c r="ABW63" s="262"/>
      <c r="ABX63" s="262"/>
      <c r="ABY63" s="262"/>
      <c r="ABZ63" s="262"/>
      <c r="ACA63" s="262"/>
      <c r="ACB63" s="262"/>
      <c r="ACC63" s="262"/>
      <c r="ACD63" s="262"/>
      <c r="ACE63" s="262"/>
      <c r="ACF63" s="262"/>
      <c r="ACG63" s="262"/>
      <c r="ACH63" s="262"/>
      <c r="ACI63" s="262"/>
      <c r="ACJ63" s="262"/>
      <c r="ACK63" s="262"/>
      <c r="ACL63" s="262"/>
    </row>
    <row r="64" spans="1:766">
      <c r="C64" s="262" t="s">
        <v>1138</v>
      </c>
      <c r="D64" s="262" t="s">
        <v>1137</v>
      </c>
      <c r="E64" s="294">
        <v>92392</v>
      </c>
      <c r="F64" s="276" t="s">
        <v>1128</v>
      </c>
      <c r="G64" s="273">
        <v>3.5400000000000001E-2</v>
      </c>
      <c r="H64" s="272">
        <v>3271</v>
      </c>
      <c r="J64" s="262" t="s">
        <v>1010</v>
      </c>
    </row>
    <row r="65" spans="1:766">
      <c r="C65" s="262" t="s">
        <v>1136</v>
      </c>
      <c r="D65" s="262" t="s">
        <v>1135</v>
      </c>
      <c r="E65" s="294">
        <v>134184</v>
      </c>
      <c r="F65" s="276" t="s">
        <v>1128</v>
      </c>
      <c r="G65" s="273">
        <v>3.5400000000000001E-2</v>
      </c>
      <c r="H65" s="272">
        <v>4750</v>
      </c>
      <c r="J65" s="262" t="s">
        <v>1010</v>
      </c>
    </row>
    <row r="66" spans="1:766">
      <c r="C66" s="262" t="s">
        <v>1134</v>
      </c>
      <c r="D66" s="262" t="s">
        <v>1133</v>
      </c>
      <c r="E66" s="294">
        <v>52363</v>
      </c>
      <c r="F66" s="276" t="s">
        <v>1128</v>
      </c>
      <c r="G66" s="273">
        <v>3.5400000000000001E-2</v>
      </c>
      <c r="H66" s="272">
        <v>1854</v>
      </c>
      <c r="J66" s="262" t="s">
        <v>1010</v>
      </c>
    </row>
    <row r="67" spans="1:766">
      <c r="C67" s="262" t="s">
        <v>1132</v>
      </c>
      <c r="D67" s="262" t="s">
        <v>1131</v>
      </c>
      <c r="E67" s="294">
        <v>16540</v>
      </c>
      <c r="F67" s="276" t="s">
        <v>1128</v>
      </c>
      <c r="G67" s="273">
        <v>3.5400000000000001E-2</v>
      </c>
      <c r="H67" s="272">
        <v>586</v>
      </c>
      <c r="J67" s="262" t="s">
        <v>1010</v>
      </c>
    </row>
    <row r="68" spans="1:766">
      <c r="C68" s="262" t="s">
        <v>1130</v>
      </c>
      <c r="D68" s="262" t="s">
        <v>1129</v>
      </c>
      <c r="E68" s="294">
        <v>35066</v>
      </c>
      <c r="F68" s="276" t="s">
        <v>1128</v>
      </c>
      <c r="G68" s="273">
        <v>3.5400000000000001E-2</v>
      </c>
      <c r="H68" s="272">
        <v>1241</v>
      </c>
      <c r="J68" s="262" t="s">
        <v>1010</v>
      </c>
    </row>
    <row r="69" spans="1:766">
      <c r="A69" s="271" t="s">
        <v>1127</v>
      </c>
      <c r="B69" s="271" t="str">
        <f>LEFT(A69,3)</f>
        <v>382</v>
      </c>
      <c r="C69" s="269"/>
      <c r="D69" s="269"/>
      <c r="E69" s="295">
        <v>432412</v>
      </c>
      <c r="F69" s="295">
        <v>0</v>
      </c>
      <c r="G69" s="295"/>
      <c r="H69" s="295">
        <v>15308</v>
      </c>
      <c r="I69" s="270"/>
    </row>
    <row r="70" spans="1:766">
      <c r="A70" s="265" t="s">
        <v>1126</v>
      </c>
      <c r="C70" s="262" t="s">
        <v>1125</v>
      </c>
      <c r="D70" s="262" t="s">
        <v>1124</v>
      </c>
      <c r="E70" s="294">
        <v>18043</v>
      </c>
      <c r="F70" s="276" t="s">
        <v>1113</v>
      </c>
      <c r="G70" s="273">
        <v>2.23E-2</v>
      </c>
      <c r="H70" s="272">
        <v>402</v>
      </c>
      <c r="J70" s="262" t="s">
        <v>1084</v>
      </c>
    </row>
    <row r="71" spans="1:766">
      <c r="C71" s="262" t="s">
        <v>1123</v>
      </c>
      <c r="D71" s="262" t="s">
        <v>1122</v>
      </c>
      <c r="E71" s="294">
        <v>25776</v>
      </c>
      <c r="F71" s="276" t="s">
        <v>1113</v>
      </c>
      <c r="G71" s="273">
        <v>2.23E-2</v>
      </c>
      <c r="H71" s="272">
        <v>575</v>
      </c>
      <c r="J71" s="262" t="s">
        <v>1084</v>
      </c>
    </row>
    <row r="72" spans="1:766">
      <c r="C72" s="262" t="s">
        <v>1121</v>
      </c>
      <c r="D72" s="262" t="s">
        <v>1120</v>
      </c>
      <c r="E72" s="294">
        <v>35616</v>
      </c>
      <c r="F72" s="276" t="s">
        <v>1113</v>
      </c>
      <c r="G72" s="273">
        <v>2.23E-2</v>
      </c>
      <c r="H72" s="272">
        <v>794</v>
      </c>
      <c r="J72" s="262" t="s">
        <v>1084</v>
      </c>
    </row>
    <row r="73" spans="1:766">
      <c r="C73" s="262" t="s">
        <v>1119</v>
      </c>
      <c r="D73" s="262" t="s">
        <v>1118</v>
      </c>
      <c r="E73" s="294">
        <v>9666</v>
      </c>
      <c r="F73" s="276" t="s">
        <v>1113</v>
      </c>
      <c r="G73" s="273">
        <v>2.23E-2</v>
      </c>
      <c r="H73" s="272">
        <v>216</v>
      </c>
      <c r="J73" s="262" t="s">
        <v>1084</v>
      </c>
    </row>
    <row r="74" spans="1:766">
      <c r="C74" s="262" t="s">
        <v>1117</v>
      </c>
      <c r="D74" s="262" t="s">
        <v>1116</v>
      </c>
      <c r="E74" s="294">
        <v>2236</v>
      </c>
      <c r="F74" s="276" t="s">
        <v>1113</v>
      </c>
      <c r="G74" s="273">
        <v>2.23E-2</v>
      </c>
      <c r="H74" s="272">
        <v>50</v>
      </c>
      <c r="J74" s="262" t="s">
        <v>1084</v>
      </c>
    </row>
    <row r="75" spans="1:766">
      <c r="C75" s="262" t="s">
        <v>1115</v>
      </c>
      <c r="D75" s="262" t="s">
        <v>1114</v>
      </c>
      <c r="E75" s="294">
        <v>6341</v>
      </c>
      <c r="F75" s="276" t="s">
        <v>1113</v>
      </c>
      <c r="G75" s="273">
        <v>2.23E-2</v>
      </c>
      <c r="H75" s="272">
        <v>141</v>
      </c>
      <c r="J75" s="262" t="s">
        <v>1084</v>
      </c>
    </row>
    <row r="76" spans="1:766">
      <c r="A76" s="271" t="s">
        <v>1112</v>
      </c>
      <c r="B76" s="271" t="str">
        <f>LEFT(A76,3)</f>
        <v>383</v>
      </c>
      <c r="C76" s="269"/>
      <c r="D76" s="269"/>
      <c r="E76" s="295">
        <v>97678</v>
      </c>
      <c r="F76" s="295">
        <v>0</v>
      </c>
      <c r="G76" s="295"/>
      <c r="H76" s="295">
        <v>2178</v>
      </c>
      <c r="I76" s="270"/>
    </row>
    <row r="77" spans="1:766" s="269" customFormat="1">
      <c r="A77" s="265" t="s">
        <v>1111</v>
      </c>
      <c r="B77" s="265"/>
      <c r="C77" s="262" t="s">
        <v>1110</v>
      </c>
      <c r="D77" s="262" t="s">
        <v>1109</v>
      </c>
      <c r="E77" s="294">
        <v>13776</v>
      </c>
      <c r="F77" s="276" t="s">
        <v>1098</v>
      </c>
      <c r="G77" s="273">
        <v>2.52E-2</v>
      </c>
      <c r="H77" s="272">
        <v>347</v>
      </c>
      <c r="I77" s="263"/>
      <c r="J77" s="262" t="s">
        <v>1010</v>
      </c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262"/>
      <c r="AG77" s="262"/>
      <c r="AH77" s="262"/>
      <c r="AI77" s="262"/>
      <c r="AJ77" s="262"/>
      <c r="AK77" s="262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62"/>
      <c r="BH77" s="262"/>
      <c r="BI77" s="262"/>
      <c r="BJ77" s="262"/>
      <c r="BK77" s="262"/>
      <c r="BL77" s="262"/>
      <c r="BM77" s="262"/>
      <c r="BN77" s="262"/>
      <c r="BO77" s="262"/>
      <c r="BP77" s="262"/>
      <c r="BQ77" s="262"/>
      <c r="BR77" s="262"/>
      <c r="BS77" s="262"/>
      <c r="BT77" s="262"/>
      <c r="BU77" s="262"/>
      <c r="BV77" s="262"/>
      <c r="BW77" s="262"/>
      <c r="BX77" s="262"/>
      <c r="BY77" s="262"/>
      <c r="BZ77" s="262"/>
      <c r="CA77" s="262"/>
      <c r="CB77" s="262"/>
      <c r="CC77" s="262"/>
      <c r="CD77" s="262"/>
      <c r="CE77" s="262"/>
      <c r="CF77" s="262"/>
      <c r="CG77" s="262"/>
      <c r="CH77" s="262"/>
      <c r="CI77" s="262"/>
      <c r="CJ77" s="262"/>
      <c r="CK77" s="262"/>
      <c r="CL77" s="262"/>
      <c r="CM77" s="262"/>
      <c r="CN77" s="262"/>
      <c r="CO77" s="262"/>
      <c r="CP77" s="262"/>
      <c r="CQ77" s="262"/>
      <c r="CR77" s="262"/>
      <c r="CS77" s="262"/>
      <c r="CT77" s="262"/>
      <c r="CU77" s="262"/>
      <c r="CV77" s="262"/>
      <c r="CW77" s="262"/>
      <c r="CX77" s="262"/>
      <c r="CY77" s="262"/>
      <c r="CZ77" s="262"/>
      <c r="DA77" s="262"/>
      <c r="DB77" s="262"/>
      <c r="DC77" s="262"/>
      <c r="DD77" s="262"/>
      <c r="DE77" s="262"/>
      <c r="DF77" s="262"/>
      <c r="DG77" s="262"/>
      <c r="DH77" s="262"/>
      <c r="DI77" s="262"/>
      <c r="DJ77" s="262"/>
      <c r="DK77" s="262"/>
      <c r="DL77" s="262"/>
      <c r="DM77" s="262"/>
      <c r="DN77" s="262"/>
      <c r="DO77" s="262"/>
      <c r="DP77" s="262"/>
      <c r="DQ77" s="262"/>
      <c r="DR77" s="262"/>
      <c r="DS77" s="262"/>
      <c r="DT77" s="262"/>
      <c r="DU77" s="262"/>
      <c r="DV77" s="262"/>
      <c r="DW77" s="262"/>
      <c r="DX77" s="262"/>
      <c r="DY77" s="262"/>
      <c r="DZ77" s="262"/>
      <c r="EA77" s="262"/>
      <c r="EB77" s="262"/>
      <c r="EC77" s="262"/>
      <c r="ED77" s="262"/>
      <c r="EE77" s="262"/>
      <c r="EF77" s="262"/>
      <c r="EG77" s="262"/>
      <c r="EH77" s="262"/>
      <c r="EI77" s="262"/>
      <c r="EJ77" s="262"/>
      <c r="EK77" s="262"/>
      <c r="EL77" s="262"/>
      <c r="EM77" s="262"/>
      <c r="EN77" s="262"/>
      <c r="EO77" s="262"/>
      <c r="EP77" s="262"/>
      <c r="EQ77" s="262"/>
      <c r="ER77" s="262"/>
      <c r="ES77" s="262"/>
      <c r="ET77" s="262"/>
      <c r="EU77" s="262"/>
      <c r="EV77" s="262"/>
      <c r="EW77" s="262"/>
      <c r="EX77" s="262"/>
      <c r="EY77" s="262"/>
      <c r="EZ77" s="262"/>
      <c r="FA77" s="262"/>
      <c r="FB77" s="262"/>
      <c r="FC77" s="262"/>
      <c r="FD77" s="262"/>
      <c r="FE77" s="262"/>
      <c r="FF77" s="262"/>
      <c r="FG77" s="262"/>
      <c r="FH77" s="262"/>
      <c r="FI77" s="262"/>
      <c r="FJ77" s="262"/>
      <c r="FK77" s="262"/>
      <c r="FL77" s="262"/>
      <c r="FM77" s="262"/>
      <c r="FN77" s="262"/>
      <c r="FO77" s="262"/>
      <c r="FP77" s="262"/>
      <c r="FQ77" s="262"/>
      <c r="FR77" s="262"/>
      <c r="FS77" s="262"/>
      <c r="FT77" s="262"/>
      <c r="FU77" s="262"/>
      <c r="FV77" s="262"/>
      <c r="FW77" s="262"/>
      <c r="FX77" s="262"/>
      <c r="FY77" s="262"/>
      <c r="FZ77" s="262"/>
      <c r="GA77" s="262"/>
      <c r="GB77" s="262"/>
      <c r="GC77" s="262"/>
      <c r="GD77" s="262"/>
      <c r="GE77" s="262"/>
      <c r="GF77" s="262"/>
      <c r="GG77" s="262"/>
      <c r="GH77" s="262"/>
      <c r="GI77" s="262"/>
      <c r="GJ77" s="262"/>
      <c r="GK77" s="262"/>
      <c r="GL77" s="262"/>
      <c r="GM77" s="262"/>
      <c r="GN77" s="262"/>
      <c r="GO77" s="262"/>
      <c r="GP77" s="262"/>
      <c r="GQ77" s="262"/>
      <c r="GR77" s="262"/>
      <c r="GS77" s="262"/>
      <c r="GT77" s="262"/>
      <c r="GU77" s="262"/>
      <c r="GV77" s="262"/>
      <c r="GW77" s="262"/>
      <c r="GX77" s="262"/>
      <c r="GY77" s="262"/>
      <c r="GZ77" s="262"/>
      <c r="HA77" s="262"/>
      <c r="HB77" s="262"/>
      <c r="HC77" s="262"/>
      <c r="HD77" s="262"/>
      <c r="HE77" s="262"/>
      <c r="HF77" s="262"/>
      <c r="HG77" s="262"/>
      <c r="HH77" s="262"/>
      <c r="HI77" s="262"/>
      <c r="HJ77" s="262"/>
      <c r="HK77" s="262"/>
      <c r="HL77" s="262"/>
      <c r="HM77" s="262"/>
      <c r="HN77" s="262"/>
      <c r="HO77" s="262"/>
      <c r="HP77" s="262"/>
      <c r="HQ77" s="262"/>
      <c r="HR77" s="262"/>
      <c r="HS77" s="262"/>
      <c r="HT77" s="262"/>
      <c r="HU77" s="262"/>
      <c r="HV77" s="262"/>
      <c r="HW77" s="262"/>
      <c r="HX77" s="262"/>
      <c r="HY77" s="262"/>
      <c r="HZ77" s="262"/>
      <c r="IA77" s="262"/>
      <c r="IB77" s="262"/>
      <c r="IC77" s="262"/>
      <c r="ID77" s="262"/>
      <c r="IE77" s="262"/>
      <c r="IF77" s="262"/>
      <c r="IG77" s="262"/>
      <c r="IH77" s="262"/>
      <c r="II77" s="262"/>
      <c r="IJ77" s="262"/>
      <c r="IK77" s="262"/>
      <c r="IL77" s="262"/>
      <c r="IM77" s="262"/>
      <c r="IN77" s="262"/>
      <c r="IO77" s="262"/>
      <c r="IP77" s="262"/>
      <c r="IQ77" s="262"/>
      <c r="IR77" s="262"/>
      <c r="IS77" s="262"/>
      <c r="IT77" s="262"/>
      <c r="IU77" s="262"/>
      <c r="IV77" s="262"/>
      <c r="IW77" s="262"/>
      <c r="IX77" s="262"/>
      <c r="IY77" s="262"/>
      <c r="IZ77" s="262"/>
      <c r="JA77" s="262"/>
      <c r="JB77" s="262"/>
      <c r="JC77" s="262"/>
      <c r="JD77" s="262"/>
      <c r="JE77" s="262"/>
      <c r="JF77" s="262"/>
      <c r="JG77" s="262"/>
      <c r="JH77" s="262"/>
      <c r="JI77" s="262"/>
      <c r="JJ77" s="262"/>
      <c r="JK77" s="262"/>
      <c r="JL77" s="262"/>
      <c r="JM77" s="262"/>
      <c r="JN77" s="262"/>
      <c r="JO77" s="262"/>
      <c r="JP77" s="262"/>
      <c r="JQ77" s="262"/>
      <c r="JR77" s="262"/>
      <c r="JS77" s="262"/>
      <c r="JT77" s="262"/>
      <c r="JU77" s="262"/>
      <c r="JV77" s="262"/>
      <c r="JW77" s="262"/>
      <c r="JX77" s="262"/>
      <c r="JY77" s="262"/>
      <c r="JZ77" s="262"/>
      <c r="KA77" s="262"/>
      <c r="KB77" s="262"/>
      <c r="KC77" s="262"/>
      <c r="KD77" s="262"/>
      <c r="KE77" s="262"/>
      <c r="KF77" s="262"/>
      <c r="KG77" s="262"/>
      <c r="KH77" s="262"/>
      <c r="KI77" s="262"/>
      <c r="KJ77" s="262"/>
      <c r="KK77" s="262"/>
      <c r="KL77" s="262"/>
      <c r="KM77" s="262"/>
      <c r="KN77" s="262"/>
      <c r="KO77" s="262"/>
      <c r="KP77" s="262"/>
      <c r="KQ77" s="262"/>
      <c r="KR77" s="262"/>
      <c r="KS77" s="262"/>
      <c r="KT77" s="262"/>
      <c r="KU77" s="262"/>
      <c r="KV77" s="262"/>
      <c r="KW77" s="262"/>
      <c r="KX77" s="262"/>
      <c r="KY77" s="262"/>
      <c r="KZ77" s="262"/>
      <c r="LA77" s="262"/>
      <c r="LB77" s="262"/>
      <c r="LC77" s="262"/>
      <c r="LD77" s="262"/>
      <c r="LE77" s="262"/>
      <c r="LF77" s="262"/>
      <c r="LG77" s="262"/>
      <c r="LH77" s="262"/>
      <c r="LI77" s="262"/>
      <c r="LJ77" s="262"/>
      <c r="LK77" s="262"/>
      <c r="LL77" s="262"/>
      <c r="LM77" s="262"/>
      <c r="LN77" s="262"/>
      <c r="LO77" s="262"/>
      <c r="LP77" s="262"/>
      <c r="LQ77" s="262"/>
      <c r="LR77" s="262"/>
      <c r="LS77" s="262"/>
      <c r="LT77" s="262"/>
      <c r="LU77" s="262"/>
      <c r="LV77" s="262"/>
      <c r="LW77" s="262"/>
      <c r="LX77" s="262"/>
      <c r="LY77" s="262"/>
      <c r="LZ77" s="262"/>
      <c r="MA77" s="262"/>
      <c r="MB77" s="262"/>
      <c r="MC77" s="262"/>
      <c r="MD77" s="262"/>
      <c r="ME77" s="262"/>
      <c r="MF77" s="262"/>
      <c r="MG77" s="262"/>
      <c r="MH77" s="262"/>
      <c r="MI77" s="262"/>
      <c r="MJ77" s="262"/>
      <c r="MK77" s="262"/>
      <c r="ML77" s="262"/>
      <c r="MM77" s="262"/>
      <c r="MN77" s="262"/>
      <c r="MO77" s="262"/>
      <c r="MP77" s="262"/>
      <c r="MQ77" s="262"/>
      <c r="MR77" s="262"/>
      <c r="MS77" s="262"/>
      <c r="MT77" s="262"/>
      <c r="MU77" s="262"/>
      <c r="MV77" s="262"/>
      <c r="MW77" s="262"/>
      <c r="MX77" s="262"/>
      <c r="MY77" s="262"/>
      <c r="MZ77" s="262"/>
      <c r="NA77" s="262"/>
      <c r="NB77" s="262"/>
      <c r="NC77" s="262"/>
      <c r="ND77" s="262"/>
      <c r="NE77" s="262"/>
      <c r="NF77" s="262"/>
      <c r="NG77" s="262"/>
      <c r="NH77" s="262"/>
      <c r="NI77" s="262"/>
      <c r="NJ77" s="262"/>
      <c r="NK77" s="262"/>
      <c r="NL77" s="262"/>
      <c r="NM77" s="262"/>
      <c r="NN77" s="262"/>
      <c r="NO77" s="262"/>
      <c r="NP77" s="262"/>
      <c r="NQ77" s="262"/>
      <c r="NR77" s="262"/>
      <c r="NS77" s="262"/>
      <c r="NT77" s="262"/>
      <c r="NU77" s="262"/>
      <c r="NV77" s="262"/>
      <c r="NW77" s="262"/>
      <c r="NX77" s="262"/>
      <c r="NY77" s="262"/>
      <c r="NZ77" s="262"/>
      <c r="OA77" s="262"/>
      <c r="OB77" s="262"/>
      <c r="OC77" s="262"/>
      <c r="OD77" s="262"/>
      <c r="OE77" s="262"/>
      <c r="OF77" s="262"/>
      <c r="OG77" s="262"/>
      <c r="OH77" s="262"/>
      <c r="OI77" s="262"/>
      <c r="OJ77" s="262"/>
      <c r="OK77" s="262"/>
      <c r="OL77" s="262"/>
      <c r="OM77" s="262"/>
      <c r="ON77" s="262"/>
      <c r="OO77" s="262"/>
      <c r="OP77" s="262"/>
      <c r="OQ77" s="262"/>
      <c r="OR77" s="262"/>
      <c r="OS77" s="262"/>
      <c r="OT77" s="262"/>
      <c r="OU77" s="262"/>
      <c r="OV77" s="262"/>
      <c r="OW77" s="262"/>
      <c r="OX77" s="262"/>
      <c r="OY77" s="262"/>
      <c r="OZ77" s="262"/>
      <c r="PA77" s="262"/>
      <c r="PB77" s="262"/>
      <c r="PC77" s="262"/>
      <c r="PD77" s="262"/>
      <c r="PE77" s="262"/>
      <c r="PF77" s="262"/>
      <c r="PG77" s="262"/>
      <c r="PH77" s="262"/>
      <c r="PI77" s="262"/>
      <c r="PJ77" s="262"/>
      <c r="PK77" s="262"/>
      <c r="PL77" s="262"/>
      <c r="PM77" s="262"/>
      <c r="PN77" s="262"/>
      <c r="PO77" s="262"/>
      <c r="PP77" s="262"/>
      <c r="PQ77" s="262"/>
      <c r="PR77" s="262"/>
      <c r="PS77" s="262"/>
      <c r="PT77" s="262"/>
      <c r="PU77" s="262"/>
      <c r="PV77" s="262"/>
      <c r="PW77" s="262"/>
      <c r="PX77" s="262"/>
      <c r="PY77" s="262"/>
      <c r="PZ77" s="262"/>
      <c r="QA77" s="262"/>
      <c r="QB77" s="262"/>
      <c r="QC77" s="262"/>
      <c r="QD77" s="262"/>
      <c r="QE77" s="262"/>
      <c r="QF77" s="262"/>
      <c r="QG77" s="262"/>
      <c r="QH77" s="262"/>
      <c r="QI77" s="262"/>
      <c r="QJ77" s="262"/>
      <c r="QK77" s="262"/>
      <c r="QL77" s="262"/>
      <c r="QM77" s="262"/>
      <c r="QN77" s="262"/>
      <c r="QO77" s="262"/>
      <c r="QP77" s="262"/>
      <c r="QQ77" s="262"/>
      <c r="QR77" s="262"/>
      <c r="QS77" s="262"/>
      <c r="QT77" s="262"/>
      <c r="QU77" s="262"/>
      <c r="QV77" s="262"/>
      <c r="QW77" s="262"/>
      <c r="QX77" s="262"/>
      <c r="QY77" s="262"/>
      <c r="QZ77" s="262"/>
      <c r="RA77" s="262"/>
      <c r="RB77" s="262"/>
      <c r="RC77" s="262"/>
      <c r="RD77" s="262"/>
      <c r="RE77" s="262"/>
      <c r="RF77" s="262"/>
      <c r="RG77" s="262"/>
      <c r="RH77" s="262"/>
      <c r="RI77" s="262"/>
      <c r="RJ77" s="262"/>
      <c r="RK77" s="262"/>
      <c r="RL77" s="262"/>
      <c r="RM77" s="262"/>
      <c r="RN77" s="262"/>
      <c r="RO77" s="262"/>
      <c r="RP77" s="262"/>
      <c r="RQ77" s="262"/>
      <c r="RR77" s="262"/>
      <c r="RS77" s="262"/>
      <c r="RT77" s="262"/>
      <c r="RU77" s="262"/>
      <c r="RV77" s="262"/>
      <c r="RW77" s="262"/>
      <c r="RX77" s="262"/>
      <c r="RY77" s="262"/>
      <c r="RZ77" s="262"/>
      <c r="SA77" s="262"/>
      <c r="SB77" s="262"/>
      <c r="SC77" s="262"/>
      <c r="SD77" s="262"/>
      <c r="SE77" s="262"/>
      <c r="SF77" s="262"/>
      <c r="SG77" s="262"/>
      <c r="SH77" s="262"/>
      <c r="SI77" s="262"/>
      <c r="SJ77" s="262"/>
      <c r="SK77" s="262"/>
      <c r="SL77" s="262"/>
      <c r="SM77" s="262"/>
      <c r="SN77" s="262"/>
      <c r="SO77" s="262"/>
      <c r="SP77" s="262"/>
      <c r="SQ77" s="262"/>
      <c r="SR77" s="262"/>
      <c r="SS77" s="262"/>
      <c r="ST77" s="262"/>
      <c r="SU77" s="262"/>
      <c r="SV77" s="262"/>
      <c r="SW77" s="262"/>
      <c r="SX77" s="262"/>
      <c r="SY77" s="262"/>
      <c r="SZ77" s="262"/>
      <c r="TA77" s="262"/>
      <c r="TB77" s="262"/>
      <c r="TC77" s="262"/>
      <c r="TD77" s="262"/>
      <c r="TE77" s="262"/>
      <c r="TF77" s="262"/>
      <c r="TG77" s="262"/>
      <c r="TH77" s="262"/>
      <c r="TI77" s="262"/>
      <c r="TJ77" s="262"/>
      <c r="TK77" s="262"/>
      <c r="TL77" s="262"/>
      <c r="TM77" s="262"/>
      <c r="TN77" s="262"/>
      <c r="TO77" s="262"/>
      <c r="TP77" s="262"/>
      <c r="TQ77" s="262"/>
      <c r="TR77" s="262"/>
      <c r="TS77" s="262"/>
      <c r="TT77" s="262"/>
      <c r="TU77" s="262"/>
      <c r="TV77" s="262"/>
      <c r="TW77" s="262"/>
      <c r="TX77" s="262"/>
      <c r="TY77" s="262"/>
      <c r="TZ77" s="262"/>
      <c r="UA77" s="262"/>
      <c r="UB77" s="262"/>
      <c r="UC77" s="262"/>
      <c r="UD77" s="262"/>
      <c r="UE77" s="262"/>
      <c r="UF77" s="262"/>
      <c r="UG77" s="262"/>
      <c r="UH77" s="262"/>
      <c r="UI77" s="262"/>
      <c r="UJ77" s="262"/>
      <c r="UK77" s="262"/>
      <c r="UL77" s="262"/>
      <c r="UM77" s="262"/>
      <c r="UN77" s="262"/>
      <c r="UO77" s="262"/>
      <c r="UP77" s="262"/>
      <c r="UQ77" s="262"/>
      <c r="UR77" s="262"/>
      <c r="US77" s="262"/>
      <c r="UT77" s="262"/>
      <c r="UU77" s="262"/>
      <c r="UV77" s="262"/>
      <c r="UW77" s="262"/>
      <c r="UX77" s="262"/>
      <c r="UY77" s="262"/>
      <c r="UZ77" s="262"/>
      <c r="VA77" s="262"/>
      <c r="VB77" s="262"/>
      <c r="VC77" s="262"/>
      <c r="VD77" s="262"/>
      <c r="VE77" s="262"/>
      <c r="VF77" s="262"/>
      <c r="VG77" s="262"/>
      <c r="VH77" s="262"/>
      <c r="VI77" s="262"/>
      <c r="VJ77" s="262"/>
      <c r="VK77" s="262"/>
      <c r="VL77" s="262"/>
      <c r="VM77" s="262"/>
      <c r="VN77" s="262"/>
      <c r="VO77" s="262"/>
      <c r="VP77" s="262"/>
      <c r="VQ77" s="262"/>
      <c r="VR77" s="262"/>
      <c r="VS77" s="262"/>
      <c r="VT77" s="262"/>
      <c r="VU77" s="262"/>
      <c r="VV77" s="262"/>
      <c r="VW77" s="262"/>
      <c r="VX77" s="262"/>
      <c r="VY77" s="262"/>
      <c r="VZ77" s="262"/>
      <c r="WA77" s="262"/>
      <c r="WB77" s="262"/>
      <c r="WC77" s="262"/>
      <c r="WD77" s="262"/>
      <c r="WE77" s="262"/>
      <c r="WF77" s="262"/>
      <c r="WG77" s="262"/>
      <c r="WH77" s="262"/>
      <c r="WI77" s="262"/>
      <c r="WJ77" s="262"/>
      <c r="WK77" s="262"/>
      <c r="WL77" s="262"/>
      <c r="WM77" s="262"/>
      <c r="WN77" s="262"/>
      <c r="WO77" s="262"/>
      <c r="WP77" s="262"/>
      <c r="WQ77" s="262"/>
      <c r="WR77" s="262"/>
      <c r="WS77" s="262"/>
      <c r="WT77" s="262"/>
      <c r="WU77" s="262"/>
      <c r="WV77" s="262"/>
      <c r="WW77" s="262"/>
      <c r="WX77" s="262"/>
      <c r="WY77" s="262"/>
      <c r="WZ77" s="262"/>
      <c r="XA77" s="262"/>
      <c r="XB77" s="262"/>
      <c r="XC77" s="262"/>
      <c r="XD77" s="262"/>
      <c r="XE77" s="262"/>
      <c r="XF77" s="262"/>
      <c r="XG77" s="262"/>
      <c r="XH77" s="262"/>
      <c r="XI77" s="262"/>
      <c r="XJ77" s="262"/>
      <c r="XK77" s="262"/>
      <c r="XL77" s="262"/>
      <c r="XM77" s="262"/>
      <c r="XN77" s="262"/>
      <c r="XO77" s="262"/>
      <c r="XP77" s="262"/>
      <c r="XQ77" s="262"/>
      <c r="XR77" s="262"/>
      <c r="XS77" s="262"/>
      <c r="XT77" s="262"/>
      <c r="XU77" s="262"/>
      <c r="XV77" s="262"/>
      <c r="XW77" s="262"/>
      <c r="XX77" s="262"/>
      <c r="XY77" s="262"/>
      <c r="XZ77" s="262"/>
      <c r="YA77" s="262"/>
      <c r="YB77" s="262"/>
      <c r="YC77" s="262"/>
      <c r="YD77" s="262"/>
      <c r="YE77" s="262"/>
      <c r="YF77" s="262"/>
      <c r="YG77" s="262"/>
      <c r="YH77" s="262"/>
      <c r="YI77" s="262"/>
      <c r="YJ77" s="262"/>
      <c r="YK77" s="262"/>
      <c r="YL77" s="262"/>
      <c r="YM77" s="262"/>
      <c r="YN77" s="262"/>
      <c r="YO77" s="262"/>
      <c r="YP77" s="262"/>
      <c r="YQ77" s="262"/>
      <c r="YR77" s="262"/>
      <c r="YS77" s="262"/>
      <c r="YT77" s="262"/>
      <c r="YU77" s="262"/>
      <c r="YV77" s="262"/>
      <c r="YW77" s="262"/>
      <c r="YX77" s="262"/>
      <c r="YY77" s="262"/>
      <c r="YZ77" s="262"/>
      <c r="ZA77" s="262"/>
      <c r="ZB77" s="262"/>
      <c r="ZC77" s="262"/>
      <c r="ZD77" s="262"/>
      <c r="ZE77" s="262"/>
      <c r="ZF77" s="262"/>
      <c r="ZG77" s="262"/>
      <c r="ZH77" s="262"/>
      <c r="ZI77" s="262"/>
      <c r="ZJ77" s="262"/>
      <c r="ZK77" s="262"/>
      <c r="ZL77" s="262"/>
      <c r="ZM77" s="262"/>
      <c r="ZN77" s="262"/>
      <c r="ZO77" s="262"/>
      <c r="ZP77" s="262"/>
      <c r="ZQ77" s="262"/>
      <c r="ZR77" s="262"/>
      <c r="ZS77" s="262"/>
      <c r="ZT77" s="262"/>
      <c r="ZU77" s="262"/>
      <c r="ZV77" s="262"/>
      <c r="ZW77" s="262"/>
      <c r="ZX77" s="262"/>
      <c r="ZY77" s="262"/>
      <c r="ZZ77" s="262"/>
      <c r="AAA77" s="262"/>
      <c r="AAB77" s="262"/>
      <c r="AAC77" s="262"/>
      <c r="AAD77" s="262"/>
      <c r="AAE77" s="262"/>
      <c r="AAF77" s="262"/>
      <c r="AAG77" s="262"/>
      <c r="AAH77" s="262"/>
      <c r="AAI77" s="262"/>
      <c r="AAJ77" s="262"/>
      <c r="AAK77" s="262"/>
      <c r="AAL77" s="262"/>
      <c r="AAM77" s="262"/>
      <c r="AAN77" s="262"/>
      <c r="AAO77" s="262"/>
      <c r="AAP77" s="262"/>
      <c r="AAQ77" s="262"/>
      <c r="AAR77" s="262"/>
      <c r="AAS77" s="262"/>
      <c r="AAT77" s="262"/>
      <c r="AAU77" s="262"/>
      <c r="AAV77" s="262"/>
      <c r="AAW77" s="262"/>
      <c r="AAX77" s="262"/>
      <c r="AAY77" s="262"/>
      <c r="AAZ77" s="262"/>
      <c r="ABA77" s="262"/>
      <c r="ABB77" s="262"/>
      <c r="ABC77" s="262"/>
      <c r="ABD77" s="262"/>
      <c r="ABE77" s="262"/>
      <c r="ABF77" s="262"/>
      <c r="ABG77" s="262"/>
      <c r="ABH77" s="262"/>
      <c r="ABI77" s="262"/>
      <c r="ABJ77" s="262"/>
      <c r="ABK77" s="262"/>
      <c r="ABL77" s="262"/>
      <c r="ABM77" s="262"/>
      <c r="ABN77" s="262"/>
      <c r="ABO77" s="262"/>
      <c r="ABP77" s="262"/>
      <c r="ABQ77" s="262"/>
      <c r="ABR77" s="262"/>
      <c r="ABS77" s="262"/>
      <c r="ABT77" s="262"/>
      <c r="ABU77" s="262"/>
      <c r="ABV77" s="262"/>
      <c r="ABW77" s="262"/>
      <c r="ABX77" s="262"/>
      <c r="ABY77" s="262"/>
      <c r="ABZ77" s="262"/>
      <c r="ACA77" s="262"/>
      <c r="ACB77" s="262"/>
      <c r="ACC77" s="262"/>
      <c r="ACD77" s="262"/>
      <c r="ACE77" s="262"/>
      <c r="ACF77" s="262"/>
      <c r="ACG77" s="262"/>
      <c r="ACH77" s="262"/>
      <c r="ACI77" s="262"/>
      <c r="ACJ77" s="262"/>
      <c r="ACK77" s="262"/>
      <c r="ACL77" s="262"/>
    </row>
    <row r="78" spans="1:766" s="275" customFormat="1">
      <c r="A78" s="265"/>
      <c r="B78" s="265"/>
      <c r="C78" s="262" t="s">
        <v>1108</v>
      </c>
      <c r="D78" s="262" t="s">
        <v>1107</v>
      </c>
      <c r="E78" s="294">
        <v>19525</v>
      </c>
      <c r="F78" s="276" t="s">
        <v>1098</v>
      </c>
      <c r="G78" s="273">
        <v>2.52E-2</v>
      </c>
      <c r="H78" s="272">
        <v>492</v>
      </c>
      <c r="I78" s="263"/>
      <c r="J78" s="262" t="s">
        <v>1010</v>
      </c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262"/>
      <c r="AI78" s="262"/>
      <c r="AJ78" s="262"/>
      <c r="AK78" s="262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62"/>
      <c r="BH78" s="262"/>
      <c r="BI78" s="262"/>
      <c r="BJ78" s="262"/>
      <c r="BK78" s="262"/>
      <c r="BL78" s="262"/>
      <c r="BM78" s="262"/>
      <c r="BN78" s="262"/>
      <c r="BO78" s="262"/>
      <c r="BP78" s="262"/>
      <c r="BQ78" s="262"/>
      <c r="BR78" s="262"/>
      <c r="BS78" s="262"/>
      <c r="BT78" s="262"/>
      <c r="BU78" s="262"/>
      <c r="BV78" s="262"/>
      <c r="BW78" s="262"/>
      <c r="BX78" s="262"/>
      <c r="BY78" s="262"/>
      <c r="BZ78" s="262"/>
      <c r="CA78" s="262"/>
      <c r="CB78" s="262"/>
      <c r="CC78" s="262"/>
      <c r="CD78" s="262"/>
      <c r="CE78" s="262"/>
      <c r="CF78" s="262"/>
      <c r="CG78" s="262"/>
      <c r="CH78" s="262"/>
      <c r="CI78" s="262"/>
      <c r="CJ78" s="262"/>
      <c r="CK78" s="262"/>
      <c r="CL78" s="262"/>
      <c r="CM78" s="262"/>
      <c r="CN78" s="262"/>
      <c r="CO78" s="262"/>
      <c r="CP78" s="262"/>
      <c r="CQ78" s="262"/>
      <c r="CR78" s="262"/>
      <c r="CS78" s="262"/>
      <c r="CT78" s="262"/>
      <c r="CU78" s="262"/>
      <c r="CV78" s="262"/>
      <c r="CW78" s="262"/>
      <c r="CX78" s="262"/>
      <c r="CY78" s="262"/>
      <c r="CZ78" s="262"/>
      <c r="DA78" s="262"/>
      <c r="DB78" s="262"/>
      <c r="DC78" s="262"/>
      <c r="DD78" s="262"/>
      <c r="DE78" s="262"/>
      <c r="DF78" s="262"/>
      <c r="DG78" s="262"/>
      <c r="DH78" s="262"/>
      <c r="DI78" s="262"/>
      <c r="DJ78" s="262"/>
      <c r="DK78" s="262"/>
      <c r="DL78" s="262"/>
      <c r="DM78" s="262"/>
      <c r="DN78" s="262"/>
      <c r="DO78" s="262"/>
      <c r="DP78" s="262"/>
      <c r="DQ78" s="262"/>
      <c r="DR78" s="262"/>
      <c r="DS78" s="262"/>
      <c r="DT78" s="262"/>
      <c r="DU78" s="262"/>
      <c r="DV78" s="262"/>
      <c r="DW78" s="262"/>
      <c r="DX78" s="262"/>
      <c r="DY78" s="262"/>
      <c r="DZ78" s="262"/>
      <c r="EA78" s="262"/>
      <c r="EB78" s="262"/>
      <c r="EC78" s="262"/>
      <c r="ED78" s="262"/>
      <c r="EE78" s="262"/>
      <c r="EF78" s="262"/>
      <c r="EG78" s="262"/>
      <c r="EH78" s="262"/>
      <c r="EI78" s="262"/>
      <c r="EJ78" s="262"/>
      <c r="EK78" s="262"/>
      <c r="EL78" s="262"/>
      <c r="EM78" s="262"/>
      <c r="EN78" s="262"/>
      <c r="EO78" s="262"/>
      <c r="EP78" s="262"/>
      <c r="EQ78" s="262"/>
      <c r="ER78" s="262"/>
      <c r="ES78" s="262"/>
      <c r="ET78" s="262"/>
      <c r="EU78" s="262"/>
      <c r="EV78" s="262"/>
      <c r="EW78" s="262"/>
      <c r="EX78" s="262"/>
      <c r="EY78" s="262"/>
      <c r="EZ78" s="262"/>
      <c r="FA78" s="262"/>
      <c r="FB78" s="262"/>
      <c r="FC78" s="262"/>
      <c r="FD78" s="262"/>
      <c r="FE78" s="262"/>
      <c r="FF78" s="262"/>
      <c r="FG78" s="262"/>
      <c r="FH78" s="262"/>
      <c r="FI78" s="262"/>
      <c r="FJ78" s="262"/>
      <c r="FK78" s="262"/>
      <c r="FL78" s="262"/>
      <c r="FM78" s="262"/>
      <c r="FN78" s="262"/>
      <c r="FO78" s="262"/>
      <c r="FP78" s="262"/>
      <c r="FQ78" s="262"/>
      <c r="FR78" s="262"/>
      <c r="FS78" s="262"/>
      <c r="FT78" s="262"/>
      <c r="FU78" s="262"/>
      <c r="FV78" s="262"/>
      <c r="FW78" s="262"/>
      <c r="FX78" s="262"/>
      <c r="FY78" s="262"/>
      <c r="FZ78" s="262"/>
      <c r="GA78" s="262"/>
      <c r="GB78" s="262"/>
      <c r="GC78" s="262"/>
      <c r="GD78" s="262"/>
      <c r="GE78" s="262"/>
      <c r="GF78" s="262"/>
      <c r="GG78" s="262"/>
      <c r="GH78" s="262"/>
      <c r="GI78" s="262"/>
      <c r="GJ78" s="262"/>
      <c r="GK78" s="262"/>
      <c r="GL78" s="262"/>
      <c r="GM78" s="262"/>
      <c r="GN78" s="262"/>
      <c r="GO78" s="262"/>
      <c r="GP78" s="262"/>
      <c r="GQ78" s="262"/>
      <c r="GR78" s="262"/>
      <c r="GS78" s="262"/>
      <c r="GT78" s="262"/>
      <c r="GU78" s="262"/>
      <c r="GV78" s="262"/>
      <c r="GW78" s="262"/>
      <c r="GX78" s="262"/>
      <c r="GY78" s="262"/>
      <c r="GZ78" s="262"/>
      <c r="HA78" s="262"/>
      <c r="HB78" s="262"/>
      <c r="HC78" s="262"/>
      <c r="HD78" s="262"/>
      <c r="HE78" s="262"/>
      <c r="HF78" s="262"/>
      <c r="HG78" s="262"/>
      <c r="HH78" s="262"/>
      <c r="HI78" s="262"/>
      <c r="HJ78" s="262"/>
      <c r="HK78" s="262"/>
      <c r="HL78" s="262"/>
      <c r="HM78" s="262"/>
      <c r="HN78" s="262"/>
      <c r="HO78" s="262"/>
      <c r="HP78" s="262"/>
      <c r="HQ78" s="262"/>
      <c r="HR78" s="262"/>
      <c r="HS78" s="262"/>
      <c r="HT78" s="262"/>
      <c r="HU78" s="262"/>
      <c r="HV78" s="262"/>
      <c r="HW78" s="262"/>
      <c r="HX78" s="262"/>
      <c r="HY78" s="262"/>
      <c r="HZ78" s="262"/>
      <c r="IA78" s="262"/>
      <c r="IB78" s="262"/>
      <c r="IC78" s="262"/>
      <c r="ID78" s="262"/>
      <c r="IE78" s="262"/>
      <c r="IF78" s="262"/>
      <c r="IG78" s="262"/>
      <c r="IH78" s="262"/>
      <c r="II78" s="262"/>
      <c r="IJ78" s="262"/>
      <c r="IK78" s="262"/>
      <c r="IL78" s="262"/>
      <c r="IM78" s="262"/>
      <c r="IN78" s="262"/>
      <c r="IO78" s="262"/>
      <c r="IP78" s="262"/>
      <c r="IQ78" s="262"/>
      <c r="IR78" s="262"/>
      <c r="IS78" s="262"/>
      <c r="IT78" s="262"/>
      <c r="IU78" s="262"/>
      <c r="IV78" s="262"/>
      <c r="IW78" s="262"/>
      <c r="IX78" s="262"/>
      <c r="IY78" s="262"/>
      <c r="IZ78" s="262"/>
      <c r="JA78" s="262"/>
      <c r="JB78" s="262"/>
      <c r="JC78" s="262"/>
      <c r="JD78" s="262"/>
      <c r="JE78" s="262"/>
      <c r="JF78" s="262"/>
      <c r="JG78" s="262"/>
      <c r="JH78" s="262"/>
      <c r="JI78" s="262"/>
      <c r="JJ78" s="262"/>
      <c r="JK78" s="262"/>
      <c r="JL78" s="262"/>
      <c r="JM78" s="262"/>
      <c r="JN78" s="262"/>
      <c r="JO78" s="262"/>
      <c r="JP78" s="262"/>
      <c r="JQ78" s="262"/>
      <c r="JR78" s="262"/>
      <c r="JS78" s="262"/>
      <c r="JT78" s="262"/>
      <c r="JU78" s="262"/>
      <c r="JV78" s="262"/>
      <c r="JW78" s="262"/>
      <c r="JX78" s="262"/>
      <c r="JY78" s="262"/>
      <c r="JZ78" s="262"/>
      <c r="KA78" s="262"/>
      <c r="KB78" s="262"/>
      <c r="KC78" s="262"/>
      <c r="KD78" s="262"/>
      <c r="KE78" s="262"/>
      <c r="KF78" s="262"/>
      <c r="KG78" s="262"/>
      <c r="KH78" s="262"/>
      <c r="KI78" s="262"/>
      <c r="KJ78" s="262"/>
      <c r="KK78" s="262"/>
      <c r="KL78" s="262"/>
      <c r="KM78" s="262"/>
      <c r="KN78" s="262"/>
      <c r="KO78" s="262"/>
      <c r="KP78" s="262"/>
      <c r="KQ78" s="262"/>
      <c r="KR78" s="262"/>
      <c r="KS78" s="262"/>
      <c r="KT78" s="262"/>
      <c r="KU78" s="262"/>
      <c r="KV78" s="262"/>
      <c r="KW78" s="262"/>
      <c r="KX78" s="262"/>
      <c r="KY78" s="262"/>
      <c r="KZ78" s="262"/>
      <c r="LA78" s="262"/>
      <c r="LB78" s="262"/>
      <c r="LC78" s="262"/>
      <c r="LD78" s="262"/>
      <c r="LE78" s="262"/>
      <c r="LF78" s="262"/>
      <c r="LG78" s="262"/>
      <c r="LH78" s="262"/>
      <c r="LI78" s="262"/>
      <c r="LJ78" s="262"/>
      <c r="LK78" s="262"/>
      <c r="LL78" s="262"/>
      <c r="LM78" s="262"/>
      <c r="LN78" s="262"/>
      <c r="LO78" s="262"/>
      <c r="LP78" s="262"/>
      <c r="LQ78" s="262"/>
      <c r="LR78" s="262"/>
      <c r="LS78" s="262"/>
      <c r="LT78" s="262"/>
      <c r="LU78" s="262"/>
      <c r="LV78" s="262"/>
      <c r="LW78" s="262"/>
      <c r="LX78" s="262"/>
      <c r="LY78" s="262"/>
      <c r="LZ78" s="262"/>
      <c r="MA78" s="262"/>
      <c r="MB78" s="262"/>
      <c r="MC78" s="262"/>
      <c r="MD78" s="262"/>
      <c r="ME78" s="262"/>
      <c r="MF78" s="262"/>
      <c r="MG78" s="262"/>
      <c r="MH78" s="262"/>
      <c r="MI78" s="262"/>
      <c r="MJ78" s="262"/>
      <c r="MK78" s="262"/>
      <c r="ML78" s="262"/>
      <c r="MM78" s="262"/>
      <c r="MN78" s="262"/>
      <c r="MO78" s="262"/>
      <c r="MP78" s="262"/>
      <c r="MQ78" s="262"/>
      <c r="MR78" s="262"/>
      <c r="MS78" s="262"/>
      <c r="MT78" s="262"/>
      <c r="MU78" s="262"/>
      <c r="MV78" s="262"/>
      <c r="MW78" s="262"/>
      <c r="MX78" s="262"/>
      <c r="MY78" s="262"/>
      <c r="MZ78" s="262"/>
      <c r="NA78" s="262"/>
      <c r="NB78" s="262"/>
      <c r="NC78" s="262"/>
      <c r="ND78" s="262"/>
      <c r="NE78" s="262"/>
      <c r="NF78" s="262"/>
      <c r="NG78" s="262"/>
      <c r="NH78" s="262"/>
      <c r="NI78" s="262"/>
      <c r="NJ78" s="262"/>
      <c r="NK78" s="262"/>
      <c r="NL78" s="262"/>
      <c r="NM78" s="262"/>
      <c r="NN78" s="262"/>
      <c r="NO78" s="262"/>
      <c r="NP78" s="262"/>
      <c r="NQ78" s="262"/>
      <c r="NR78" s="262"/>
      <c r="NS78" s="262"/>
      <c r="NT78" s="262"/>
      <c r="NU78" s="262"/>
      <c r="NV78" s="262"/>
      <c r="NW78" s="262"/>
      <c r="NX78" s="262"/>
      <c r="NY78" s="262"/>
      <c r="NZ78" s="262"/>
      <c r="OA78" s="262"/>
      <c r="OB78" s="262"/>
      <c r="OC78" s="262"/>
      <c r="OD78" s="262"/>
      <c r="OE78" s="262"/>
      <c r="OF78" s="262"/>
      <c r="OG78" s="262"/>
      <c r="OH78" s="262"/>
      <c r="OI78" s="262"/>
      <c r="OJ78" s="262"/>
      <c r="OK78" s="262"/>
      <c r="OL78" s="262"/>
      <c r="OM78" s="262"/>
      <c r="ON78" s="262"/>
      <c r="OO78" s="262"/>
      <c r="OP78" s="262"/>
      <c r="OQ78" s="262"/>
      <c r="OR78" s="262"/>
      <c r="OS78" s="262"/>
      <c r="OT78" s="262"/>
      <c r="OU78" s="262"/>
      <c r="OV78" s="262"/>
      <c r="OW78" s="262"/>
      <c r="OX78" s="262"/>
      <c r="OY78" s="262"/>
      <c r="OZ78" s="262"/>
      <c r="PA78" s="262"/>
      <c r="PB78" s="262"/>
      <c r="PC78" s="262"/>
      <c r="PD78" s="262"/>
      <c r="PE78" s="262"/>
      <c r="PF78" s="262"/>
      <c r="PG78" s="262"/>
      <c r="PH78" s="262"/>
      <c r="PI78" s="262"/>
      <c r="PJ78" s="262"/>
      <c r="PK78" s="262"/>
      <c r="PL78" s="262"/>
      <c r="PM78" s="262"/>
      <c r="PN78" s="262"/>
      <c r="PO78" s="262"/>
      <c r="PP78" s="262"/>
      <c r="PQ78" s="262"/>
      <c r="PR78" s="262"/>
      <c r="PS78" s="262"/>
      <c r="PT78" s="262"/>
      <c r="PU78" s="262"/>
      <c r="PV78" s="262"/>
      <c r="PW78" s="262"/>
      <c r="PX78" s="262"/>
      <c r="PY78" s="262"/>
      <c r="PZ78" s="262"/>
      <c r="QA78" s="262"/>
      <c r="QB78" s="262"/>
      <c r="QC78" s="262"/>
      <c r="QD78" s="262"/>
      <c r="QE78" s="262"/>
      <c r="QF78" s="262"/>
      <c r="QG78" s="262"/>
      <c r="QH78" s="262"/>
      <c r="QI78" s="262"/>
      <c r="QJ78" s="262"/>
      <c r="QK78" s="262"/>
      <c r="QL78" s="262"/>
      <c r="QM78" s="262"/>
      <c r="QN78" s="262"/>
      <c r="QO78" s="262"/>
      <c r="QP78" s="262"/>
      <c r="QQ78" s="262"/>
      <c r="QR78" s="262"/>
      <c r="QS78" s="262"/>
      <c r="QT78" s="262"/>
      <c r="QU78" s="262"/>
      <c r="QV78" s="262"/>
      <c r="QW78" s="262"/>
      <c r="QX78" s="262"/>
      <c r="QY78" s="262"/>
      <c r="QZ78" s="262"/>
      <c r="RA78" s="262"/>
      <c r="RB78" s="262"/>
      <c r="RC78" s="262"/>
      <c r="RD78" s="262"/>
      <c r="RE78" s="262"/>
      <c r="RF78" s="262"/>
      <c r="RG78" s="262"/>
      <c r="RH78" s="262"/>
      <c r="RI78" s="262"/>
      <c r="RJ78" s="262"/>
      <c r="RK78" s="262"/>
      <c r="RL78" s="262"/>
      <c r="RM78" s="262"/>
      <c r="RN78" s="262"/>
      <c r="RO78" s="262"/>
      <c r="RP78" s="262"/>
      <c r="RQ78" s="262"/>
      <c r="RR78" s="262"/>
      <c r="RS78" s="262"/>
      <c r="RT78" s="262"/>
      <c r="RU78" s="262"/>
      <c r="RV78" s="262"/>
      <c r="RW78" s="262"/>
      <c r="RX78" s="262"/>
      <c r="RY78" s="262"/>
      <c r="RZ78" s="262"/>
      <c r="SA78" s="262"/>
      <c r="SB78" s="262"/>
      <c r="SC78" s="262"/>
      <c r="SD78" s="262"/>
      <c r="SE78" s="262"/>
      <c r="SF78" s="262"/>
      <c r="SG78" s="262"/>
      <c r="SH78" s="262"/>
      <c r="SI78" s="262"/>
      <c r="SJ78" s="262"/>
      <c r="SK78" s="262"/>
      <c r="SL78" s="262"/>
      <c r="SM78" s="262"/>
      <c r="SN78" s="262"/>
      <c r="SO78" s="262"/>
      <c r="SP78" s="262"/>
      <c r="SQ78" s="262"/>
      <c r="SR78" s="262"/>
      <c r="SS78" s="262"/>
      <c r="ST78" s="262"/>
      <c r="SU78" s="262"/>
      <c r="SV78" s="262"/>
      <c r="SW78" s="262"/>
      <c r="SX78" s="262"/>
      <c r="SY78" s="262"/>
      <c r="SZ78" s="262"/>
      <c r="TA78" s="262"/>
      <c r="TB78" s="262"/>
      <c r="TC78" s="262"/>
      <c r="TD78" s="262"/>
      <c r="TE78" s="262"/>
      <c r="TF78" s="262"/>
      <c r="TG78" s="262"/>
      <c r="TH78" s="262"/>
      <c r="TI78" s="262"/>
      <c r="TJ78" s="262"/>
      <c r="TK78" s="262"/>
      <c r="TL78" s="262"/>
      <c r="TM78" s="262"/>
      <c r="TN78" s="262"/>
      <c r="TO78" s="262"/>
      <c r="TP78" s="262"/>
      <c r="TQ78" s="262"/>
      <c r="TR78" s="262"/>
      <c r="TS78" s="262"/>
      <c r="TT78" s="262"/>
      <c r="TU78" s="262"/>
      <c r="TV78" s="262"/>
      <c r="TW78" s="262"/>
      <c r="TX78" s="262"/>
      <c r="TY78" s="262"/>
      <c r="TZ78" s="262"/>
      <c r="UA78" s="262"/>
      <c r="UB78" s="262"/>
      <c r="UC78" s="262"/>
      <c r="UD78" s="262"/>
      <c r="UE78" s="262"/>
      <c r="UF78" s="262"/>
      <c r="UG78" s="262"/>
      <c r="UH78" s="262"/>
      <c r="UI78" s="262"/>
      <c r="UJ78" s="262"/>
      <c r="UK78" s="262"/>
      <c r="UL78" s="262"/>
      <c r="UM78" s="262"/>
      <c r="UN78" s="262"/>
      <c r="UO78" s="262"/>
      <c r="UP78" s="262"/>
      <c r="UQ78" s="262"/>
      <c r="UR78" s="262"/>
      <c r="US78" s="262"/>
      <c r="UT78" s="262"/>
      <c r="UU78" s="262"/>
      <c r="UV78" s="262"/>
      <c r="UW78" s="262"/>
      <c r="UX78" s="262"/>
      <c r="UY78" s="262"/>
      <c r="UZ78" s="262"/>
      <c r="VA78" s="262"/>
      <c r="VB78" s="262"/>
      <c r="VC78" s="262"/>
      <c r="VD78" s="262"/>
      <c r="VE78" s="262"/>
      <c r="VF78" s="262"/>
      <c r="VG78" s="262"/>
      <c r="VH78" s="262"/>
      <c r="VI78" s="262"/>
      <c r="VJ78" s="262"/>
      <c r="VK78" s="262"/>
      <c r="VL78" s="262"/>
      <c r="VM78" s="262"/>
      <c r="VN78" s="262"/>
      <c r="VO78" s="262"/>
      <c r="VP78" s="262"/>
      <c r="VQ78" s="262"/>
      <c r="VR78" s="262"/>
      <c r="VS78" s="262"/>
      <c r="VT78" s="262"/>
      <c r="VU78" s="262"/>
      <c r="VV78" s="262"/>
      <c r="VW78" s="262"/>
      <c r="VX78" s="262"/>
      <c r="VY78" s="262"/>
      <c r="VZ78" s="262"/>
      <c r="WA78" s="262"/>
      <c r="WB78" s="262"/>
      <c r="WC78" s="262"/>
      <c r="WD78" s="262"/>
      <c r="WE78" s="262"/>
      <c r="WF78" s="262"/>
      <c r="WG78" s="262"/>
      <c r="WH78" s="262"/>
      <c r="WI78" s="262"/>
      <c r="WJ78" s="262"/>
      <c r="WK78" s="262"/>
      <c r="WL78" s="262"/>
      <c r="WM78" s="262"/>
      <c r="WN78" s="262"/>
      <c r="WO78" s="262"/>
      <c r="WP78" s="262"/>
      <c r="WQ78" s="262"/>
      <c r="WR78" s="262"/>
      <c r="WS78" s="262"/>
      <c r="WT78" s="262"/>
      <c r="WU78" s="262"/>
      <c r="WV78" s="262"/>
      <c r="WW78" s="262"/>
      <c r="WX78" s="262"/>
      <c r="WY78" s="262"/>
      <c r="WZ78" s="262"/>
      <c r="XA78" s="262"/>
      <c r="XB78" s="262"/>
      <c r="XC78" s="262"/>
      <c r="XD78" s="262"/>
      <c r="XE78" s="262"/>
      <c r="XF78" s="262"/>
      <c r="XG78" s="262"/>
      <c r="XH78" s="262"/>
      <c r="XI78" s="262"/>
      <c r="XJ78" s="262"/>
      <c r="XK78" s="262"/>
      <c r="XL78" s="262"/>
      <c r="XM78" s="262"/>
      <c r="XN78" s="262"/>
      <c r="XO78" s="262"/>
      <c r="XP78" s="262"/>
      <c r="XQ78" s="262"/>
      <c r="XR78" s="262"/>
      <c r="XS78" s="262"/>
      <c r="XT78" s="262"/>
      <c r="XU78" s="262"/>
      <c r="XV78" s="262"/>
      <c r="XW78" s="262"/>
      <c r="XX78" s="262"/>
      <c r="XY78" s="262"/>
      <c r="XZ78" s="262"/>
      <c r="YA78" s="262"/>
      <c r="YB78" s="262"/>
      <c r="YC78" s="262"/>
      <c r="YD78" s="262"/>
      <c r="YE78" s="262"/>
      <c r="YF78" s="262"/>
      <c r="YG78" s="262"/>
      <c r="YH78" s="262"/>
      <c r="YI78" s="262"/>
      <c r="YJ78" s="262"/>
      <c r="YK78" s="262"/>
      <c r="YL78" s="262"/>
      <c r="YM78" s="262"/>
      <c r="YN78" s="262"/>
      <c r="YO78" s="262"/>
      <c r="YP78" s="262"/>
      <c r="YQ78" s="262"/>
      <c r="YR78" s="262"/>
      <c r="YS78" s="262"/>
      <c r="YT78" s="262"/>
      <c r="YU78" s="262"/>
      <c r="YV78" s="262"/>
      <c r="YW78" s="262"/>
      <c r="YX78" s="262"/>
      <c r="YY78" s="262"/>
      <c r="YZ78" s="262"/>
      <c r="ZA78" s="262"/>
      <c r="ZB78" s="262"/>
      <c r="ZC78" s="262"/>
      <c r="ZD78" s="262"/>
      <c r="ZE78" s="262"/>
      <c r="ZF78" s="262"/>
      <c r="ZG78" s="262"/>
      <c r="ZH78" s="262"/>
      <c r="ZI78" s="262"/>
      <c r="ZJ78" s="262"/>
      <c r="ZK78" s="262"/>
      <c r="ZL78" s="262"/>
      <c r="ZM78" s="262"/>
      <c r="ZN78" s="262"/>
      <c r="ZO78" s="262"/>
      <c r="ZP78" s="262"/>
      <c r="ZQ78" s="262"/>
      <c r="ZR78" s="262"/>
      <c r="ZS78" s="262"/>
      <c r="ZT78" s="262"/>
      <c r="ZU78" s="262"/>
      <c r="ZV78" s="262"/>
      <c r="ZW78" s="262"/>
      <c r="ZX78" s="262"/>
      <c r="ZY78" s="262"/>
      <c r="ZZ78" s="262"/>
      <c r="AAA78" s="262"/>
      <c r="AAB78" s="262"/>
      <c r="AAC78" s="262"/>
      <c r="AAD78" s="262"/>
      <c r="AAE78" s="262"/>
      <c r="AAF78" s="262"/>
      <c r="AAG78" s="262"/>
      <c r="AAH78" s="262"/>
      <c r="AAI78" s="262"/>
      <c r="AAJ78" s="262"/>
      <c r="AAK78" s="262"/>
      <c r="AAL78" s="262"/>
      <c r="AAM78" s="262"/>
      <c r="AAN78" s="262"/>
      <c r="AAO78" s="262"/>
      <c r="AAP78" s="262"/>
      <c r="AAQ78" s="262"/>
      <c r="AAR78" s="262"/>
      <c r="AAS78" s="262"/>
      <c r="AAT78" s="262"/>
      <c r="AAU78" s="262"/>
      <c r="AAV78" s="262"/>
      <c r="AAW78" s="262"/>
      <c r="AAX78" s="262"/>
      <c r="AAY78" s="262"/>
      <c r="AAZ78" s="262"/>
      <c r="ABA78" s="262"/>
      <c r="ABB78" s="262"/>
      <c r="ABC78" s="262"/>
      <c r="ABD78" s="262"/>
      <c r="ABE78" s="262"/>
      <c r="ABF78" s="262"/>
      <c r="ABG78" s="262"/>
      <c r="ABH78" s="262"/>
      <c r="ABI78" s="262"/>
      <c r="ABJ78" s="262"/>
      <c r="ABK78" s="262"/>
      <c r="ABL78" s="262"/>
      <c r="ABM78" s="262"/>
      <c r="ABN78" s="262"/>
      <c r="ABO78" s="262"/>
      <c r="ABP78" s="262"/>
      <c r="ABQ78" s="262"/>
      <c r="ABR78" s="262"/>
      <c r="ABS78" s="262"/>
      <c r="ABT78" s="262"/>
      <c r="ABU78" s="262"/>
      <c r="ABV78" s="262"/>
      <c r="ABW78" s="262"/>
      <c r="ABX78" s="262"/>
      <c r="ABY78" s="262"/>
      <c r="ABZ78" s="262"/>
      <c r="ACA78" s="262"/>
      <c r="ACB78" s="262"/>
      <c r="ACC78" s="262"/>
      <c r="ACD78" s="262"/>
      <c r="ACE78" s="262"/>
      <c r="ACF78" s="262"/>
      <c r="ACG78" s="262"/>
      <c r="ACH78" s="262"/>
      <c r="ACI78" s="262"/>
      <c r="ACJ78" s="262"/>
      <c r="ACK78" s="262"/>
      <c r="ACL78" s="262"/>
    </row>
    <row r="79" spans="1:766" s="275" customFormat="1">
      <c r="A79" s="265"/>
      <c r="B79" s="265"/>
      <c r="C79" s="262" t="s">
        <v>1106</v>
      </c>
      <c r="D79" s="262" t="s">
        <v>1105</v>
      </c>
      <c r="E79" s="294">
        <v>38835</v>
      </c>
      <c r="F79" s="276" t="s">
        <v>1098</v>
      </c>
      <c r="G79" s="273">
        <v>2.52E-2</v>
      </c>
      <c r="H79" s="272">
        <v>979</v>
      </c>
      <c r="I79" s="263"/>
      <c r="J79" s="262" t="s">
        <v>1010</v>
      </c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62"/>
      <c r="AI79" s="262"/>
      <c r="AJ79" s="262"/>
      <c r="AK79" s="262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62"/>
      <c r="BH79" s="262"/>
      <c r="BI79" s="262"/>
      <c r="BJ79" s="262"/>
      <c r="BK79" s="262"/>
      <c r="BL79" s="262"/>
      <c r="BM79" s="262"/>
      <c r="BN79" s="262"/>
      <c r="BO79" s="262"/>
      <c r="BP79" s="262"/>
      <c r="BQ79" s="262"/>
      <c r="BR79" s="262"/>
      <c r="BS79" s="262"/>
      <c r="BT79" s="262"/>
      <c r="BU79" s="262"/>
      <c r="BV79" s="262"/>
      <c r="BW79" s="262"/>
      <c r="BX79" s="262"/>
      <c r="BY79" s="262"/>
      <c r="BZ79" s="262"/>
      <c r="CA79" s="262"/>
      <c r="CB79" s="262"/>
      <c r="CC79" s="262"/>
      <c r="CD79" s="262"/>
      <c r="CE79" s="262"/>
      <c r="CF79" s="262"/>
      <c r="CG79" s="262"/>
      <c r="CH79" s="262"/>
      <c r="CI79" s="262"/>
      <c r="CJ79" s="262"/>
      <c r="CK79" s="262"/>
      <c r="CL79" s="262"/>
      <c r="CM79" s="262"/>
      <c r="CN79" s="262"/>
      <c r="CO79" s="262"/>
      <c r="CP79" s="262"/>
      <c r="CQ79" s="262"/>
      <c r="CR79" s="262"/>
      <c r="CS79" s="262"/>
      <c r="CT79" s="262"/>
      <c r="CU79" s="262"/>
      <c r="CV79" s="262"/>
      <c r="CW79" s="262"/>
      <c r="CX79" s="262"/>
      <c r="CY79" s="262"/>
      <c r="CZ79" s="262"/>
      <c r="DA79" s="262"/>
      <c r="DB79" s="262"/>
      <c r="DC79" s="262"/>
      <c r="DD79" s="262"/>
      <c r="DE79" s="262"/>
      <c r="DF79" s="262"/>
      <c r="DG79" s="262"/>
      <c r="DH79" s="262"/>
      <c r="DI79" s="262"/>
      <c r="DJ79" s="262"/>
      <c r="DK79" s="262"/>
      <c r="DL79" s="262"/>
      <c r="DM79" s="262"/>
      <c r="DN79" s="262"/>
      <c r="DO79" s="262"/>
      <c r="DP79" s="262"/>
      <c r="DQ79" s="262"/>
      <c r="DR79" s="262"/>
      <c r="DS79" s="262"/>
      <c r="DT79" s="262"/>
      <c r="DU79" s="262"/>
      <c r="DV79" s="262"/>
      <c r="DW79" s="262"/>
      <c r="DX79" s="262"/>
      <c r="DY79" s="262"/>
      <c r="DZ79" s="262"/>
      <c r="EA79" s="262"/>
      <c r="EB79" s="262"/>
      <c r="EC79" s="262"/>
      <c r="ED79" s="262"/>
      <c r="EE79" s="262"/>
      <c r="EF79" s="262"/>
      <c r="EG79" s="262"/>
      <c r="EH79" s="262"/>
      <c r="EI79" s="262"/>
      <c r="EJ79" s="262"/>
      <c r="EK79" s="262"/>
      <c r="EL79" s="262"/>
      <c r="EM79" s="262"/>
      <c r="EN79" s="262"/>
      <c r="EO79" s="262"/>
      <c r="EP79" s="262"/>
      <c r="EQ79" s="262"/>
      <c r="ER79" s="262"/>
      <c r="ES79" s="262"/>
      <c r="ET79" s="262"/>
      <c r="EU79" s="262"/>
      <c r="EV79" s="262"/>
      <c r="EW79" s="262"/>
      <c r="EX79" s="262"/>
      <c r="EY79" s="262"/>
      <c r="EZ79" s="262"/>
      <c r="FA79" s="262"/>
      <c r="FB79" s="262"/>
      <c r="FC79" s="262"/>
      <c r="FD79" s="262"/>
      <c r="FE79" s="262"/>
      <c r="FF79" s="262"/>
      <c r="FG79" s="262"/>
      <c r="FH79" s="262"/>
      <c r="FI79" s="262"/>
      <c r="FJ79" s="262"/>
      <c r="FK79" s="262"/>
      <c r="FL79" s="262"/>
      <c r="FM79" s="262"/>
      <c r="FN79" s="262"/>
      <c r="FO79" s="262"/>
      <c r="FP79" s="262"/>
      <c r="FQ79" s="262"/>
      <c r="FR79" s="262"/>
      <c r="FS79" s="262"/>
      <c r="FT79" s="262"/>
      <c r="FU79" s="262"/>
      <c r="FV79" s="262"/>
      <c r="FW79" s="262"/>
      <c r="FX79" s="262"/>
      <c r="FY79" s="262"/>
      <c r="FZ79" s="262"/>
      <c r="GA79" s="262"/>
      <c r="GB79" s="262"/>
      <c r="GC79" s="262"/>
      <c r="GD79" s="262"/>
      <c r="GE79" s="262"/>
      <c r="GF79" s="262"/>
      <c r="GG79" s="262"/>
      <c r="GH79" s="262"/>
      <c r="GI79" s="262"/>
      <c r="GJ79" s="262"/>
      <c r="GK79" s="262"/>
      <c r="GL79" s="262"/>
      <c r="GM79" s="262"/>
      <c r="GN79" s="262"/>
      <c r="GO79" s="262"/>
      <c r="GP79" s="262"/>
      <c r="GQ79" s="262"/>
      <c r="GR79" s="262"/>
      <c r="GS79" s="262"/>
      <c r="GT79" s="262"/>
      <c r="GU79" s="262"/>
      <c r="GV79" s="262"/>
      <c r="GW79" s="262"/>
      <c r="GX79" s="262"/>
      <c r="GY79" s="262"/>
      <c r="GZ79" s="262"/>
      <c r="HA79" s="262"/>
      <c r="HB79" s="262"/>
      <c r="HC79" s="262"/>
      <c r="HD79" s="262"/>
      <c r="HE79" s="262"/>
      <c r="HF79" s="262"/>
      <c r="HG79" s="262"/>
      <c r="HH79" s="262"/>
      <c r="HI79" s="262"/>
      <c r="HJ79" s="262"/>
      <c r="HK79" s="262"/>
      <c r="HL79" s="262"/>
      <c r="HM79" s="262"/>
      <c r="HN79" s="262"/>
      <c r="HO79" s="262"/>
      <c r="HP79" s="262"/>
      <c r="HQ79" s="262"/>
      <c r="HR79" s="262"/>
      <c r="HS79" s="262"/>
      <c r="HT79" s="262"/>
      <c r="HU79" s="262"/>
      <c r="HV79" s="262"/>
      <c r="HW79" s="262"/>
      <c r="HX79" s="262"/>
      <c r="HY79" s="262"/>
      <c r="HZ79" s="262"/>
      <c r="IA79" s="262"/>
      <c r="IB79" s="262"/>
      <c r="IC79" s="262"/>
      <c r="ID79" s="262"/>
      <c r="IE79" s="262"/>
      <c r="IF79" s="262"/>
      <c r="IG79" s="262"/>
      <c r="IH79" s="262"/>
      <c r="II79" s="262"/>
      <c r="IJ79" s="262"/>
      <c r="IK79" s="262"/>
      <c r="IL79" s="262"/>
      <c r="IM79" s="262"/>
      <c r="IN79" s="262"/>
      <c r="IO79" s="262"/>
      <c r="IP79" s="262"/>
      <c r="IQ79" s="262"/>
      <c r="IR79" s="262"/>
      <c r="IS79" s="262"/>
      <c r="IT79" s="262"/>
      <c r="IU79" s="262"/>
      <c r="IV79" s="262"/>
      <c r="IW79" s="262"/>
      <c r="IX79" s="262"/>
      <c r="IY79" s="262"/>
      <c r="IZ79" s="262"/>
      <c r="JA79" s="262"/>
      <c r="JB79" s="262"/>
      <c r="JC79" s="262"/>
      <c r="JD79" s="262"/>
      <c r="JE79" s="262"/>
      <c r="JF79" s="262"/>
      <c r="JG79" s="262"/>
      <c r="JH79" s="262"/>
      <c r="JI79" s="262"/>
      <c r="JJ79" s="262"/>
      <c r="JK79" s="262"/>
      <c r="JL79" s="262"/>
      <c r="JM79" s="262"/>
      <c r="JN79" s="262"/>
      <c r="JO79" s="262"/>
      <c r="JP79" s="262"/>
      <c r="JQ79" s="262"/>
      <c r="JR79" s="262"/>
      <c r="JS79" s="262"/>
      <c r="JT79" s="262"/>
      <c r="JU79" s="262"/>
      <c r="JV79" s="262"/>
      <c r="JW79" s="262"/>
      <c r="JX79" s="262"/>
      <c r="JY79" s="262"/>
      <c r="JZ79" s="262"/>
      <c r="KA79" s="262"/>
      <c r="KB79" s="262"/>
      <c r="KC79" s="262"/>
      <c r="KD79" s="262"/>
      <c r="KE79" s="262"/>
      <c r="KF79" s="262"/>
      <c r="KG79" s="262"/>
      <c r="KH79" s="262"/>
      <c r="KI79" s="262"/>
      <c r="KJ79" s="262"/>
      <c r="KK79" s="262"/>
      <c r="KL79" s="262"/>
      <c r="KM79" s="262"/>
      <c r="KN79" s="262"/>
      <c r="KO79" s="262"/>
      <c r="KP79" s="262"/>
      <c r="KQ79" s="262"/>
      <c r="KR79" s="262"/>
      <c r="KS79" s="262"/>
      <c r="KT79" s="262"/>
      <c r="KU79" s="262"/>
      <c r="KV79" s="262"/>
      <c r="KW79" s="262"/>
      <c r="KX79" s="262"/>
      <c r="KY79" s="262"/>
      <c r="KZ79" s="262"/>
      <c r="LA79" s="262"/>
      <c r="LB79" s="262"/>
      <c r="LC79" s="262"/>
      <c r="LD79" s="262"/>
      <c r="LE79" s="262"/>
      <c r="LF79" s="262"/>
      <c r="LG79" s="262"/>
      <c r="LH79" s="262"/>
      <c r="LI79" s="262"/>
      <c r="LJ79" s="262"/>
      <c r="LK79" s="262"/>
      <c r="LL79" s="262"/>
      <c r="LM79" s="262"/>
      <c r="LN79" s="262"/>
      <c r="LO79" s="262"/>
      <c r="LP79" s="262"/>
      <c r="LQ79" s="262"/>
      <c r="LR79" s="262"/>
      <c r="LS79" s="262"/>
      <c r="LT79" s="262"/>
      <c r="LU79" s="262"/>
      <c r="LV79" s="262"/>
      <c r="LW79" s="262"/>
      <c r="LX79" s="262"/>
      <c r="LY79" s="262"/>
      <c r="LZ79" s="262"/>
      <c r="MA79" s="262"/>
      <c r="MB79" s="262"/>
      <c r="MC79" s="262"/>
      <c r="MD79" s="262"/>
      <c r="ME79" s="262"/>
      <c r="MF79" s="262"/>
      <c r="MG79" s="262"/>
      <c r="MH79" s="262"/>
      <c r="MI79" s="262"/>
      <c r="MJ79" s="262"/>
      <c r="MK79" s="262"/>
      <c r="ML79" s="262"/>
      <c r="MM79" s="262"/>
      <c r="MN79" s="262"/>
      <c r="MO79" s="262"/>
      <c r="MP79" s="262"/>
      <c r="MQ79" s="262"/>
      <c r="MR79" s="262"/>
      <c r="MS79" s="262"/>
      <c r="MT79" s="262"/>
      <c r="MU79" s="262"/>
      <c r="MV79" s="262"/>
      <c r="MW79" s="262"/>
      <c r="MX79" s="262"/>
      <c r="MY79" s="262"/>
      <c r="MZ79" s="262"/>
      <c r="NA79" s="262"/>
      <c r="NB79" s="262"/>
      <c r="NC79" s="262"/>
      <c r="ND79" s="262"/>
      <c r="NE79" s="262"/>
      <c r="NF79" s="262"/>
      <c r="NG79" s="262"/>
      <c r="NH79" s="262"/>
      <c r="NI79" s="262"/>
      <c r="NJ79" s="262"/>
      <c r="NK79" s="262"/>
      <c r="NL79" s="262"/>
      <c r="NM79" s="262"/>
      <c r="NN79" s="262"/>
      <c r="NO79" s="262"/>
      <c r="NP79" s="262"/>
      <c r="NQ79" s="262"/>
      <c r="NR79" s="262"/>
      <c r="NS79" s="262"/>
      <c r="NT79" s="262"/>
      <c r="NU79" s="262"/>
      <c r="NV79" s="262"/>
      <c r="NW79" s="262"/>
      <c r="NX79" s="262"/>
      <c r="NY79" s="262"/>
      <c r="NZ79" s="262"/>
      <c r="OA79" s="262"/>
      <c r="OB79" s="262"/>
      <c r="OC79" s="262"/>
      <c r="OD79" s="262"/>
      <c r="OE79" s="262"/>
      <c r="OF79" s="262"/>
      <c r="OG79" s="262"/>
      <c r="OH79" s="262"/>
      <c r="OI79" s="262"/>
      <c r="OJ79" s="262"/>
      <c r="OK79" s="262"/>
      <c r="OL79" s="262"/>
      <c r="OM79" s="262"/>
      <c r="ON79" s="262"/>
      <c r="OO79" s="262"/>
      <c r="OP79" s="262"/>
      <c r="OQ79" s="262"/>
      <c r="OR79" s="262"/>
      <c r="OS79" s="262"/>
      <c r="OT79" s="262"/>
      <c r="OU79" s="262"/>
      <c r="OV79" s="262"/>
      <c r="OW79" s="262"/>
      <c r="OX79" s="262"/>
      <c r="OY79" s="262"/>
      <c r="OZ79" s="262"/>
      <c r="PA79" s="262"/>
      <c r="PB79" s="262"/>
      <c r="PC79" s="262"/>
      <c r="PD79" s="262"/>
      <c r="PE79" s="262"/>
      <c r="PF79" s="262"/>
      <c r="PG79" s="262"/>
      <c r="PH79" s="262"/>
      <c r="PI79" s="262"/>
      <c r="PJ79" s="262"/>
      <c r="PK79" s="262"/>
      <c r="PL79" s="262"/>
      <c r="PM79" s="262"/>
      <c r="PN79" s="262"/>
      <c r="PO79" s="262"/>
      <c r="PP79" s="262"/>
      <c r="PQ79" s="262"/>
      <c r="PR79" s="262"/>
      <c r="PS79" s="262"/>
      <c r="PT79" s="262"/>
      <c r="PU79" s="262"/>
      <c r="PV79" s="262"/>
      <c r="PW79" s="262"/>
      <c r="PX79" s="262"/>
      <c r="PY79" s="262"/>
      <c r="PZ79" s="262"/>
      <c r="QA79" s="262"/>
      <c r="QB79" s="262"/>
      <c r="QC79" s="262"/>
      <c r="QD79" s="262"/>
      <c r="QE79" s="262"/>
      <c r="QF79" s="262"/>
      <c r="QG79" s="262"/>
      <c r="QH79" s="262"/>
      <c r="QI79" s="262"/>
      <c r="QJ79" s="262"/>
      <c r="QK79" s="262"/>
      <c r="QL79" s="262"/>
      <c r="QM79" s="262"/>
      <c r="QN79" s="262"/>
      <c r="QO79" s="262"/>
      <c r="QP79" s="262"/>
      <c r="QQ79" s="262"/>
      <c r="QR79" s="262"/>
      <c r="QS79" s="262"/>
      <c r="QT79" s="262"/>
      <c r="QU79" s="262"/>
      <c r="QV79" s="262"/>
      <c r="QW79" s="262"/>
      <c r="QX79" s="262"/>
      <c r="QY79" s="262"/>
      <c r="QZ79" s="262"/>
      <c r="RA79" s="262"/>
      <c r="RB79" s="262"/>
      <c r="RC79" s="262"/>
      <c r="RD79" s="262"/>
      <c r="RE79" s="262"/>
      <c r="RF79" s="262"/>
      <c r="RG79" s="262"/>
      <c r="RH79" s="262"/>
      <c r="RI79" s="262"/>
      <c r="RJ79" s="262"/>
      <c r="RK79" s="262"/>
      <c r="RL79" s="262"/>
      <c r="RM79" s="262"/>
      <c r="RN79" s="262"/>
      <c r="RO79" s="262"/>
      <c r="RP79" s="262"/>
      <c r="RQ79" s="262"/>
      <c r="RR79" s="262"/>
      <c r="RS79" s="262"/>
      <c r="RT79" s="262"/>
      <c r="RU79" s="262"/>
      <c r="RV79" s="262"/>
      <c r="RW79" s="262"/>
      <c r="RX79" s="262"/>
      <c r="RY79" s="262"/>
      <c r="RZ79" s="262"/>
      <c r="SA79" s="262"/>
      <c r="SB79" s="262"/>
      <c r="SC79" s="262"/>
      <c r="SD79" s="262"/>
      <c r="SE79" s="262"/>
      <c r="SF79" s="262"/>
      <c r="SG79" s="262"/>
      <c r="SH79" s="262"/>
      <c r="SI79" s="262"/>
      <c r="SJ79" s="262"/>
      <c r="SK79" s="262"/>
      <c r="SL79" s="262"/>
      <c r="SM79" s="262"/>
      <c r="SN79" s="262"/>
      <c r="SO79" s="262"/>
      <c r="SP79" s="262"/>
      <c r="SQ79" s="262"/>
      <c r="SR79" s="262"/>
      <c r="SS79" s="262"/>
      <c r="ST79" s="262"/>
      <c r="SU79" s="262"/>
      <c r="SV79" s="262"/>
      <c r="SW79" s="262"/>
      <c r="SX79" s="262"/>
      <c r="SY79" s="262"/>
      <c r="SZ79" s="262"/>
      <c r="TA79" s="262"/>
      <c r="TB79" s="262"/>
      <c r="TC79" s="262"/>
      <c r="TD79" s="262"/>
      <c r="TE79" s="262"/>
      <c r="TF79" s="262"/>
      <c r="TG79" s="262"/>
      <c r="TH79" s="262"/>
      <c r="TI79" s="262"/>
      <c r="TJ79" s="262"/>
      <c r="TK79" s="262"/>
      <c r="TL79" s="262"/>
      <c r="TM79" s="262"/>
      <c r="TN79" s="262"/>
      <c r="TO79" s="262"/>
      <c r="TP79" s="262"/>
      <c r="TQ79" s="262"/>
      <c r="TR79" s="262"/>
      <c r="TS79" s="262"/>
      <c r="TT79" s="262"/>
      <c r="TU79" s="262"/>
      <c r="TV79" s="262"/>
      <c r="TW79" s="262"/>
      <c r="TX79" s="262"/>
      <c r="TY79" s="262"/>
      <c r="TZ79" s="262"/>
      <c r="UA79" s="262"/>
      <c r="UB79" s="262"/>
      <c r="UC79" s="262"/>
      <c r="UD79" s="262"/>
      <c r="UE79" s="262"/>
      <c r="UF79" s="262"/>
      <c r="UG79" s="262"/>
      <c r="UH79" s="262"/>
      <c r="UI79" s="262"/>
      <c r="UJ79" s="262"/>
      <c r="UK79" s="262"/>
      <c r="UL79" s="262"/>
      <c r="UM79" s="262"/>
      <c r="UN79" s="262"/>
      <c r="UO79" s="262"/>
      <c r="UP79" s="262"/>
      <c r="UQ79" s="262"/>
      <c r="UR79" s="262"/>
      <c r="US79" s="262"/>
      <c r="UT79" s="262"/>
      <c r="UU79" s="262"/>
      <c r="UV79" s="262"/>
      <c r="UW79" s="262"/>
      <c r="UX79" s="262"/>
      <c r="UY79" s="262"/>
      <c r="UZ79" s="262"/>
      <c r="VA79" s="262"/>
      <c r="VB79" s="262"/>
      <c r="VC79" s="262"/>
      <c r="VD79" s="262"/>
      <c r="VE79" s="262"/>
      <c r="VF79" s="262"/>
      <c r="VG79" s="262"/>
      <c r="VH79" s="262"/>
      <c r="VI79" s="262"/>
      <c r="VJ79" s="262"/>
      <c r="VK79" s="262"/>
      <c r="VL79" s="262"/>
      <c r="VM79" s="262"/>
      <c r="VN79" s="262"/>
      <c r="VO79" s="262"/>
      <c r="VP79" s="262"/>
      <c r="VQ79" s="262"/>
      <c r="VR79" s="262"/>
      <c r="VS79" s="262"/>
      <c r="VT79" s="262"/>
      <c r="VU79" s="262"/>
      <c r="VV79" s="262"/>
      <c r="VW79" s="262"/>
      <c r="VX79" s="262"/>
      <c r="VY79" s="262"/>
      <c r="VZ79" s="262"/>
      <c r="WA79" s="262"/>
      <c r="WB79" s="262"/>
      <c r="WC79" s="262"/>
      <c r="WD79" s="262"/>
      <c r="WE79" s="262"/>
      <c r="WF79" s="262"/>
      <c r="WG79" s="262"/>
      <c r="WH79" s="262"/>
      <c r="WI79" s="262"/>
      <c r="WJ79" s="262"/>
      <c r="WK79" s="262"/>
      <c r="WL79" s="262"/>
      <c r="WM79" s="262"/>
      <c r="WN79" s="262"/>
      <c r="WO79" s="262"/>
      <c r="WP79" s="262"/>
      <c r="WQ79" s="262"/>
      <c r="WR79" s="262"/>
      <c r="WS79" s="262"/>
      <c r="WT79" s="262"/>
      <c r="WU79" s="262"/>
      <c r="WV79" s="262"/>
      <c r="WW79" s="262"/>
      <c r="WX79" s="262"/>
      <c r="WY79" s="262"/>
      <c r="WZ79" s="262"/>
      <c r="XA79" s="262"/>
      <c r="XB79" s="262"/>
      <c r="XC79" s="262"/>
      <c r="XD79" s="262"/>
      <c r="XE79" s="262"/>
      <c r="XF79" s="262"/>
      <c r="XG79" s="262"/>
      <c r="XH79" s="262"/>
      <c r="XI79" s="262"/>
      <c r="XJ79" s="262"/>
      <c r="XK79" s="262"/>
      <c r="XL79" s="262"/>
      <c r="XM79" s="262"/>
      <c r="XN79" s="262"/>
      <c r="XO79" s="262"/>
      <c r="XP79" s="262"/>
      <c r="XQ79" s="262"/>
      <c r="XR79" s="262"/>
      <c r="XS79" s="262"/>
      <c r="XT79" s="262"/>
      <c r="XU79" s="262"/>
      <c r="XV79" s="262"/>
      <c r="XW79" s="262"/>
      <c r="XX79" s="262"/>
      <c r="XY79" s="262"/>
      <c r="XZ79" s="262"/>
      <c r="YA79" s="262"/>
      <c r="YB79" s="262"/>
      <c r="YC79" s="262"/>
      <c r="YD79" s="262"/>
      <c r="YE79" s="262"/>
      <c r="YF79" s="262"/>
      <c r="YG79" s="262"/>
      <c r="YH79" s="262"/>
      <c r="YI79" s="262"/>
      <c r="YJ79" s="262"/>
      <c r="YK79" s="262"/>
      <c r="YL79" s="262"/>
      <c r="YM79" s="262"/>
      <c r="YN79" s="262"/>
      <c r="YO79" s="262"/>
      <c r="YP79" s="262"/>
      <c r="YQ79" s="262"/>
      <c r="YR79" s="262"/>
      <c r="YS79" s="262"/>
      <c r="YT79" s="262"/>
      <c r="YU79" s="262"/>
      <c r="YV79" s="262"/>
      <c r="YW79" s="262"/>
      <c r="YX79" s="262"/>
      <c r="YY79" s="262"/>
      <c r="YZ79" s="262"/>
      <c r="ZA79" s="262"/>
      <c r="ZB79" s="262"/>
      <c r="ZC79" s="262"/>
      <c r="ZD79" s="262"/>
      <c r="ZE79" s="262"/>
      <c r="ZF79" s="262"/>
      <c r="ZG79" s="262"/>
      <c r="ZH79" s="262"/>
      <c r="ZI79" s="262"/>
      <c r="ZJ79" s="262"/>
      <c r="ZK79" s="262"/>
      <c r="ZL79" s="262"/>
      <c r="ZM79" s="262"/>
      <c r="ZN79" s="262"/>
      <c r="ZO79" s="262"/>
      <c r="ZP79" s="262"/>
      <c r="ZQ79" s="262"/>
      <c r="ZR79" s="262"/>
      <c r="ZS79" s="262"/>
      <c r="ZT79" s="262"/>
      <c r="ZU79" s="262"/>
      <c r="ZV79" s="262"/>
      <c r="ZW79" s="262"/>
      <c r="ZX79" s="262"/>
      <c r="ZY79" s="262"/>
      <c r="ZZ79" s="262"/>
      <c r="AAA79" s="262"/>
      <c r="AAB79" s="262"/>
      <c r="AAC79" s="262"/>
      <c r="AAD79" s="262"/>
      <c r="AAE79" s="262"/>
      <c r="AAF79" s="262"/>
      <c r="AAG79" s="262"/>
      <c r="AAH79" s="262"/>
      <c r="AAI79" s="262"/>
      <c r="AAJ79" s="262"/>
      <c r="AAK79" s="262"/>
      <c r="AAL79" s="262"/>
      <c r="AAM79" s="262"/>
      <c r="AAN79" s="262"/>
      <c r="AAO79" s="262"/>
      <c r="AAP79" s="262"/>
      <c r="AAQ79" s="262"/>
      <c r="AAR79" s="262"/>
      <c r="AAS79" s="262"/>
      <c r="AAT79" s="262"/>
      <c r="AAU79" s="262"/>
      <c r="AAV79" s="262"/>
      <c r="AAW79" s="262"/>
      <c r="AAX79" s="262"/>
      <c r="AAY79" s="262"/>
      <c r="AAZ79" s="262"/>
      <c r="ABA79" s="262"/>
      <c r="ABB79" s="262"/>
      <c r="ABC79" s="262"/>
      <c r="ABD79" s="262"/>
      <c r="ABE79" s="262"/>
      <c r="ABF79" s="262"/>
      <c r="ABG79" s="262"/>
      <c r="ABH79" s="262"/>
      <c r="ABI79" s="262"/>
      <c r="ABJ79" s="262"/>
      <c r="ABK79" s="262"/>
      <c r="ABL79" s="262"/>
      <c r="ABM79" s="262"/>
      <c r="ABN79" s="262"/>
      <c r="ABO79" s="262"/>
      <c r="ABP79" s="262"/>
      <c r="ABQ79" s="262"/>
      <c r="ABR79" s="262"/>
      <c r="ABS79" s="262"/>
      <c r="ABT79" s="262"/>
      <c r="ABU79" s="262"/>
      <c r="ABV79" s="262"/>
      <c r="ABW79" s="262"/>
      <c r="ABX79" s="262"/>
      <c r="ABY79" s="262"/>
      <c r="ABZ79" s="262"/>
      <c r="ACA79" s="262"/>
      <c r="ACB79" s="262"/>
      <c r="ACC79" s="262"/>
      <c r="ACD79" s="262"/>
      <c r="ACE79" s="262"/>
      <c r="ACF79" s="262"/>
      <c r="ACG79" s="262"/>
      <c r="ACH79" s="262"/>
      <c r="ACI79" s="262"/>
      <c r="ACJ79" s="262"/>
      <c r="ACK79" s="262"/>
      <c r="ACL79" s="262"/>
    </row>
    <row r="80" spans="1:766" s="275" customFormat="1">
      <c r="A80" s="265"/>
      <c r="B80" s="265"/>
      <c r="C80" s="262" t="s">
        <v>1104</v>
      </c>
      <c r="D80" s="262" t="s">
        <v>1103</v>
      </c>
      <c r="E80" s="294">
        <v>17981</v>
      </c>
      <c r="F80" s="276" t="s">
        <v>1098</v>
      </c>
      <c r="G80" s="273">
        <v>2.52E-2</v>
      </c>
      <c r="H80" s="272">
        <v>453</v>
      </c>
      <c r="I80" s="263"/>
      <c r="J80" s="262" t="s">
        <v>1010</v>
      </c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62"/>
      <c r="AI80" s="262"/>
      <c r="AJ80" s="262"/>
      <c r="AK80" s="262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62"/>
      <c r="BH80" s="262"/>
      <c r="BI80" s="262"/>
      <c r="BJ80" s="262"/>
      <c r="BK80" s="262"/>
      <c r="BL80" s="262"/>
      <c r="BM80" s="262"/>
      <c r="BN80" s="262"/>
      <c r="BO80" s="262"/>
      <c r="BP80" s="262"/>
      <c r="BQ80" s="262"/>
      <c r="BR80" s="262"/>
      <c r="BS80" s="262"/>
      <c r="BT80" s="262"/>
      <c r="BU80" s="262"/>
      <c r="BV80" s="262"/>
      <c r="BW80" s="262"/>
      <c r="BX80" s="262"/>
      <c r="BY80" s="262"/>
      <c r="BZ80" s="262"/>
      <c r="CA80" s="262"/>
      <c r="CB80" s="262"/>
      <c r="CC80" s="262"/>
      <c r="CD80" s="262"/>
      <c r="CE80" s="262"/>
      <c r="CF80" s="262"/>
      <c r="CG80" s="262"/>
      <c r="CH80" s="262"/>
      <c r="CI80" s="262"/>
      <c r="CJ80" s="262"/>
      <c r="CK80" s="262"/>
      <c r="CL80" s="262"/>
      <c r="CM80" s="262"/>
      <c r="CN80" s="262"/>
      <c r="CO80" s="262"/>
      <c r="CP80" s="262"/>
      <c r="CQ80" s="262"/>
      <c r="CR80" s="262"/>
      <c r="CS80" s="262"/>
      <c r="CT80" s="262"/>
      <c r="CU80" s="262"/>
      <c r="CV80" s="262"/>
      <c r="CW80" s="262"/>
      <c r="CX80" s="262"/>
      <c r="CY80" s="262"/>
      <c r="CZ80" s="262"/>
      <c r="DA80" s="262"/>
      <c r="DB80" s="262"/>
      <c r="DC80" s="262"/>
      <c r="DD80" s="262"/>
      <c r="DE80" s="262"/>
      <c r="DF80" s="262"/>
      <c r="DG80" s="262"/>
      <c r="DH80" s="262"/>
      <c r="DI80" s="262"/>
      <c r="DJ80" s="262"/>
      <c r="DK80" s="262"/>
      <c r="DL80" s="262"/>
      <c r="DM80" s="262"/>
      <c r="DN80" s="262"/>
      <c r="DO80" s="262"/>
      <c r="DP80" s="262"/>
      <c r="DQ80" s="262"/>
      <c r="DR80" s="262"/>
      <c r="DS80" s="262"/>
      <c r="DT80" s="262"/>
      <c r="DU80" s="262"/>
      <c r="DV80" s="262"/>
      <c r="DW80" s="262"/>
      <c r="DX80" s="262"/>
      <c r="DY80" s="262"/>
      <c r="DZ80" s="262"/>
      <c r="EA80" s="262"/>
      <c r="EB80" s="262"/>
      <c r="EC80" s="262"/>
      <c r="ED80" s="262"/>
      <c r="EE80" s="262"/>
      <c r="EF80" s="262"/>
      <c r="EG80" s="262"/>
      <c r="EH80" s="262"/>
      <c r="EI80" s="262"/>
      <c r="EJ80" s="262"/>
      <c r="EK80" s="262"/>
      <c r="EL80" s="262"/>
      <c r="EM80" s="262"/>
      <c r="EN80" s="262"/>
      <c r="EO80" s="262"/>
      <c r="EP80" s="262"/>
      <c r="EQ80" s="262"/>
      <c r="ER80" s="262"/>
      <c r="ES80" s="262"/>
      <c r="ET80" s="262"/>
      <c r="EU80" s="262"/>
      <c r="EV80" s="262"/>
      <c r="EW80" s="262"/>
      <c r="EX80" s="262"/>
      <c r="EY80" s="262"/>
      <c r="EZ80" s="262"/>
      <c r="FA80" s="262"/>
      <c r="FB80" s="262"/>
      <c r="FC80" s="262"/>
      <c r="FD80" s="262"/>
      <c r="FE80" s="262"/>
      <c r="FF80" s="262"/>
      <c r="FG80" s="262"/>
      <c r="FH80" s="262"/>
      <c r="FI80" s="262"/>
      <c r="FJ80" s="262"/>
      <c r="FK80" s="262"/>
      <c r="FL80" s="262"/>
      <c r="FM80" s="262"/>
      <c r="FN80" s="262"/>
      <c r="FO80" s="262"/>
      <c r="FP80" s="262"/>
      <c r="FQ80" s="262"/>
      <c r="FR80" s="262"/>
      <c r="FS80" s="262"/>
      <c r="FT80" s="262"/>
      <c r="FU80" s="262"/>
      <c r="FV80" s="262"/>
      <c r="FW80" s="262"/>
      <c r="FX80" s="262"/>
      <c r="FY80" s="262"/>
      <c r="FZ80" s="262"/>
      <c r="GA80" s="262"/>
      <c r="GB80" s="262"/>
      <c r="GC80" s="262"/>
      <c r="GD80" s="262"/>
      <c r="GE80" s="262"/>
      <c r="GF80" s="262"/>
      <c r="GG80" s="262"/>
      <c r="GH80" s="262"/>
      <c r="GI80" s="262"/>
      <c r="GJ80" s="262"/>
      <c r="GK80" s="262"/>
      <c r="GL80" s="262"/>
      <c r="GM80" s="262"/>
      <c r="GN80" s="262"/>
      <c r="GO80" s="262"/>
      <c r="GP80" s="262"/>
      <c r="GQ80" s="262"/>
      <c r="GR80" s="262"/>
      <c r="GS80" s="262"/>
      <c r="GT80" s="262"/>
      <c r="GU80" s="262"/>
      <c r="GV80" s="262"/>
      <c r="GW80" s="262"/>
      <c r="GX80" s="262"/>
      <c r="GY80" s="262"/>
      <c r="GZ80" s="262"/>
      <c r="HA80" s="262"/>
      <c r="HB80" s="262"/>
      <c r="HC80" s="262"/>
      <c r="HD80" s="262"/>
      <c r="HE80" s="262"/>
      <c r="HF80" s="262"/>
      <c r="HG80" s="262"/>
      <c r="HH80" s="262"/>
      <c r="HI80" s="262"/>
      <c r="HJ80" s="262"/>
      <c r="HK80" s="262"/>
      <c r="HL80" s="262"/>
      <c r="HM80" s="262"/>
      <c r="HN80" s="262"/>
      <c r="HO80" s="262"/>
      <c r="HP80" s="262"/>
      <c r="HQ80" s="262"/>
      <c r="HR80" s="262"/>
      <c r="HS80" s="262"/>
      <c r="HT80" s="262"/>
      <c r="HU80" s="262"/>
      <c r="HV80" s="262"/>
      <c r="HW80" s="262"/>
      <c r="HX80" s="262"/>
      <c r="HY80" s="262"/>
      <c r="HZ80" s="262"/>
      <c r="IA80" s="262"/>
      <c r="IB80" s="262"/>
      <c r="IC80" s="262"/>
      <c r="ID80" s="262"/>
      <c r="IE80" s="262"/>
      <c r="IF80" s="262"/>
      <c r="IG80" s="262"/>
      <c r="IH80" s="262"/>
      <c r="II80" s="262"/>
      <c r="IJ80" s="262"/>
      <c r="IK80" s="262"/>
      <c r="IL80" s="262"/>
      <c r="IM80" s="262"/>
      <c r="IN80" s="262"/>
      <c r="IO80" s="262"/>
      <c r="IP80" s="262"/>
      <c r="IQ80" s="262"/>
      <c r="IR80" s="262"/>
      <c r="IS80" s="262"/>
      <c r="IT80" s="262"/>
      <c r="IU80" s="262"/>
      <c r="IV80" s="262"/>
      <c r="IW80" s="262"/>
      <c r="IX80" s="262"/>
      <c r="IY80" s="262"/>
      <c r="IZ80" s="262"/>
      <c r="JA80" s="262"/>
      <c r="JB80" s="262"/>
      <c r="JC80" s="262"/>
      <c r="JD80" s="262"/>
      <c r="JE80" s="262"/>
      <c r="JF80" s="262"/>
      <c r="JG80" s="262"/>
      <c r="JH80" s="262"/>
      <c r="JI80" s="262"/>
      <c r="JJ80" s="262"/>
      <c r="JK80" s="262"/>
      <c r="JL80" s="262"/>
      <c r="JM80" s="262"/>
      <c r="JN80" s="262"/>
      <c r="JO80" s="262"/>
      <c r="JP80" s="262"/>
      <c r="JQ80" s="262"/>
      <c r="JR80" s="262"/>
      <c r="JS80" s="262"/>
      <c r="JT80" s="262"/>
      <c r="JU80" s="262"/>
      <c r="JV80" s="262"/>
      <c r="JW80" s="262"/>
      <c r="JX80" s="262"/>
      <c r="JY80" s="262"/>
      <c r="JZ80" s="262"/>
      <c r="KA80" s="262"/>
      <c r="KB80" s="262"/>
      <c r="KC80" s="262"/>
      <c r="KD80" s="262"/>
      <c r="KE80" s="262"/>
      <c r="KF80" s="262"/>
      <c r="KG80" s="262"/>
      <c r="KH80" s="262"/>
      <c r="KI80" s="262"/>
      <c r="KJ80" s="262"/>
      <c r="KK80" s="262"/>
      <c r="KL80" s="262"/>
      <c r="KM80" s="262"/>
      <c r="KN80" s="262"/>
      <c r="KO80" s="262"/>
      <c r="KP80" s="262"/>
      <c r="KQ80" s="262"/>
      <c r="KR80" s="262"/>
      <c r="KS80" s="262"/>
      <c r="KT80" s="262"/>
      <c r="KU80" s="262"/>
      <c r="KV80" s="262"/>
      <c r="KW80" s="262"/>
      <c r="KX80" s="262"/>
      <c r="KY80" s="262"/>
      <c r="KZ80" s="262"/>
      <c r="LA80" s="262"/>
      <c r="LB80" s="262"/>
      <c r="LC80" s="262"/>
      <c r="LD80" s="262"/>
      <c r="LE80" s="262"/>
      <c r="LF80" s="262"/>
      <c r="LG80" s="262"/>
      <c r="LH80" s="262"/>
      <c r="LI80" s="262"/>
      <c r="LJ80" s="262"/>
      <c r="LK80" s="262"/>
      <c r="LL80" s="262"/>
      <c r="LM80" s="262"/>
      <c r="LN80" s="262"/>
      <c r="LO80" s="262"/>
      <c r="LP80" s="262"/>
      <c r="LQ80" s="262"/>
      <c r="LR80" s="262"/>
      <c r="LS80" s="262"/>
      <c r="LT80" s="262"/>
      <c r="LU80" s="262"/>
      <c r="LV80" s="262"/>
      <c r="LW80" s="262"/>
      <c r="LX80" s="262"/>
      <c r="LY80" s="262"/>
      <c r="LZ80" s="262"/>
      <c r="MA80" s="262"/>
      <c r="MB80" s="262"/>
      <c r="MC80" s="262"/>
      <c r="MD80" s="262"/>
      <c r="ME80" s="262"/>
      <c r="MF80" s="262"/>
      <c r="MG80" s="262"/>
      <c r="MH80" s="262"/>
      <c r="MI80" s="262"/>
      <c r="MJ80" s="262"/>
      <c r="MK80" s="262"/>
      <c r="ML80" s="262"/>
      <c r="MM80" s="262"/>
      <c r="MN80" s="262"/>
      <c r="MO80" s="262"/>
      <c r="MP80" s="262"/>
      <c r="MQ80" s="262"/>
      <c r="MR80" s="262"/>
      <c r="MS80" s="262"/>
      <c r="MT80" s="262"/>
      <c r="MU80" s="262"/>
      <c r="MV80" s="262"/>
      <c r="MW80" s="262"/>
      <c r="MX80" s="262"/>
      <c r="MY80" s="262"/>
      <c r="MZ80" s="262"/>
      <c r="NA80" s="262"/>
      <c r="NB80" s="262"/>
      <c r="NC80" s="262"/>
      <c r="ND80" s="262"/>
      <c r="NE80" s="262"/>
      <c r="NF80" s="262"/>
      <c r="NG80" s="262"/>
      <c r="NH80" s="262"/>
      <c r="NI80" s="262"/>
      <c r="NJ80" s="262"/>
      <c r="NK80" s="262"/>
      <c r="NL80" s="262"/>
      <c r="NM80" s="262"/>
      <c r="NN80" s="262"/>
      <c r="NO80" s="262"/>
      <c r="NP80" s="262"/>
      <c r="NQ80" s="262"/>
      <c r="NR80" s="262"/>
      <c r="NS80" s="262"/>
      <c r="NT80" s="262"/>
      <c r="NU80" s="262"/>
      <c r="NV80" s="262"/>
      <c r="NW80" s="262"/>
      <c r="NX80" s="262"/>
      <c r="NY80" s="262"/>
      <c r="NZ80" s="262"/>
      <c r="OA80" s="262"/>
      <c r="OB80" s="262"/>
      <c r="OC80" s="262"/>
      <c r="OD80" s="262"/>
      <c r="OE80" s="262"/>
      <c r="OF80" s="262"/>
      <c r="OG80" s="262"/>
      <c r="OH80" s="262"/>
      <c r="OI80" s="262"/>
      <c r="OJ80" s="262"/>
      <c r="OK80" s="262"/>
      <c r="OL80" s="262"/>
      <c r="OM80" s="262"/>
      <c r="ON80" s="262"/>
      <c r="OO80" s="262"/>
      <c r="OP80" s="262"/>
      <c r="OQ80" s="262"/>
      <c r="OR80" s="262"/>
      <c r="OS80" s="262"/>
      <c r="OT80" s="262"/>
      <c r="OU80" s="262"/>
      <c r="OV80" s="262"/>
      <c r="OW80" s="262"/>
      <c r="OX80" s="262"/>
      <c r="OY80" s="262"/>
      <c r="OZ80" s="262"/>
      <c r="PA80" s="262"/>
      <c r="PB80" s="262"/>
      <c r="PC80" s="262"/>
      <c r="PD80" s="262"/>
      <c r="PE80" s="262"/>
      <c r="PF80" s="262"/>
      <c r="PG80" s="262"/>
      <c r="PH80" s="262"/>
      <c r="PI80" s="262"/>
      <c r="PJ80" s="262"/>
      <c r="PK80" s="262"/>
      <c r="PL80" s="262"/>
      <c r="PM80" s="262"/>
      <c r="PN80" s="262"/>
      <c r="PO80" s="262"/>
      <c r="PP80" s="262"/>
      <c r="PQ80" s="262"/>
      <c r="PR80" s="262"/>
      <c r="PS80" s="262"/>
      <c r="PT80" s="262"/>
      <c r="PU80" s="262"/>
      <c r="PV80" s="262"/>
      <c r="PW80" s="262"/>
      <c r="PX80" s="262"/>
      <c r="PY80" s="262"/>
      <c r="PZ80" s="262"/>
      <c r="QA80" s="262"/>
      <c r="QB80" s="262"/>
      <c r="QC80" s="262"/>
      <c r="QD80" s="262"/>
      <c r="QE80" s="262"/>
      <c r="QF80" s="262"/>
      <c r="QG80" s="262"/>
      <c r="QH80" s="262"/>
      <c r="QI80" s="262"/>
      <c r="QJ80" s="262"/>
      <c r="QK80" s="262"/>
      <c r="QL80" s="262"/>
      <c r="QM80" s="262"/>
      <c r="QN80" s="262"/>
      <c r="QO80" s="262"/>
      <c r="QP80" s="262"/>
      <c r="QQ80" s="262"/>
      <c r="QR80" s="262"/>
      <c r="QS80" s="262"/>
      <c r="QT80" s="262"/>
      <c r="QU80" s="262"/>
      <c r="QV80" s="262"/>
      <c r="QW80" s="262"/>
      <c r="QX80" s="262"/>
      <c r="QY80" s="262"/>
      <c r="QZ80" s="262"/>
      <c r="RA80" s="262"/>
      <c r="RB80" s="262"/>
      <c r="RC80" s="262"/>
      <c r="RD80" s="262"/>
      <c r="RE80" s="262"/>
      <c r="RF80" s="262"/>
      <c r="RG80" s="262"/>
      <c r="RH80" s="262"/>
      <c r="RI80" s="262"/>
      <c r="RJ80" s="262"/>
      <c r="RK80" s="262"/>
      <c r="RL80" s="262"/>
      <c r="RM80" s="262"/>
      <c r="RN80" s="262"/>
      <c r="RO80" s="262"/>
      <c r="RP80" s="262"/>
      <c r="RQ80" s="262"/>
      <c r="RR80" s="262"/>
      <c r="RS80" s="262"/>
      <c r="RT80" s="262"/>
      <c r="RU80" s="262"/>
      <c r="RV80" s="262"/>
      <c r="RW80" s="262"/>
      <c r="RX80" s="262"/>
      <c r="RY80" s="262"/>
      <c r="RZ80" s="262"/>
      <c r="SA80" s="262"/>
      <c r="SB80" s="262"/>
      <c r="SC80" s="262"/>
      <c r="SD80" s="262"/>
      <c r="SE80" s="262"/>
      <c r="SF80" s="262"/>
      <c r="SG80" s="262"/>
      <c r="SH80" s="262"/>
      <c r="SI80" s="262"/>
      <c r="SJ80" s="262"/>
      <c r="SK80" s="262"/>
      <c r="SL80" s="262"/>
      <c r="SM80" s="262"/>
      <c r="SN80" s="262"/>
      <c r="SO80" s="262"/>
      <c r="SP80" s="262"/>
      <c r="SQ80" s="262"/>
      <c r="SR80" s="262"/>
      <c r="SS80" s="262"/>
      <c r="ST80" s="262"/>
      <c r="SU80" s="262"/>
      <c r="SV80" s="262"/>
      <c r="SW80" s="262"/>
      <c r="SX80" s="262"/>
      <c r="SY80" s="262"/>
      <c r="SZ80" s="262"/>
      <c r="TA80" s="262"/>
      <c r="TB80" s="262"/>
      <c r="TC80" s="262"/>
      <c r="TD80" s="262"/>
      <c r="TE80" s="262"/>
      <c r="TF80" s="262"/>
      <c r="TG80" s="262"/>
      <c r="TH80" s="262"/>
      <c r="TI80" s="262"/>
      <c r="TJ80" s="262"/>
      <c r="TK80" s="262"/>
      <c r="TL80" s="262"/>
      <c r="TM80" s="262"/>
      <c r="TN80" s="262"/>
      <c r="TO80" s="262"/>
      <c r="TP80" s="262"/>
      <c r="TQ80" s="262"/>
      <c r="TR80" s="262"/>
      <c r="TS80" s="262"/>
      <c r="TT80" s="262"/>
      <c r="TU80" s="262"/>
      <c r="TV80" s="262"/>
      <c r="TW80" s="262"/>
      <c r="TX80" s="262"/>
      <c r="TY80" s="262"/>
      <c r="TZ80" s="262"/>
      <c r="UA80" s="262"/>
      <c r="UB80" s="262"/>
      <c r="UC80" s="262"/>
      <c r="UD80" s="262"/>
      <c r="UE80" s="262"/>
      <c r="UF80" s="262"/>
      <c r="UG80" s="262"/>
      <c r="UH80" s="262"/>
      <c r="UI80" s="262"/>
      <c r="UJ80" s="262"/>
      <c r="UK80" s="262"/>
      <c r="UL80" s="262"/>
      <c r="UM80" s="262"/>
      <c r="UN80" s="262"/>
      <c r="UO80" s="262"/>
      <c r="UP80" s="262"/>
      <c r="UQ80" s="262"/>
      <c r="UR80" s="262"/>
      <c r="US80" s="262"/>
      <c r="UT80" s="262"/>
      <c r="UU80" s="262"/>
      <c r="UV80" s="262"/>
      <c r="UW80" s="262"/>
      <c r="UX80" s="262"/>
      <c r="UY80" s="262"/>
      <c r="UZ80" s="262"/>
      <c r="VA80" s="262"/>
      <c r="VB80" s="262"/>
      <c r="VC80" s="262"/>
      <c r="VD80" s="262"/>
      <c r="VE80" s="262"/>
      <c r="VF80" s="262"/>
      <c r="VG80" s="262"/>
      <c r="VH80" s="262"/>
      <c r="VI80" s="262"/>
      <c r="VJ80" s="262"/>
      <c r="VK80" s="262"/>
      <c r="VL80" s="262"/>
      <c r="VM80" s="262"/>
      <c r="VN80" s="262"/>
      <c r="VO80" s="262"/>
      <c r="VP80" s="262"/>
      <c r="VQ80" s="262"/>
      <c r="VR80" s="262"/>
      <c r="VS80" s="262"/>
      <c r="VT80" s="262"/>
      <c r="VU80" s="262"/>
      <c r="VV80" s="262"/>
      <c r="VW80" s="262"/>
      <c r="VX80" s="262"/>
      <c r="VY80" s="262"/>
      <c r="VZ80" s="262"/>
      <c r="WA80" s="262"/>
      <c r="WB80" s="262"/>
      <c r="WC80" s="262"/>
      <c r="WD80" s="262"/>
      <c r="WE80" s="262"/>
      <c r="WF80" s="262"/>
      <c r="WG80" s="262"/>
      <c r="WH80" s="262"/>
      <c r="WI80" s="262"/>
      <c r="WJ80" s="262"/>
      <c r="WK80" s="262"/>
      <c r="WL80" s="262"/>
      <c r="WM80" s="262"/>
      <c r="WN80" s="262"/>
      <c r="WO80" s="262"/>
      <c r="WP80" s="262"/>
      <c r="WQ80" s="262"/>
      <c r="WR80" s="262"/>
      <c r="WS80" s="262"/>
      <c r="WT80" s="262"/>
      <c r="WU80" s="262"/>
      <c r="WV80" s="262"/>
      <c r="WW80" s="262"/>
      <c r="WX80" s="262"/>
      <c r="WY80" s="262"/>
      <c r="WZ80" s="262"/>
      <c r="XA80" s="262"/>
      <c r="XB80" s="262"/>
      <c r="XC80" s="262"/>
      <c r="XD80" s="262"/>
      <c r="XE80" s="262"/>
      <c r="XF80" s="262"/>
      <c r="XG80" s="262"/>
      <c r="XH80" s="262"/>
      <c r="XI80" s="262"/>
      <c r="XJ80" s="262"/>
      <c r="XK80" s="262"/>
      <c r="XL80" s="262"/>
      <c r="XM80" s="262"/>
      <c r="XN80" s="262"/>
      <c r="XO80" s="262"/>
      <c r="XP80" s="262"/>
      <c r="XQ80" s="262"/>
      <c r="XR80" s="262"/>
      <c r="XS80" s="262"/>
      <c r="XT80" s="262"/>
      <c r="XU80" s="262"/>
      <c r="XV80" s="262"/>
      <c r="XW80" s="262"/>
      <c r="XX80" s="262"/>
      <c r="XY80" s="262"/>
      <c r="XZ80" s="262"/>
      <c r="YA80" s="262"/>
      <c r="YB80" s="262"/>
      <c r="YC80" s="262"/>
      <c r="YD80" s="262"/>
      <c r="YE80" s="262"/>
      <c r="YF80" s="262"/>
      <c r="YG80" s="262"/>
      <c r="YH80" s="262"/>
      <c r="YI80" s="262"/>
      <c r="YJ80" s="262"/>
      <c r="YK80" s="262"/>
      <c r="YL80" s="262"/>
      <c r="YM80" s="262"/>
      <c r="YN80" s="262"/>
      <c r="YO80" s="262"/>
      <c r="YP80" s="262"/>
      <c r="YQ80" s="262"/>
      <c r="YR80" s="262"/>
      <c r="YS80" s="262"/>
      <c r="YT80" s="262"/>
      <c r="YU80" s="262"/>
      <c r="YV80" s="262"/>
      <c r="YW80" s="262"/>
      <c r="YX80" s="262"/>
      <c r="YY80" s="262"/>
      <c r="YZ80" s="262"/>
      <c r="ZA80" s="262"/>
      <c r="ZB80" s="262"/>
      <c r="ZC80" s="262"/>
      <c r="ZD80" s="262"/>
      <c r="ZE80" s="262"/>
      <c r="ZF80" s="262"/>
      <c r="ZG80" s="262"/>
      <c r="ZH80" s="262"/>
      <c r="ZI80" s="262"/>
      <c r="ZJ80" s="262"/>
      <c r="ZK80" s="262"/>
      <c r="ZL80" s="262"/>
      <c r="ZM80" s="262"/>
      <c r="ZN80" s="262"/>
      <c r="ZO80" s="262"/>
      <c r="ZP80" s="262"/>
      <c r="ZQ80" s="262"/>
      <c r="ZR80" s="262"/>
      <c r="ZS80" s="262"/>
      <c r="ZT80" s="262"/>
      <c r="ZU80" s="262"/>
      <c r="ZV80" s="262"/>
      <c r="ZW80" s="262"/>
      <c r="ZX80" s="262"/>
      <c r="ZY80" s="262"/>
      <c r="ZZ80" s="262"/>
      <c r="AAA80" s="262"/>
      <c r="AAB80" s="262"/>
      <c r="AAC80" s="262"/>
      <c r="AAD80" s="262"/>
      <c r="AAE80" s="262"/>
      <c r="AAF80" s="262"/>
      <c r="AAG80" s="262"/>
      <c r="AAH80" s="262"/>
      <c r="AAI80" s="262"/>
      <c r="AAJ80" s="262"/>
      <c r="AAK80" s="262"/>
      <c r="AAL80" s="262"/>
      <c r="AAM80" s="262"/>
      <c r="AAN80" s="262"/>
      <c r="AAO80" s="262"/>
      <c r="AAP80" s="262"/>
      <c r="AAQ80" s="262"/>
      <c r="AAR80" s="262"/>
      <c r="AAS80" s="262"/>
      <c r="AAT80" s="262"/>
      <c r="AAU80" s="262"/>
      <c r="AAV80" s="262"/>
      <c r="AAW80" s="262"/>
      <c r="AAX80" s="262"/>
      <c r="AAY80" s="262"/>
      <c r="AAZ80" s="262"/>
      <c r="ABA80" s="262"/>
      <c r="ABB80" s="262"/>
      <c r="ABC80" s="262"/>
      <c r="ABD80" s="262"/>
      <c r="ABE80" s="262"/>
      <c r="ABF80" s="262"/>
      <c r="ABG80" s="262"/>
      <c r="ABH80" s="262"/>
      <c r="ABI80" s="262"/>
      <c r="ABJ80" s="262"/>
      <c r="ABK80" s="262"/>
      <c r="ABL80" s="262"/>
      <c r="ABM80" s="262"/>
      <c r="ABN80" s="262"/>
      <c r="ABO80" s="262"/>
      <c r="ABP80" s="262"/>
      <c r="ABQ80" s="262"/>
      <c r="ABR80" s="262"/>
      <c r="ABS80" s="262"/>
      <c r="ABT80" s="262"/>
      <c r="ABU80" s="262"/>
      <c r="ABV80" s="262"/>
      <c r="ABW80" s="262"/>
      <c r="ABX80" s="262"/>
      <c r="ABY80" s="262"/>
      <c r="ABZ80" s="262"/>
      <c r="ACA80" s="262"/>
      <c r="ACB80" s="262"/>
      <c r="ACC80" s="262"/>
      <c r="ACD80" s="262"/>
      <c r="ACE80" s="262"/>
      <c r="ACF80" s="262"/>
      <c r="ACG80" s="262"/>
      <c r="ACH80" s="262"/>
      <c r="ACI80" s="262"/>
      <c r="ACJ80" s="262"/>
      <c r="ACK80" s="262"/>
      <c r="ACL80" s="262"/>
    </row>
    <row r="81" spans="1:766" s="275" customFormat="1">
      <c r="A81" s="265"/>
      <c r="B81" s="265"/>
      <c r="C81" s="262" t="s">
        <v>1102</v>
      </c>
      <c r="D81" s="262" t="s">
        <v>1101</v>
      </c>
      <c r="E81" s="294">
        <v>9528</v>
      </c>
      <c r="F81" s="276" t="s">
        <v>1098</v>
      </c>
      <c r="G81" s="273">
        <v>2.52E-2</v>
      </c>
      <c r="H81" s="272">
        <v>240</v>
      </c>
      <c r="I81" s="263"/>
      <c r="J81" s="262" t="s">
        <v>1010</v>
      </c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62"/>
      <c r="BH81" s="262"/>
      <c r="BI81" s="262"/>
      <c r="BJ81" s="262"/>
      <c r="BK81" s="262"/>
      <c r="BL81" s="262"/>
      <c r="BM81" s="262"/>
      <c r="BN81" s="262"/>
      <c r="BO81" s="262"/>
      <c r="BP81" s="262"/>
      <c r="BQ81" s="262"/>
      <c r="BR81" s="262"/>
      <c r="BS81" s="262"/>
      <c r="BT81" s="262"/>
      <c r="BU81" s="262"/>
      <c r="BV81" s="262"/>
      <c r="BW81" s="262"/>
      <c r="BX81" s="262"/>
      <c r="BY81" s="262"/>
      <c r="BZ81" s="262"/>
      <c r="CA81" s="262"/>
      <c r="CB81" s="262"/>
      <c r="CC81" s="262"/>
      <c r="CD81" s="262"/>
      <c r="CE81" s="262"/>
      <c r="CF81" s="262"/>
      <c r="CG81" s="262"/>
      <c r="CH81" s="262"/>
      <c r="CI81" s="262"/>
      <c r="CJ81" s="262"/>
      <c r="CK81" s="262"/>
      <c r="CL81" s="262"/>
      <c r="CM81" s="262"/>
      <c r="CN81" s="262"/>
      <c r="CO81" s="262"/>
      <c r="CP81" s="262"/>
      <c r="CQ81" s="262"/>
      <c r="CR81" s="262"/>
      <c r="CS81" s="262"/>
      <c r="CT81" s="262"/>
      <c r="CU81" s="262"/>
      <c r="CV81" s="262"/>
      <c r="CW81" s="262"/>
      <c r="CX81" s="262"/>
      <c r="CY81" s="262"/>
      <c r="CZ81" s="262"/>
      <c r="DA81" s="262"/>
      <c r="DB81" s="262"/>
      <c r="DC81" s="262"/>
      <c r="DD81" s="262"/>
      <c r="DE81" s="262"/>
      <c r="DF81" s="262"/>
      <c r="DG81" s="262"/>
      <c r="DH81" s="262"/>
      <c r="DI81" s="262"/>
      <c r="DJ81" s="262"/>
      <c r="DK81" s="262"/>
      <c r="DL81" s="262"/>
      <c r="DM81" s="262"/>
      <c r="DN81" s="262"/>
      <c r="DO81" s="262"/>
      <c r="DP81" s="262"/>
      <c r="DQ81" s="262"/>
      <c r="DR81" s="262"/>
      <c r="DS81" s="262"/>
      <c r="DT81" s="262"/>
      <c r="DU81" s="262"/>
      <c r="DV81" s="262"/>
      <c r="DW81" s="262"/>
      <c r="DX81" s="262"/>
      <c r="DY81" s="262"/>
      <c r="DZ81" s="262"/>
      <c r="EA81" s="262"/>
      <c r="EB81" s="262"/>
      <c r="EC81" s="262"/>
      <c r="ED81" s="262"/>
      <c r="EE81" s="262"/>
      <c r="EF81" s="262"/>
      <c r="EG81" s="262"/>
      <c r="EH81" s="262"/>
      <c r="EI81" s="262"/>
      <c r="EJ81" s="262"/>
      <c r="EK81" s="262"/>
      <c r="EL81" s="262"/>
      <c r="EM81" s="262"/>
      <c r="EN81" s="262"/>
      <c r="EO81" s="262"/>
      <c r="EP81" s="262"/>
      <c r="EQ81" s="262"/>
      <c r="ER81" s="262"/>
      <c r="ES81" s="262"/>
      <c r="ET81" s="262"/>
      <c r="EU81" s="262"/>
      <c r="EV81" s="262"/>
      <c r="EW81" s="262"/>
      <c r="EX81" s="262"/>
      <c r="EY81" s="262"/>
      <c r="EZ81" s="262"/>
      <c r="FA81" s="262"/>
      <c r="FB81" s="262"/>
      <c r="FC81" s="262"/>
      <c r="FD81" s="262"/>
      <c r="FE81" s="262"/>
      <c r="FF81" s="262"/>
      <c r="FG81" s="262"/>
      <c r="FH81" s="262"/>
      <c r="FI81" s="262"/>
      <c r="FJ81" s="262"/>
      <c r="FK81" s="262"/>
      <c r="FL81" s="262"/>
      <c r="FM81" s="262"/>
      <c r="FN81" s="262"/>
      <c r="FO81" s="262"/>
      <c r="FP81" s="262"/>
      <c r="FQ81" s="262"/>
      <c r="FR81" s="262"/>
      <c r="FS81" s="262"/>
      <c r="FT81" s="262"/>
      <c r="FU81" s="262"/>
      <c r="FV81" s="262"/>
      <c r="FW81" s="262"/>
      <c r="FX81" s="262"/>
      <c r="FY81" s="262"/>
      <c r="FZ81" s="262"/>
      <c r="GA81" s="262"/>
      <c r="GB81" s="262"/>
      <c r="GC81" s="262"/>
      <c r="GD81" s="262"/>
      <c r="GE81" s="262"/>
      <c r="GF81" s="262"/>
      <c r="GG81" s="262"/>
      <c r="GH81" s="262"/>
      <c r="GI81" s="262"/>
      <c r="GJ81" s="262"/>
      <c r="GK81" s="262"/>
      <c r="GL81" s="262"/>
      <c r="GM81" s="262"/>
      <c r="GN81" s="262"/>
      <c r="GO81" s="262"/>
      <c r="GP81" s="262"/>
      <c r="GQ81" s="262"/>
      <c r="GR81" s="262"/>
      <c r="GS81" s="262"/>
      <c r="GT81" s="262"/>
      <c r="GU81" s="262"/>
      <c r="GV81" s="262"/>
      <c r="GW81" s="262"/>
      <c r="GX81" s="262"/>
      <c r="GY81" s="262"/>
      <c r="GZ81" s="262"/>
      <c r="HA81" s="262"/>
      <c r="HB81" s="262"/>
      <c r="HC81" s="262"/>
      <c r="HD81" s="262"/>
      <c r="HE81" s="262"/>
      <c r="HF81" s="262"/>
      <c r="HG81" s="262"/>
      <c r="HH81" s="262"/>
      <c r="HI81" s="262"/>
      <c r="HJ81" s="262"/>
      <c r="HK81" s="262"/>
      <c r="HL81" s="262"/>
      <c r="HM81" s="262"/>
      <c r="HN81" s="262"/>
      <c r="HO81" s="262"/>
      <c r="HP81" s="262"/>
      <c r="HQ81" s="262"/>
      <c r="HR81" s="262"/>
      <c r="HS81" s="262"/>
      <c r="HT81" s="262"/>
      <c r="HU81" s="262"/>
      <c r="HV81" s="262"/>
      <c r="HW81" s="262"/>
      <c r="HX81" s="262"/>
      <c r="HY81" s="262"/>
      <c r="HZ81" s="262"/>
      <c r="IA81" s="262"/>
      <c r="IB81" s="262"/>
      <c r="IC81" s="262"/>
      <c r="ID81" s="262"/>
      <c r="IE81" s="262"/>
      <c r="IF81" s="262"/>
      <c r="IG81" s="262"/>
      <c r="IH81" s="262"/>
      <c r="II81" s="262"/>
      <c r="IJ81" s="262"/>
      <c r="IK81" s="262"/>
      <c r="IL81" s="262"/>
      <c r="IM81" s="262"/>
      <c r="IN81" s="262"/>
      <c r="IO81" s="262"/>
      <c r="IP81" s="262"/>
      <c r="IQ81" s="262"/>
      <c r="IR81" s="262"/>
      <c r="IS81" s="262"/>
      <c r="IT81" s="262"/>
      <c r="IU81" s="262"/>
      <c r="IV81" s="262"/>
      <c r="IW81" s="262"/>
      <c r="IX81" s="262"/>
      <c r="IY81" s="262"/>
      <c r="IZ81" s="262"/>
      <c r="JA81" s="262"/>
      <c r="JB81" s="262"/>
      <c r="JC81" s="262"/>
      <c r="JD81" s="262"/>
      <c r="JE81" s="262"/>
      <c r="JF81" s="262"/>
      <c r="JG81" s="262"/>
      <c r="JH81" s="262"/>
      <c r="JI81" s="262"/>
      <c r="JJ81" s="262"/>
      <c r="JK81" s="262"/>
      <c r="JL81" s="262"/>
      <c r="JM81" s="262"/>
      <c r="JN81" s="262"/>
      <c r="JO81" s="262"/>
      <c r="JP81" s="262"/>
      <c r="JQ81" s="262"/>
      <c r="JR81" s="262"/>
      <c r="JS81" s="262"/>
      <c r="JT81" s="262"/>
      <c r="JU81" s="262"/>
      <c r="JV81" s="262"/>
      <c r="JW81" s="262"/>
      <c r="JX81" s="262"/>
      <c r="JY81" s="262"/>
      <c r="JZ81" s="262"/>
      <c r="KA81" s="262"/>
      <c r="KB81" s="262"/>
      <c r="KC81" s="262"/>
      <c r="KD81" s="262"/>
      <c r="KE81" s="262"/>
      <c r="KF81" s="262"/>
      <c r="KG81" s="262"/>
      <c r="KH81" s="262"/>
      <c r="KI81" s="262"/>
      <c r="KJ81" s="262"/>
      <c r="KK81" s="262"/>
      <c r="KL81" s="262"/>
      <c r="KM81" s="262"/>
      <c r="KN81" s="262"/>
      <c r="KO81" s="262"/>
      <c r="KP81" s="262"/>
      <c r="KQ81" s="262"/>
      <c r="KR81" s="262"/>
      <c r="KS81" s="262"/>
      <c r="KT81" s="262"/>
      <c r="KU81" s="262"/>
      <c r="KV81" s="262"/>
      <c r="KW81" s="262"/>
      <c r="KX81" s="262"/>
      <c r="KY81" s="262"/>
      <c r="KZ81" s="262"/>
      <c r="LA81" s="262"/>
      <c r="LB81" s="262"/>
      <c r="LC81" s="262"/>
      <c r="LD81" s="262"/>
      <c r="LE81" s="262"/>
      <c r="LF81" s="262"/>
      <c r="LG81" s="262"/>
      <c r="LH81" s="262"/>
      <c r="LI81" s="262"/>
      <c r="LJ81" s="262"/>
      <c r="LK81" s="262"/>
      <c r="LL81" s="262"/>
      <c r="LM81" s="262"/>
      <c r="LN81" s="262"/>
      <c r="LO81" s="262"/>
      <c r="LP81" s="262"/>
      <c r="LQ81" s="262"/>
      <c r="LR81" s="262"/>
      <c r="LS81" s="262"/>
      <c r="LT81" s="262"/>
      <c r="LU81" s="262"/>
      <c r="LV81" s="262"/>
      <c r="LW81" s="262"/>
      <c r="LX81" s="262"/>
      <c r="LY81" s="262"/>
      <c r="LZ81" s="262"/>
      <c r="MA81" s="262"/>
      <c r="MB81" s="262"/>
      <c r="MC81" s="262"/>
      <c r="MD81" s="262"/>
      <c r="ME81" s="262"/>
      <c r="MF81" s="262"/>
      <c r="MG81" s="262"/>
      <c r="MH81" s="262"/>
      <c r="MI81" s="262"/>
      <c r="MJ81" s="262"/>
      <c r="MK81" s="262"/>
      <c r="ML81" s="262"/>
      <c r="MM81" s="262"/>
      <c r="MN81" s="262"/>
      <c r="MO81" s="262"/>
      <c r="MP81" s="262"/>
      <c r="MQ81" s="262"/>
      <c r="MR81" s="262"/>
      <c r="MS81" s="262"/>
      <c r="MT81" s="262"/>
      <c r="MU81" s="262"/>
      <c r="MV81" s="262"/>
      <c r="MW81" s="262"/>
      <c r="MX81" s="262"/>
      <c r="MY81" s="262"/>
      <c r="MZ81" s="262"/>
      <c r="NA81" s="262"/>
      <c r="NB81" s="262"/>
      <c r="NC81" s="262"/>
      <c r="ND81" s="262"/>
      <c r="NE81" s="262"/>
      <c r="NF81" s="262"/>
      <c r="NG81" s="262"/>
      <c r="NH81" s="262"/>
      <c r="NI81" s="262"/>
      <c r="NJ81" s="262"/>
      <c r="NK81" s="262"/>
      <c r="NL81" s="262"/>
      <c r="NM81" s="262"/>
      <c r="NN81" s="262"/>
      <c r="NO81" s="262"/>
      <c r="NP81" s="262"/>
      <c r="NQ81" s="262"/>
      <c r="NR81" s="262"/>
      <c r="NS81" s="262"/>
      <c r="NT81" s="262"/>
      <c r="NU81" s="262"/>
      <c r="NV81" s="262"/>
      <c r="NW81" s="262"/>
      <c r="NX81" s="262"/>
      <c r="NY81" s="262"/>
      <c r="NZ81" s="262"/>
      <c r="OA81" s="262"/>
      <c r="OB81" s="262"/>
      <c r="OC81" s="262"/>
      <c r="OD81" s="262"/>
      <c r="OE81" s="262"/>
      <c r="OF81" s="262"/>
      <c r="OG81" s="262"/>
      <c r="OH81" s="262"/>
      <c r="OI81" s="262"/>
      <c r="OJ81" s="262"/>
      <c r="OK81" s="262"/>
      <c r="OL81" s="262"/>
      <c r="OM81" s="262"/>
      <c r="ON81" s="262"/>
      <c r="OO81" s="262"/>
      <c r="OP81" s="262"/>
      <c r="OQ81" s="262"/>
      <c r="OR81" s="262"/>
      <c r="OS81" s="262"/>
      <c r="OT81" s="262"/>
      <c r="OU81" s="262"/>
      <c r="OV81" s="262"/>
      <c r="OW81" s="262"/>
      <c r="OX81" s="262"/>
      <c r="OY81" s="262"/>
      <c r="OZ81" s="262"/>
      <c r="PA81" s="262"/>
      <c r="PB81" s="262"/>
      <c r="PC81" s="262"/>
      <c r="PD81" s="262"/>
      <c r="PE81" s="262"/>
      <c r="PF81" s="262"/>
      <c r="PG81" s="262"/>
      <c r="PH81" s="262"/>
      <c r="PI81" s="262"/>
      <c r="PJ81" s="262"/>
      <c r="PK81" s="262"/>
      <c r="PL81" s="262"/>
      <c r="PM81" s="262"/>
      <c r="PN81" s="262"/>
      <c r="PO81" s="262"/>
      <c r="PP81" s="262"/>
      <c r="PQ81" s="262"/>
      <c r="PR81" s="262"/>
      <c r="PS81" s="262"/>
      <c r="PT81" s="262"/>
      <c r="PU81" s="262"/>
      <c r="PV81" s="262"/>
      <c r="PW81" s="262"/>
      <c r="PX81" s="262"/>
      <c r="PY81" s="262"/>
      <c r="PZ81" s="262"/>
      <c r="QA81" s="262"/>
      <c r="QB81" s="262"/>
      <c r="QC81" s="262"/>
      <c r="QD81" s="262"/>
      <c r="QE81" s="262"/>
      <c r="QF81" s="262"/>
      <c r="QG81" s="262"/>
      <c r="QH81" s="262"/>
      <c r="QI81" s="262"/>
      <c r="QJ81" s="262"/>
      <c r="QK81" s="262"/>
      <c r="QL81" s="262"/>
      <c r="QM81" s="262"/>
      <c r="QN81" s="262"/>
      <c r="QO81" s="262"/>
      <c r="QP81" s="262"/>
      <c r="QQ81" s="262"/>
      <c r="QR81" s="262"/>
      <c r="QS81" s="262"/>
      <c r="QT81" s="262"/>
      <c r="QU81" s="262"/>
      <c r="QV81" s="262"/>
      <c r="QW81" s="262"/>
      <c r="QX81" s="262"/>
      <c r="QY81" s="262"/>
      <c r="QZ81" s="262"/>
      <c r="RA81" s="262"/>
      <c r="RB81" s="262"/>
      <c r="RC81" s="262"/>
      <c r="RD81" s="262"/>
      <c r="RE81" s="262"/>
      <c r="RF81" s="262"/>
      <c r="RG81" s="262"/>
      <c r="RH81" s="262"/>
      <c r="RI81" s="262"/>
      <c r="RJ81" s="262"/>
      <c r="RK81" s="262"/>
      <c r="RL81" s="262"/>
      <c r="RM81" s="262"/>
      <c r="RN81" s="262"/>
      <c r="RO81" s="262"/>
      <c r="RP81" s="262"/>
      <c r="RQ81" s="262"/>
      <c r="RR81" s="262"/>
      <c r="RS81" s="262"/>
      <c r="RT81" s="262"/>
      <c r="RU81" s="262"/>
      <c r="RV81" s="262"/>
      <c r="RW81" s="262"/>
      <c r="RX81" s="262"/>
      <c r="RY81" s="262"/>
      <c r="RZ81" s="262"/>
      <c r="SA81" s="262"/>
      <c r="SB81" s="262"/>
      <c r="SC81" s="262"/>
      <c r="SD81" s="262"/>
      <c r="SE81" s="262"/>
      <c r="SF81" s="262"/>
      <c r="SG81" s="262"/>
      <c r="SH81" s="262"/>
      <c r="SI81" s="262"/>
      <c r="SJ81" s="262"/>
      <c r="SK81" s="262"/>
      <c r="SL81" s="262"/>
      <c r="SM81" s="262"/>
      <c r="SN81" s="262"/>
      <c r="SO81" s="262"/>
      <c r="SP81" s="262"/>
      <c r="SQ81" s="262"/>
      <c r="SR81" s="262"/>
      <c r="SS81" s="262"/>
      <c r="ST81" s="262"/>
      <c r="SU81" s="262"/>
      <c r="SV81" s="262"/>
      <c r="SW81" s="262"/>
      <c r="SX81" s="262"/>
      <c r="SY81" s="262"/>
      <c r="SZ81" s="262"/>
      <c r="TA81" s="262"/>
      <c r="TB81" s="262"/>
      <c r="TC81" s="262"/>
      <c r="TD81" s="262"/>
      <c r="TE81" s="262"/>
      <c r="TF81" s="262"/>
      <c r="TG81" s="262"/>
      <c r="TH81" s="262"/>
      <c r="TI81" s="262"/>
      <c r="TJ81" s="262"/>
      <c r="TK81" s="262"/>
      <c r="TL81" s="262"/>
      <c r="TM81" s="262"/>
      <c r="TN81" s="262"/>
      <c r="TO81" s="262"/>
      <c r="TP81" s="262"/>
      <c r="TQ81" s="262"/>
      <c r="TR81" s="262"/>
      <c r="TS81" s="262"/>
      <c r="TT81" s="262"/>
      <c r="TU81" s="262"/>
      <c r="TV81" s="262"/>
      <c r="TW81" s="262"/>
      <c r="TX81" s="262"/>
      <c r="TY81" s="262"/>
      <c r="TZ81" s="262"/>
      <c r="UA81" s="262"/>
      <c r="UB81" s="262"/>
      <c r="UC81" s="262"/>
      <c r="UD81" s="262"/>
      <c r="UE81" s="262"/>
      <c r="UF81" s="262"/>
      <c r="UG81" s="262"/>
      <c r="UH81" s="262"/>
      <c r="UI81" s="262"/>
      <c r="UJ81" s="262"/>
      <c r="UK81" s="262"/>
      <c r="UL81" s="262"/>
      <c r="UM81" s="262"/>
      <c r="UN81" s="262"/>
      <c r="UO81" s="262"/>
      <c r="UP81" s="262"/>
      <c r="UQ81" s="262"/>
      <c r="UR81" s="262"/>
      <c r="US81" s="262"/>
      <c r="UT81" s="262"/>
      <c r="UU81" s="262"/>
      <c r="UV81" s="262"/>
      <c r="UW81" s="262"/>
      <c r="UX81" s="262"/>
      <c r="UY81" s="262"/>
      <c r="UZ81" s="262"/>
      <c r="VA81" s="262"/>
      <c r="VB81" s="262"/>
      <c r="VC81" s="262"/>
      <c r="VD81" s="262"/>
      <c r="VE81" s="262"/>
      <c r="VF81" s="262"/>
      <c r="VG81" s="262"/>
      <c r="VH81" s="262"/>
      <c r="VI81" s="262"/>
      <c r="VJ81" s="262"/>
      <c r="VK81" s="262"/>
      <c r="VL81" s="262"/>
      <c r="VM81" s="262"/>
      <c r="VN81" s="262"/>
      <c r="VO81" s="262"/>
      <c r="VP81" s="262"/>
      <c r="VQ81" s="262"/>
      <c r="VR81" s="262"/>
      <c r="VS81" s="262"/>
      <c r="VT81" s="262"/>
      <c r="VU81" s="262"/>
      <c r="VV81" s="262"/>
      <c r="VW81" s="262"/>
      <c r="VX81" s="262"/>
      <c r="VY81" s="262"/>
      <c r="VZ81" s="262"/>
      <c r="WA81" s="262"/>
      <c r="WB81" s="262"/>
      <c r="WC81" s="262"/>
      <c r="WD81" s="262"/>
      <c r="WE81" s="262"/>
      <c r="WF81" s="262"/>
      <c r="WG81" s="262"/>
      <c r="WH81" s="262"/>
      <c r="WI81" s="262"/>
      <c r="WJ81" s="262"/>
      <c r="WK81" s="262"/>
      <c r="WL81" s="262"/>
      <c r="WM81" s="262"/>
      <c r="WN81" s="262"/>
      <c r="WO81" s="262"/>
      <c r="WP81" s="262"/>
      <c r="WQ81" s="262"/>
      <c r="WR81" s="262"/>
      <c r="WS81" s="262"/>
      <c r="WT81" s="262"/>
      <c r="WU81" s="262"/>
      <c r="WV81" s="262"/>
      <c r="WW81" s="262"/>
      <c r="WX81" s="262"/>
      <c r="WY81" s="262"/>
      <c r="WZ81" s="262"/>
      <c r="XA81" s="262"/>
      <c r="XB81" s="262"/>
      <c r="XC81" s="262"/>
      <c r="XD81" s="262"/>
      <c r="XE81" s="262"/>
      <c r="XF81" s="262"/>
      <c r="XG81" s="262"/>
      <c r="XH81" s="262"/>
      <c r="XI81" s="262"/>
      <c r="XJ81" s="262"/>
      <c r="XK81" s="262"/>
      <c r="XL81" s="262"/>
      <c r="XM81" s="262"/>
      <c r="XN81" s="262"/>
      <c r="XO81" s="262"/>
      <c r="XP81" s="262"/>
      <c r="XQ81" s="262"/>
      <c r="XR81" s="262"/>
      <c r="XS81" s="262"/>
      <c r="XT81" s="262"/>
      <c r="XU81" s="262"/>
      <c r="XV81" s="262"/>
      <c r="XW81" s="262"/>
      <c r="XX81" s="262"/>
      <c r="XY81" s="262"/>
      <c r="XZ81" s="262"/>
      <c r="YA81" s="262"/>
      <c r="YB81" s="262"/>
      <c r="YC81" s="262"/>
      <c r="YD81" s="262"/>
      <c r="YE81" s="262"/>
      <c r="YF81" s="262"/>
      <c r="YG81" s="262"/>
      <c r="YH81" s="262"/>
      <c r="YI81" s="262"/>
      <c r="YJ81" s="262"/>
      <c r="YK81" s="262"/>
      <c r="YL81" s="262"/>
      <c r="YM81" s="262"/>
      <c r="YN81" s="262"/>
      <c r="YO81" s="262"/>
      <c r="YP81" s="262"/>
      <c r="YQ81" s="262"/>
      <c r="YR81" s="262"/>
      <c r="YS81" s="262"/>
      <c r="YT81" s="262"/>
      <c r="YU81" s="262"/>
      <c r="YV81" s="262"/>
      <c r="YW81" s="262"/>
      <c r="YX81" s="262"/>
      <c r="YY81" s="262"/>
      <c r="YZ81" s="262"/>
      <c r="ZA81" s="262"/>
      <c r="ZB81" s="262"/>
      <c r="ZC81" s="262"/>
      <c r="ZD81" s="262"/>
      <c r="ZE81" s="262"/>
      <c r="ZF81" s="262"/>
      <c r="ZG81" s="262"/>
      <c r="ZH81" s="262"/>
      <c r="ZI81" s="262"/>
      <c r="ZJ81" s="262"/>
      <c r="ZK81" s="262"/>
      <c r="ZL81" s="262"/>
      <c r="ZM81" s="262"/>
      <c r="ZN81" s="262"/>
      <c r="ZO81" s="262"/>
      <c r="ZP81" s="262"/>
      <c r="ZQ81" s="262"/>
      <c r="ZR81" s="262"/>
      <c r="ZS81" s="262"/>
      <c r="ZT81" s="262"/>
      <c r="ZU81" s="262"/>
      <c r="ZV81" s="262"/>
      <c r="ZW81" s="262"/>
      <c r="ZX81" s="262"/>
      <c r="ZY81" s="262"/>
      <c r="ZZ81" s="262"/>
      <c r="AAA81" s="262"/>
      <c r="AAB81" s="262"/>
      <c r="AAC81" s="262"/>
      <c r="AAD81" s="262"/>
      <c r="AAE81" s="262"/>
      <c r="AAF81" s="262"/>
      <c r="AAG81" s="262"/>
      <c r="AAH81" s="262"/>
      <c r="AAI81" s="262"/>
      <c r="AAJ81" s="262"/>
      <c r="AAK81" s="262"/>
      <c r="AAL81" s="262"/>
      <c r="AAM81" s="262"/>
      <c r="AAN81" s="262"/>
      <c r="AAO81" s="262"/>
      <c r="AAP81" s="262"/>
      <c r="AAQ81" s="262"/>
      <c r="AAR81" s="262"/>
      <c r="AAS81" s="262"/>
      <c r="AAT81" s="262"/>
      <c r="AAU81" s="262"/>
      <c r="AAV81" s="262"/>
      <c r="AAW81" s="262"/>
      <c r="AAX81" s="262"/>
      <c r="AAY81" s="262"/>
      <c r="AAZ81" s="262"/>
      <c r="ABA81" s="262"/>
      <c r="ABB81" s="262"/>
      <c r="ABC81" s="262"/>
      <c r="ABD81" s="262"/>
      <c r="ABE81" s="262"/>
      <c r="ABF81" s="262"/>
      <c r="ABG81" s="262"/>
      <c r="ABH81" s="262"/>
      <c r="ABI81" s="262"/>
      <c r="ABJ81" s="262"/>
      <c r="ABK81" s="262"/>
      <c r="ABL81" s="262"/>
      <c r="ABM81" s="262"/>
      <c r="ABN81" s="262"/>
      <c r="ABO81" s="262"/>
      <c r="ABP81" s="262"/>
      <c r="ABQ81" s="262"/>
      <c r="ABR81" s="262"/>
      <c r="ABS81" s="262"/>
      <c r="ABT81" s="262"/>
      <c r="ABU81" s="262"/>
      <c r="ABV81" s="262"/>
      <c r="ABW81" s="262"/>
      <c r="ABX81" s="262"/>
      <c r="ABY81" s="262"/>
      <c r="ABZ81" s="262"/>
      <c r="ACA81" s="262"/>
      <c r="ACB81" s="262"/>
      <c r="ACC81" s="262"/>
      <c r="ACD81" s="262"/>
      <c r="ACE81" s="262"/>
      <c r="ACF81" s="262"/>
      <c r="ACG81" s="262"/>
      <c r="ACH81" s="262"/>
      <c r="ACI81" s="262"/>
      <c r="ACJ81" s="262"/>
      <c r="ACK81" s="262"/>
      <c r="ACL81" s="262"/>
    </row>
    <row r="82" spans="1:766" s="275" customFormat="1">
      <c r="A82" s="265"/>
      <c r="B82" s="265"/>
      <c r="C82" s="262" t="s">
        <v>1100</v>
      </c>
      <c r="D82" s="262" t="s">
        <v>1099</v>
      </c>
      <c r="E82" s="294">
        <v>475</v>
      </c>
      <c r="F82" s="276" t="s">
        <v>1098</v>
      </c>
      <c r="G82" s="273">
        <v>2.52E-2</v>
      </c>
      <c r="H82" s="272">
        <v>12</v>
      </c>
      <c r="I82" s="263" t="s">
        <v>1275</v>
      </c>
      <c r="J82" s="262" t="s">
        <v>1010</v>
      </c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2"/>
      <c r="AK82" s="262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62"/>
      <c r="BH82" s="262"/>
      <c r="BI82" s="262"/>
      <c r="BJ82" s="262"/>
      <c r="BK82" s="262"/>
      <c r="BL82" s="262"/>
      <c r="BM82" s="262"/>
      <c r="BN82" s="262"/>
      <c r="BO82" s="262"/>
      <c r="BP82" s="262"/>
      <c r="BQ82" s="262"/>
      <c r="BR82" s="262"/>
      <c r="BS82" s="262"/>
      <c r="BT82" s="262"/>
      <c r="BU82" s="262"/>
      <c r="BV82" s="262"/>
      <c r="BW82" s="262"/>
      <c r="BX82" s="262"/>
      <c r="BY82" s="262"/>
      <c r="BZ82" s="262"/>
      <c r="CA82" s="262"/>
      <c r="CB82" s="262"/>
      <c r="CC82" s="262"/>
      <c r="CD82" s="262"/>
      <c r="CE82" s="262"/>
      <c r="CF82" s="262"/>
      <c r="CG82" s="262"/>
      <c r="CH82" s="262"/>
      <c r="CI82" s="262"/>
      <c r="CJ82" s="262"/>
      <c r="CK82" s="262"/>
      <c r="CL82" s="262"/>
      <c r="CM82" s="262"/>
      <c r="CN82" s="262"/>
      <c r="CO82" s="262"/>
      <c r="CP82" s="262"/>
      <c r="CQ82" s="262"/>
      <c r="CR82" s="262"/>
      <c r="CS82" s="262"/>
      <c r="CT82" s="262"/>
      <c r="CU82" s="262"/>
      <c r="CV82" s="262"/>
      <c r="CW82" s="262"/>
      <c r="CX82" s="262"/>
      <c r="CY82" s="262"/>
      <c r="CZ82" s="262"/>
      <c r="DA82" s="262"/>
      <c r="DB82" s="262"/>
      <c r="DC82" s="262"/>
      <c r="DD82" s="262"/>
      <c r="DE82" s="262"/>
      <c r="DF82" s="262"/>
      <c r="DG82" s="262"/>
      <c r="DH82" s="262"/>
      <c r="DI82" s="262"/>
      <c r="DJ82" s="262"/>
      <c r="DK82" s="262"/>
      <c r="DL82" s="262"/>
      <c r="DM82" s="262"/>
      <c r="DN82" s="262"/>
      <c r="DO82" s="262"/>
      <c r="DP82" s="262"/>
      <c r="DQ82" s="262"/>
      <c r="DR82" s="262"/>
      <c r="DS82" s="262"/>
      <c r="DT82" s="262"/>
      <c r="DU82" s="262"/>
      <c r="DV82" s="262"/>
      <c r="DW82" s="262"/>
      <c r="DX82" s="262"/>
      <c r="DY82" s="262"/>
      <c r="DZ82" s="262"/>
      <c r="EA82" s="262"/>
      <c r="EB82" s="262"/>
      <c r="EC82" s="262"/>
      <c r="ED82" s="262"/>
      <c r="EE82" s="262"/>
      <c r="EF82" s="262"/>
      <c r="EG82" s="262"/>
      <c r="EH82" s="262"/>
      <c r="EI82" s="262"/>
      <c r="EJ82" s="262"/>
      <c r="EK82" s="262"/>
      <c r="EL82" s="262"/>
      <c r="EM82" s="262"/>
      <c r="EN82" s="262"/>
      <c r="EO82" s="262"/>
      <c r="EP82" s="262"/>
      <c r="EQ82" s="262"/>
      <c r="ER82" s="262"/>
      <c r="ES82" s="262"/>
      <c r="ET82" s="262"/>
      <c r="EU82" s="262"/>
      <c r="EV82" s="262"/>
      <c r="EW82" s="262"/>
      <c r="EX82" s="262"/>
      <c r="EY82" s="262"/>
      <c r="EZ82" s="262"/>
      <c r="FA82" s="262"/>
      <c r="FB82" s="262"/>
      <c r="FC82" s="262"/>
      <c r="FD82" s="262"/>
      <c r="FE82" s="262"/>
      <c r="FF82" s="262"/>
      <c r="FG82" s="262"/>
      <c r="FH82" s="262"/>
      <c r="FI82" s="262"/>
      <c r="FJ82" s="262"/>
      <c r="FK82" s="262"/>
      <c r="FL82" s="262"/>
      <c r="FM82" s="262"/>
      <c r="FN82" s="262"/>
      <c r="FO82" s="262"/>
      <c r="FP82" s="262"/>
      <c r="FQ82" s="262"/>
      <c r="FR82" s="262"/>
      <c r="FS82" s="262"/>
      <c r="FT82" s="262"/>
      <c r="FU82" s="262"/>
      <c r="FV82" s="262"/>
      <c r="FW82" s="262"/>
      <c r="FX82" s="262"/>
      <c r="FY82" s="262"/>
      <c r="FZ82" s="262"/>
      <c r="GA82" s="262"/>
      <c r="GB82" s="262"/>
      <c r="GC82" s="262"/>
      <c r="GD82" s="262"/>
      <c r="GE82" s="262"/>
      <c r="GF82" s="262"/>
      <c r="GG82" s="262"/>
      <c r="GH82" s="262"/>
      <c r="GI82" s="262"/>
      <c r="GJ82" s="262"/>
      <c r="GK82" s="262"/>
      <c r="GL82" s="262"/>
      <c r="GM82" s="262"/>
      <c r="GN82" s="262"/>
      <c r="GO82" s="262"/>
      <c r="GP82" s="262"/>
      <c r="GQ82" s="262"/>
      <c r="GR82" s="262"/>
      <c r="GS82" s="262"/>
      <c r="GT82" s="262"/>
      <c r="GU82" s="262"/>
      <c r="GV82" s="262"/>
      <c r="GW82" s="262"/>
      <c r="GX82" s="262"/>
      <c r="GY82" s="262"/>
      <c r="GZ82" s="262"/>
      <c r="HA82" s="262"/>
      <c r="HB82" s="262"/>
      <c r="HC82" s="262"/>
      <c r="HD82" s="262"/>
      <c r="HE82" s="262"/>
      <c r="HF82" s="262"/>
      <c r="HG82" s="262"/>
      <c r="HH82" s="262"/>
      <c r="HI82" s="262"/>
      <c r="HJ82" s="262"/>
      <c r="HK82" s="262"/>
      <c r="HL82" s="262"/>
      <c r="HM82" s="262"/>
      <c r="HN82" s="262"/>
      <c r="HO82" s="262"/>
      <c r="HP82" s="262"/>
      <c r="HQ82" s="262"/>
      <c r="HR82" s="262"/>
      <c r="HS82" s="262"/>
      <c r="HT82" s="262"/>
      <c r="HU82" s="262"/>
      <c r="HV82" s="262"/>
      <c r="HW82" s="262"/>
      <c r="HX82" s="262"/>
      <c r="HY82" s="262"/>
      <c r="HZ82" s="262"/>
      <c r="IA82" s="262"/>
      <c r="IB82" s="262"/>
      <c r="IC82" s="262"/>
      <c r="ID82" s="262"/>
      <c r="IE82" s="262"/>
      <c r="IF82" s="262"/>
      <c r="IG82" s="262"/>
      <c r="IH82" s="262"/>
      <c r="II82" s="262"/>
      <c r="IJ82" s="262"/>
      <c r="IK82" s="262"/>
      <c r="IL82" s="262"/>
      <c r="IM82" s="262"/>
      <c r="IN82" s="262"/>
      <c r="IO82" s="262"/>
      <c r="IP82" s="262"/>
      <c r="IQ82" s="262"/>
      <c r="IR82" s="262"/>
      <c r="IS82" s="262"/>
      <c r="IT82" s="262"/>
      <c r="IU82" s="262"/>
      <c r="IV82" s="262"/>
      <c r="IW82" s="262"/>
      <c r="IX82" s="262"/>
      <c r="IY82" s="262"/>
      <c r="IZ82" s="262"/>
      <c r="JA82" s="262"/>
      <c r="JB82" s="262"/>
      <c r="JC82" s="262"/>
      <c r="JD82" s="262"/>
      <c r="JE82" s="262"/>
      <c r="JF82" s="262"/>
      <c r="JG82" s="262"/>
      <c r="JH82" s="262"/>
      <c r="JI82" s="262"/>
      <c r="JJ82" s="262"/>
      <c r="JK82" s="262"/>
      <c r="JL82" s="262"/>
      <c r="JM82" s="262"/>
      <c r="JN82" s="262"/>
      <c r="JO82" s="262"/>
      <c r="JP82" s="262"/>
      <c r="JQ82" s="262"/>
      <c r="JR82" s="262"/>
      <c r="JS82" s="262"/>
      <c r="JT82" s="262"/>
      <c r="JU82" s="262"/>
      <c r="JV82" s="262"/>
      <c r="JW82" s="262"/>
      <c r="JX82" s="262"/>
      <c r="JY82" s="262"/>
      <c r="JZ82" s="262"/>
      <c r="KA82" s="262"/>
      <c r="KB82" s="262"/>
      <c r="KC82" s="262"/>
      <c r="KD82" s="262"/>
      <c r="KE82" s="262"/>
      <c r="KF82" s="262"/>
      <c r="KG82" s="262"/>
      <c r="KH82" s="262"/>
      <c r="KI82" s="262"/>
      <c r="KJ82" s="262"/>
      <c r="KK82" s="262"/>
      <c r="KL82" s="262"/>
      <c r="KM82" s="262"/>
      <c r="KN82" s="262"/>
      <c r="KO82" s="262"/>
      <c r="KP82" s="262"/>
      <c r="KQ82" s="262"/>
      <c r="KR82" s="262"/>
      <c r="KS82" s="262"/>
      <c r="KT82" s="262"/>
      <c r="KU82" s="262"/>
      <c r="KV82" s="262"/>
      <c r="KW82" s="262"/>
      <c r="KX82" s="262"/>
      <c r="KY82" s="262"/>
      <c r="KZ82" s="262"/>
      <c r="LA82" s="262"/>
      <c r="LB82" s="262"/>
      <c r="LC82" s="262"/>
      <c r="LD82" s="262"/>
      <c r="LE82" s="262"/>
      <c r="LF82" s="262"/>
      <c r="LG82" s="262"/>
      <c r="LH82" s="262"/>
      <c r="LI82" s="262"/>
      <c r="LJ82" s="262"/>
      <c r="LK82" s="262"/>
      <c r="LL82" s="262"/>
      <c r="LM82" s="262"/>
      <c r="LN82" s="262"/>
      <c r="LO82" s="262"/>
      <c r="LP82" s="262"/>
      <c r="LQ82" s="262"/>
      <c r="LR82" s="262"/>
      <c r="LS82" s="262"/>
      <c r="LT82" s="262"/>
      <c r="LU82" s="262"/>
      <c r="LV82" s="262"/>
      <c r="LW82" s="262"/>
      <c r="LX82" s="262"/>
      <c r="LY82" s="262"/>
      <c r="LZ82" s="262"/>
      <c r="MA82" s="262"/>
      <c r="MB82" s="262"/>
      <c r="MC82" s="262"/>
      <c r="MD82" s="262"/>
      <c r="ME82" s="262"/>
      <c r="MF82" s="262"/>
      <c r="MG82" s="262"/>
      <c r="MH82" s="262"/>
      <c r="MI82" s="262"/>
      <c r="MJ82" s="262"/>
      <c r="MK82" s="262"/>
      <c r="ML82" s="262"/>
      <c r="MM82" s="262"/>
      <c r="MN82" s="262"/>
      <c r="MO82" s="262"/>
      <c r="MP82" s="262"/>
      <c r="MQ82" s="262"/>
      <c r="MR82" s="262"/>
      <c r="MS82" s="262"/>
      <c r="MT82" s="262"/>
      <c r="MU82" s="262"/>
      <c r="MV82" s="262"/>
      <c r="MW82" s="262"/>
      <c r="MX82" s="262"/>
      <c r="MY82" s="262"/>
      <c r="MZ82" s="262"/>
      <c r="NA82" s="262"/>
      <c r="NB82" s="262"/>
      <c r="NC82" s="262"/>
      <c r="ND82" s="262"/>
      <c r="NE82" s="262"/>
      <c r="NF82" s="262"/>
      <c r="NG82" s="262"/>
      <c r="NH82" s="262"/>
      <c r="NI82" s="262"/>
      <c r="NJ82" s="262"/>
      <c r="NK82" s="262"/>
      <c r="NL82" s="262"/>
      <c r="NM82" s="262"/>
      <c r="NN82" s="262"/>
      <c r="NO82" s="262"/>
      <c r="NP82" s="262"/>
      <c r="NQ82" s="262"/>
      <c r="NR82" s="262"/>
      <c r="NS82" s="262"/>
      <c r="NT82" s="262"/>
      <c r="NU82" s="262"/>
      <c r="NV82" s="262"/>
      <c r="NW82" s="262"/>
      <c r="NX82" s="262"/>
      <c r="NY82" s="262"/>
      <c r="NZ82" s="262"/>
      <c r="OA82" s="262"/>
      <c r="OB82" s="262"/>
      <c r="OC82" s="262"/>
      <c r="OD82" s="262"/>
      <c r="OE82" s="262"/>
      <c r="OF82" s="262"/>
      <c r="OG82" s="262"/>
      <c r="OH82" s="262"/>
      <c r="OI82" s="262"/>
      <c r="OJ82" s="262"/>
      <c r="OK82" s="262"/>
      <c r="OL82" s="262"/>
      <c r="OM82" s="262"/>
      <c r="ON82" s="262"/>
      <c r="OO82" s="262"/>
      <c r="OP82" s="262"/>
      <c r="OQ82" s="262"/>
      <c r="OR82" s="262"/>
      <c r="OS82" s="262"/>
      <c r="OT82" s="262"/>
      <c r="OU82" s="262"/>
      <c r="OV82" s="262"/>
      <c r="OW82" s="262"/>
      <c r="OX82" s="262"/>
      <c r="OY82" s="262"/>
      <c r="OZ82" s="262"/>
      <c r="PA82" s="262"/>
      <c r="PB82" s="262"/>
      <c r="PC82" s="262"/>
      <c r="PD82" s="262"/>
      <c r="PE82" s="262"/>
      <c r="PF82" s="262"/>
      <c r="PG82" s="262"/>
      <c r="PH82" s="262"/>
      <c r="PI82" s="262"/>
      <c r="PJ82" s="262"/>
      <c r="PK82" s="262"/>
      <c r="PL82" s="262"/>
      <c r="PM82" s="262"/>
      <c r="PN82" s="262"/>
      <c r="PO82" s="262"/>
      <c r="PP82" s="262"/>
      <c r="PQ82" s="262"/>
      <c r="PR82" s="262"/>
      <c r="PS82" s="262"/>
      <c r="PT82" s="262"/>
      <c r="PU82" s="262"/>
      <c r="PV82" s="262"/>
      <c r="PW82" s="262"/>
      <c r="PX82" s="262"/>
      <c r="PY82" s="262"/>
      <c r="PZ82" s="262"/>
      <c r="QA82" s="262"/>
      <c r="QB82" s="262"/>
      <c r="QC82" s="262"/>
      <c r="QD82" s="262"/>
      <c r="QE82" s="262"/>
      <c r="QF82" s="262"/>
      <c r="QG82" s="262"/>
      <c r="QH82" s="262"/>
      <c r="QI82" s="262"/>
      <c r="QJ82" s="262"/>
      <c r="QK82" s="262"/>
      <c r="QL82" s="262"/>
      <c r="QM82" s="262"/>
      <c r="QN82" s="262"/>
      <c r="QO82" s="262"/>
      <c r="QP82" s="262"/>
      <c r="QQ82" s="262"/>
      <c r="QR82" s="262"/>
      <c r="QS82" s="262"/>
      <c r="QT82" s="262"/>
      <c r="QU82" s="262"/>
      <c r="QV82" s="262"/>
      <c r="QW82" s="262"/>
      <c r="QX82" s="262"/>
      <c r="QY82" s="262"/>
      <c r="QZ82" s="262"/>
      <c r="RA82" s="262"/>
      <c r="RB82" s="262"/>
      <c r="RC82" s="262"/>
      <c r="RD82" s="262"/>
      <c r="RE82" s="262"/>
      <c r="RF82" s="262"/>
      <c r="RG82" s="262"/>
      <c r="RH82" s="262"/>
      <c r="RI82" s="262"/>
      <c r="RJ82" s="262"/>
      <c r="RK82" s="262"/>
      <c r="RL82" s="262"/>
      <c r="RM82" s="262"/>
      <c r="RN82" s="262"/>
      <c r="RO82" s="262"/>
      <c r="RP82" s="262"/>
      <c r="RQ82" s="262"/>
      <c r="RR82" s="262"/>
      <c r="RS82" s="262"/>
      <c r="RT82" s="262"/>
      <c r="RU82" s="262"/>
      <c r="RV82" s="262"/>
      <c r="RW82" s="262"/>
      <c r="RX82" s="262"/>
      <c r="RY82" s="262"/>
      <c r="RZ82" s="262"/>
      <c r="SA82" s="262"/>
      <c r="SB82" s="262"/>
      <c r="SC82" s="262"/>
      <c r="SD82" s="262"/>
      <c r="SE82" s="262"/>
      <c r="SF82" s="262"/>
      <c r="SG82" s="262"/>
      <c r="SH82" s="262"/>
      <c r="SI82" s="262"/>
      <c r="SJ82" s="262"/>
      <c r="SK82" s="262"/>
      <c r="SL82" s="262"/>
      <c r="SM82" s="262"/>
      <c r="SN82" s="262"/>
      <c r="SO82" s="262"/>
      <c r="SP82" s="262"/>
      <c r="SQ82" s="262"/>
      <c r="SR82" s="262"/>
      <c r="SS82" s="262"/>
      <c r="ST82" s="262"/>
      <c r="SU82" s="262"/>
      <c r="SV82" s="262"/>
      <c r="SW82" s="262"/>
      <c r="SX82" s="262"/>
      <c r="SY82" s="262"/>
      <c r="SZ82" s="262"/>
      <c r="TA82" s="262"/>
      <c r="TB82" s="262"/>
      <c r="TC82" s="262"/>
      <c r="TD82" s="262"/>
      <c r="TE82" s="262"/>
      <c r="TF82" s="262"/>
      <c r="TG82" s="262"/>
      <c r="TH82" s="262"/>
      <c r="TI82" s="262"/>
      <c r="TJ82" s="262"/>
      <c r="TK82" s="262"/>
      <c r="TL82" s="262"/>
      <c r="TM82" s="262"/>
      <c r="TN82" s="262"/>
      <c r="TO82" s="262"/>
      <c r="TP82" s="262"/>
      <c r="TQ82" s="262"/>
      <c r="TR82" s="262"/>
      <c r="TS82" s="262"/>
      <c r="TT82" s="262"/>
      <c r="TU82" s="262"/>
      <c r="TV82" s="262"/>
      <c r="TW82" s="262"/>
      <c r="TX82" s="262"/>
      <c r="TY82" s="262"/>
      <c r="TZ82" s="262"/>
      <c r="UA82" s="262"/>
      <c r="UB82" s="262"/>
      <c r="UC82" s="262"/>
      <c r="UD82" s="262"/>
      <c r="UE82" s="262"/>
      <c r="UF82" s="262"/>
      <c r="UG82" s="262"/>
      <c r="UH82" s="262"/>
      <c r="UI82" s="262"/>
      <c r="UJ82" s="262"/>
      <c r="UK82" s="262"/>
      <c r="UL82" s="262"/>
      <c r="UM82" s="262"/>
      <c r="UN82" s="262"/>
      <c r="UO82" s="262"/>
      <c r="UP82" s="262"/>
      <c r="UQ82" s="262"/>
      <c r="UR82" s="262"/>
      <c r="US82" s="262"/>
      <c r="UT82" s="262"/>
      <c r="UU82" s="262"/>
      <c r="UV82" s="262"/>
      <c r="UW82" s="262"/>
      <c r="UX82" s="262"/>
      <c r="UY82" s="262"/>
      <c r="UZ82" s="262"/>
      <c r="VA82" s="262"/>
      <c r="VB82" s="262"/>
      <c r="VC82" s="262"/>
      <c r="VD82" s="262"/>
      <c r="VE82" s="262"/>
      <c r="VF82" s="262"/>
      <c r="VG82" s="262"/>
      <c r="VH82" s="262"/>
      <c r="VI82" s="262"/>
      <c r="VJ82" s="262"/>
      <c r="VK82" s="262"/>
      <c r="VL82" s="262"/>
      <c r="VM82" s="262"/>
      <c r="VN82" s="262"/>
      <c r="VO82" s="262"/>
      <c r="VP82" s="262"/>
      <c r="VQ82" s="262"/>
      <c r="VR82" s="262"/>
      <c r="VS82" s="262"/>
      <c r="VT82" s="262"/>
      <c r="VU82" s="262"/>
      <c r="VV82" s="262"/>
      <c r="VW82" s="262"/>
      <c r="VX82" s="262"/>
      <c r="VY82" s="262"/>
      <c r="VZ82" s="262"/>
      <c r="WA82" s="262"/>
      <c r="WB82" s="262"/>
      <c r="WC82" s="262"/>
      <c r="WD82" s="262"/>
      <c r="WE82" s="262"/>
      <c r="WF82" s="262"/>
      <c r="WG82" s="262"/>
      <c r="WH82" s="262"/>
      <c r="WI82" s="262"/>
      <c r="WJ82" s="262"/>
      <c r="WK82" s="262"/>
      <c r="WL82" s="262"/>
      <c r="WM82" s="262"/>
      <c r="WN82" s="262"/>
      <c r="WO82" s="262"/>
      <c r="WP82" s="262"/>
      <c r="WQ82" s="262"/>
      <c r="WR82" s="262"/>
      <c r="WS82" s="262"/>
      <c r="WT82" s="262"/>
      <c r="WU82" s="262"/>
      <c r="WV82" s="262"/>
      <c r="WW82" s="262"/>
      <c r="WX82" s="262"/>
      <c r="WY82" s="262"/>
      <c r="WZ82" s="262"/>
      <c r="XA82" s="262"/>
      <c r="XB82" s="262"/>
      <c r="XC82" s="262"/>
      <c r="XD82" s="262"/>
      <c r="XE82" s="262"/>
      <c r="XF82" s="262"/>
      <c r="XG82" s="262"/>
      <c r="XH82" s="262"/>
      <c r="XI82" s="262"/>
      <c r="XJ82" s="262"/>
      <c r="XK82" s="262"/>
      <c r="XL82" s="262"/>
      <c r="XM82" s="262"/>
      <c r="XN82" s="262"/>
      <c r="XO82" s="262"/>
      <c r="XP82" s="262"/>
      <c r="XQ82" s="262"/>
      <c r="XR82" s="262"/>
      <c r="XS82" s="262"/>
      <c r="XT82" s="262"/>
      <c r="XU82" s="262"/>
      <c r="XV82" s="262"/>
      <c r="XW82" s="262"/>
      <c r="XX82" s="262"/>
      <c r="XY82" s="262"/>
      <c r="XZ82" s="262"/>
      <c r="YA82" s="262"/>
      <c r="YB82" s="262"/>
      <c r="YC82" s="262"/>
      <c r="YD82" s="262"/>
      <c r="YE82" s="262"/>
      <c r="YF82" s="262"/>
      <c r="YG82" s="262"/>
      <c r="YH82" s="262"/>
      <c r="YI82" s="262"/>
      <c r="YJ82" s="262"/>
      <c r="YK82" s="262"/>
      <c r="YL82" s="262"/>
      <c r="YM82" s="262"/>
      <c r="YN82" s="262"/>
      <c r="YO82" s="262"/>
      <c r="YP82" s="262"/>
      <c r="YQ82" s="262"/>
      <c r="YR82" s="262"/>
      <c r="YS82" s="262"/>
      <c r="YT82" s="262"/>
      <c r="YU82" s="262"/>
      <c r="YV82" s="262"/>
      <c r="YW82" s="262"/>
      <c r="YX82" s="262"/>
      <c r="YY82" s="262"/>
      <c r="YZ82" s="262"/>
      <c r="ZA82" s="262"/>
      <c r="ZB82" s="262"/>
      <c r="ZC82" s="262"/>
      <c r="ZD82" s="262"/>
      <c r="ZE82" s="262"/>
      <c r="ZF82" s="262"/>
      <c r="ZG82" s="262"/>
      <c r="ZH82" s="262"/>
      <c r="ZI82" s="262"/>
      <c r="ZJ82" s="262"/>
      <c r="ZK82" s="262"/>
      <c r="ZL82" s="262"/>
      <c r="ZM82" s="262"/>
      <c r="ZN82" s="262"/>
      <c r="ZO82" s="262"/>
      <c r="ZP82" s="262"/>
      <c r="ZQ82" s="262"/>
      <c r="ZR82" s="262"/>
      <c r="ZS82" s="262"/>
      <c r="ZT82" s="262"/>
      <c r="ZU82" s="262"/>
      <c r="ZV82" s="262"/>
      <c r="ZW82" s="262"/>
      <c r="ZX82" s="262"/>
      <c r="ZY82" s="262"/>
      <c r="ZZ82" s="262"/>
      <c r="AAA82" s="262"/>
      <c r="AAB82" s="262"/>
      <c r="AAC82" s="262"/>
      <c r="AAD82" s="262"/>
      <c r="AAE82" s="262"/>
      <c r="AAF82" s="262"/>
      <c r="AAG82" s="262"/>
      <c r="AAH82" s="262"/>
      <c r="AAI82" s="262"/>
      <c r="AAJ82" s="262"/>
      <c r="AAK82" s="262"/>
      <c r="AAL82" s="262"/>
      <c r="AAM82" s="262"/>
      <c r="AAN82" s="262"/>
      <c r="AAO82" s="262"/>
      <c r="AAP82" s="262"/>
      <c r="AAQ82" s="262"/>
      <c r="AAR82" s="262"/>
      <c r="AAS82" s="262"/>
      <c r="AAT82" s="262"/>
      <c r="AAU82" s="262"/>
      <c r="AAV82" s="262"/>
      <c r="AAW82" s="262"/>
      <c r="AAX82" s="262"/>
      <c r="AAY82" s="262"/>
      <c r="AAZ82" s="262"/>
      <c r="ABA82" s="262"/>
      <c r="ABB82" s="262"/>
      <c r="ABC82" s="262"/>
      <c r="ABD82" s="262"/>
      <c r="ABE82" s="262"/>
      <c r="ABF82" s="262"/>
      <c r="ABG82" s="262"/>
      <c r="ABH82" s="262"/>
      <c r="ABI82" s="262"/>
      <c r="ABJ82" s="262"/>
      <c r="ABK82" s="262"/>
      <c r="ABL82" s="262"/>
      <c r="ABM82" s="262"/>
      <c r="ABN82" s="262"/>
      <c r="ABO82" s="262"/>
      <c r="ABP82" s="262"/>
      <c r="ABQ82" s="262"/>
      <c r="ABR82" s="262"/>
      <c r="ABS82" s="262"/>
      <c r="ABT82" s="262"/>
      <c r="ABU82" s="262"/>
      <c r="ABV82" s="262"/>
      <c r="ABW82" s="262"/>
      <c r="ABX82" s="262"/>
      <c r="ABY82" s="262"/>
      <c r="ABZ82" s="262"/>
      <c r="ACA82" s="262"/>
      <c r="ACB82" s="262"/>
      <c r="ACC82" s="262"/>
      <c r="ACD82" s="262"/>
      <c r="ACE82" s="262"/>
      <c r="ACF82" s="262"/>
      <c r="ACG82" s="262"/>
      <c r="ACH82" s="262"/>
      <c r="ACI82" s="262"/>
      <c r="ACJ82" s="262"/>
      <c r="ACK82" s="262"/>
      <c r="ACL82" s="262"/>
    </row>
    <row r="83" spans="1:766">
      <c r="A83" s="271" t="s">
        <v>1097</v>
      </c>
      <c r="B83" s="271" t="str">
        <f>LEFT(A83,3)</f>
        <v>384</v>
      </c>
      <c r="C83" s="269"/>
      <c r="D83" s="269"/>
      <c r="E83" s="295">
        <v>100120</v>
      </c>
      <c r="F83" s="295">
        <v>0</v>
      </c>
      <c r="G83" s="295"/>
      <c r="H83" s="295">
        <v>2523</v>
      </c>
      <c r="I83" s="270"/>
    </row>
    <row r="84" spans="1:766" s="269" customFormat="1">
      <c r="A84" s="265" t="s">
        <v>1096</v>
      </c>
      <c r="B84" s="265"/>
      <c r="C84" s="262" t="s">
        <v>1095</v>
      </c>
      <c r="D84" s="262" t="s">
        <v>1094</v>
      </c>
      <c r="E84" s="294">
        <v>32520</v>
      </c>
      <c r="F84" s="276" t="s">
        <v>1085</v>
      </c>
      <c r="G84" s="273">
        <v>2.2599999999999999E-2</v>
      </c>
      <c r="H84" s="272">
        <v>735</v>
      </c>
      <c r="I84" s="263"/>
      <c r="J84" s="262" t="s">
        <v>1084</v>
      </c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62"/>
      <c r="BH84" s="262"/>
      <c r="BI84" s="262"/>
      <c r="BJ84" s="262"/>
      <c r="BK84" s="262"/>
      <c r="BL84" s="262"/>
      <c r="BM84" s="262"/>
      <c r="BN84" s="262"/>
      <c r="BO84" s="262"/>
      <c r="BP84" s="262"/>
      <c r="BQ84" s="262"/>
      <c r="BR84" s="262"/>
      <c r="BS84" s="262"/>
      <c r="BT84" s="262"/>
      <c r="BU84" s="262"/>
      <c r="BV84" s="262"/>
      <c r="BW84" s="262"/>
      <c r="BX84" s="262"/>
      <c r="BY84" s="262"/>
      <c r="BZ84" s="262"/>
      <c r="CA84" s="262"/>
      <c r="CB84" s="262"/>
      <c r="CC84" s="262"/>
      <c r="CD84" s="262"/>
      <c r="CE84" s="262"/>
      <c r="CF84" s="262"/>
      <c r="CG84" s="262"/>
      <c r="CH84" s="262"/>
      <c r="CI84" s="262"/>
      <c r="CJ84" s="262"/>
      <c r="CK84" s="262"/>
      <c r="CL84" s="262"/>
      <c r="CM84" s="262"/>
      <c r="CN84" s="262"/>
      <c r="CO84" s="262"/>
      <c r="CP84" s="262"/>
      <c r="CQ84" s="262"/>
      <c r="CR84" s="262"/>
      <c r="CS84" s="262"/>
      <c r="CT84" s="262"/>
      <c r="CU84" s="262"/>
      <c r="CV84" s="262"/>
      <c r="CW84" s="262"/>
      <c r="CX84" s="262"/>
      <c r="CY84" s="262"/>
      <c r="CZ84" s="262"/>
      <c r="DA84" s="262"/>
      <c r="DB84" s="262"/>
      <c r="DC84" s="262"/>
      <c r="DD84" s="262"/>
      <c r="DE84" s="262"/>
      <c r="DF84" s="262"/>
      <c r="DG84" s="262"/>
      <c r="DH84" s="262"/>
      <c r="DI84" s="262"/>
      <c r="DJ84" s="262"/>
      <c r="DK84" s="262"/>
      <c r="DL84" s="262"/>
      <c r="DM84" s="262"/>
      <c r="DN84" s="262"/>
      <c r="DO84" s="262"/>
      <c r="DP84" s="262"/>
      <c r="DQ84" s="262"/>
      <c r="DR84" s="262"/>
      <c r="DS84" s="262"/>
      <c r="DT84" s="262"/>
      <c r="DU84" s="262"/>
      <c r="DV84" s="262"/>
      <c r="DW84" s="262"/>
      <c r="DX84" s="262"/>
      <c r="DY84" s="262"/>
      <c r="DZ84" s="262"/>
      <c r="EA84" s="262"/>
      <c r="EB84" s="262"/>
      <c r="EC84" s="262"/>
      <c r="ED84" s="262"/>
      <c r="EE84" s="262"/>
      <c r="EF84" s="262"/>
      <c r="EG84" s="262"/>
      <c r="EH84" s="262"/>
      <c r="EI84" s="262"/>
      <c r="EJ84" s="262"/>
      <c r="EK84" s="262"/>
      <c r="EL84" s="262"/>
      <c r="EM84" s="262"/>
      <c r="EN84" s="262"/>
      <c r="EO84" s="262"/>
      <c r="EP84" s="262"/>
      <c r="EQ84" s="262"/>
      <c r="ER84" s="262"/>
      <c r="ES84" s="262"/>
      <c r="ET84" s="262"/>
      <c r="EU84" s="262"/>
      <c r="EV84" s="262"/>
      <c r="EW84" s="262"/>
      <c r="EX84" s="262"/>
      <c r="EY84" s="262"/>
      <c r="EZ84" s="262"/>
      <c r="FA84" s="262"/>
      <c r="FB84" s="262"/>
      <c r="FC84" s="262"/>
      <c r="FD84" s="262"/>
      <c r="FE84" s="262"/>
      <c r="FF84" s="262"/>
      <c r="FG84" s="262"/>
      <c r="FH84" s="262"/>
      <c r="FI84" s="262"/>
      <c r="FJ84" s="262"/>
      <c r="FK84" s="262"/>
      <c r="FL84" s="262"/>
      <c r="FM84" s="262"/>
      <c r="FN84" s="262"/>
      <c r="FO84" s="262"/>
      <c r="FP84" s="262"/>
      <c r="FQ84" s="262"/>
      <c r="FR84" s="262"/>
      <c r="FS84" s="262"/>
      <c r="FT84" s="262"/>
      <c r="FU84" s="262"/>
      <c r="FV84" s="262"/>
      <c r="FW84" s="262"/>
      <c r="FX84" s="262"/>
      <c r="FY84" s="262"/>
      <c r="FZ84" s="262"/>
      <c r="GA84" s="262"/>
      <c r="GB84" s="262"/>
      <c r="GC84" s="262"/>
      <c r="GD84" s="262"/>
      <c r="GE84" s="262"/>
      <c r="GF84" s="262"/>
      <c r="GG84" s="262"/>
      <c r="GH84" s="262"/>
      <c r="GI84" s="262"/>
      <c r="GJ84" s="262"/>
      <c r="GK84" s="262"/>
      <c r="GL84" s="262"/>
      <c r="GM84" s="262"/>
      <c r="GN84" s="262"/>
      <c r="GO84" s="262"/>
      <c r="GP84" s="262"/>
      <c r="GQ84" s="262"/>
      <c r="GR84" s="262"/>
      <c r="GS84" s="262"/>
      <c r="GT84" s="262"/>
      <c r="GU84" s="262"/>
      <c r="GV84" s="262"/>
      <c r="GW84" s="262"/>
      <c r="GX84" s="262"/>
      <c r="GY84" s="262"/>
      <c r="GZ84" s="262"/>
      <c r="HA84" s="262"/>
      <c r="HB84" s="262"/>
      <c r="HC84" s="262"/>
      <c r="HD84" s="262"/>
      <c r="HE84" s="262"/>
      <c r="HF84" s="262"/>
      <c r="HG84" s="262"/>
      <c r="HH84" s="262"/>
      <c r="HI84" s="262"/>
      <c r="HJ84" s="262"/>
      <c r="HK84" s="262"/>
      <c r="HL84" s="262"/>
      <c r="HM84" s="262"/>
      <c r="HN84" s="262"/>
      <c r="HO84" s="262"/>
      <c r="HP84" s="262"/>
      <c r="HQ84" s="262"/>
      <c r="HR84" s="262"/>
      <c r="HS84" s="262"/>
      <c r="HT84" s="262"/>
      <c r="HU84" s="262"/>
      <c r="HV84" s="262"/>
      <c r="HW84" s="262"/>
      <c r="HX84" s="262"/>
      <c r="HY84" s="262"/>
      <c r="HZ84" s="262"/>
      <c r="IA84" s="262"/>
      <c r="IB84" s="262"/>
      <c r="IC84" s="262"/>
      <c r="ID84" s="262"/>
      <c r="IE84" s="262"/>
      <c r="IF84" s="262"/>
      <c r="IG84" s="262"/>
      <c r="IH84" s="262"/>
      <c r="II84" s="262"/>
      <c r="IJ84" s="262"/>
      <c r="IK84" s="262"/>
      <c r="IL84" s="262"/>
      <c r="IM84" s="262"/>
      <c r="IN84" s="262"/>
      <c r="IO84" s="262"/>
      <c r="IP84" s="262"/>
      <c r="IQ84" s="262"/>
      <c r="IR84" s="262"/>
      <c r="IS84" s="262"/>
      <c r="IT84" s="262"/>
      <c r="IU84" s="262"/>
      <c r="IV84" s="262"/>
      <c r="IW84" s="262"/>
      <c r="IX84" s="262"/>
      <c r="IY84" s="262"/>
      <c r="IZ84" s="262"/>
      <c r="JA84" s="262"/>
      <c r="JB84" s="262"/>
      <c r="JC84" s="262"/>
      <c r="JD84" s="262"/>
      <c r="JE84" s="262"/>
      <c r="JF84" s="262"/>
      <c r="JG84" s="262"/>
      <c r="JH84" s="262"/>
      <c r="JI84" s="262"/>
      <c r="JJ84" s="262"/>
      <c r="JK84" s="262"/>
      <c r="JL84" s="262"/>
      <c r="JM84" s="262"/>
      <c r="JN84" s="262"/>
      <c r="JO84" s="262"/>
      <c r="JP84" s="262"/>
      <c r="JQ84" s="262"/>
      <c r="JR84" s="262"/>
      <c r="JS84" s="262"/>
      <c r="JT84" s="262"/>
      <c r="JU84" s="262"/>
      <c r="JV84" s="262"/>
      <c r="JW84" s="262"/>
      <c r="JX84" s="262"/>
      <c r="JY84" s="262"/>
      <c r="JZ84" s="262"/>
      <c r="KA84" s="262"/>
      <c r="KB84" s="262"/>
      <c r="KC84" s="262"/>
      <c r="KD84" s="262"/>
      <c r="KE84" s="262"/>
      <c r="KF84" s="262"/>
      <c r="KG84" s="262"/>
      <c r="KH84" s="262"/>
      <c r="KI84" s="262"/>
      <c r="KJ84" s="262"/>
      <c r="KK84" s="262"/>
      <c r="KL84" s="262"/>
      <c r="KM84" s="262"/>
      <c r="KN84" s="262"/>
      <c r="KO84" s="262"/>
      <c r="KP84" s="262"/>
      <c r="KQ84" s="262"/>
      <c r="KR84" s="262"/>
      <c r="KS84" s="262"/>
      <c r="KT84" s="262"/>
      <c r="KU84" s="262"/>
      <c r="KV84" s="262"/>
      <c r="KW84" s="262"/>
      <c r="KX84" s="262"/>
      <c r="KY84" s="262"/>
      <c r="KZ84" s="262"/>
      <c r="LA84" s="262"/>
      <c r="LB84" s="262"/>
      <c r="LC84" s="262"/>
      <c r="LD84" s="262"/>
      <c r="LE84" s="262"/>
      <c r="LF84" s="262"/>
      <c r="LG84" s="262"/>
      <c r="LH84" s="262"/>
      <c r="LI84" s="262"/>
      <c r="LJ84" s="262"/>
      <c r="LK84" s="262"/>
      <c r="LL84" s="262"/>
      <c r="LM84" s="262"/>
      <c r="LN84" s="262"/>
      <c r="LO84" s="262"/>
      <c r="LP84" s="262"/>
      <c r="LQ84" s="262"/>
      <c r="LR84" s="262"/>
      <c r="LS84" s="262"/>
      <c r="LT84" s="262"/>
      <c r="LU84" s="262"/>
      <c r="LV84" s="262"/>
      <c r="LW84" s="262"/>
      <c r="LX84" s="262"/>
      <c r="LY84" s="262"/>
      <c r="LZ84" s="262"/>
      <c r="MA84" s="262"/>
      <c r="MB84" s="262"/>
      <c r="MC84" s="262"/>
      <c r="MD84" s="262"/>
      <c r="ME84" s="262"/>
      <c r="MF84" s="262"/>
      <c r="MG84" s="262"/>
      <c r="MH84" s="262"/>
      <c r="MI84" s="262"/>
      <c r="MJ84" s="262"/>
      <c r="MK84" s="262"/>
      <c r="ML84" s="262"/>
      <c r="MM84" s="262"/>
      <c r="MN84" s="262"/>
      <c r="MO84" s="262"/>
      <c r="MP84" s="262"/>
      <c r="MQ84" s="262"/>
      <c r="MR84" s="262"/>
      <c r="MS84" s="262"/>
      <c r="MT84" s="262"/>
      <c r="MU84" s="262"/>
      <c r="MV84" s="262"/>
      <c r="MW84" s="262"/>
      <c r="MX84" s="262"/>
      <c r="MY84" s="262"/>
      <c r="MZ84" s="262"/>
      <c r="NA84" s="262"/>
      <c r="NB84" s="262"/>
      <c r="NC84" s="262"/>
      <c r="ND84" s="262"/>
      <c r="NE84" s="262"/>
      <c r="NF84" s="262"/>
      <c r="NG84" s="262"/>
      <c r="NH84" s="262"/>
      <c r="NI84" s="262"/>
      <c r="NJ84" s="262"/>
      <c r="NK84" s="262"/>
      <c r="NL84" s="262"/>
      <c r="NM84" s="262"/>
      <c r="NN84" s="262"/>
      <c r="NO84" s="262"/>
      <c r="NP84" s="262"/>
      <c r="NQ84" s="262"/>
      <c r="NR84" s="262"/>
      <c r="NS84" s="262"/>
      <c r="NT84" s="262"/>
      <c r="NU84" s="262"/>
      <c r="NV84" s="262"/>
      <c r="NW84" s="262"/>
      <c r="NX84" s="262"/>
      <c r="NY84" s="262"/>
      <c r="NZ84" s="262"/>
      <c r="OA84" s="262"/>
      <c r="OB84" s="262"/>
      <c r="OC84" s="262"/>
      <c r="OD84" s="262"/>
      <c r="OE84" s="262"/>
      <c r="OF84" s="262"/>
      <c r="OG84" s="262"/>
      <c r="OH84" s="262"/>
      <c r="OI84" s="262"/>
      <c r="OJ84" s="262"/>
      <c r="OK84" s="262"/>
      <c r="OL84" s="262"/>
      <c r="OM84" s="262"/>
      <c r="ON84" s="262"/>
      <c r="OO84" s="262"/>
      <c r="OP84" s="262"/>
      <c r="OQ84" s="262"/>
      <c r="OR84" s="262"/>
      <c r="OS84" s="262"/>
      <c r="OT84" s="262"/>
      <c r="OU84" s="262"/>
      <c r="OV84" s="262"/>
      <c r="OW84" s="262"/>
      <c r="OX84" s="262"/>
      <c r="OY84" s="262"/>
      <c r="OZ84" s="262"/>
      <c r="PA84" s="262"/>
      <c r="PB84" s="262"/>
      <c r="PC84" s="262"/>
      <c r="PD84" s="262"/>
      <c r="PE84" s="262"/>
      <c r="PF84" s="262"/>
      <c r="PG84" s="262"/>
      <c r="PH84" s="262"/>
      <c r="PI84" s="262"/>
      <c r="PJ84" s="262"/>
      <c r="PK84" s="262"/>
      <c r="PL84" s="262"/>
      <c r="PM84" s="262"/>
      <c r="PN84" s="262"/>
      <c r="PO84" s="262"/>
      <c r="PP84" s="262"/>
      <c r="PQ84" s="262"/>
      <c r="PR84" s="262"/>
      <c r="PS84" s="262"/>
      <c r="PT84" s="262"/>
      <c r="PU84" s="262"/>
      <c r="PV84" s="262"/>
      <c r="PW84" s="262"/>
      <c r="PX84" s="262"/>
      <c r="PY84" s="262"/>
      <c r="PZ84" s="262"/>
      <c r="QA84" s="262"/>
      <c r="QB84" s="262"/>
      <c r="QC84" s="262"/>
      <c r="QD84" s="262"/>
      <c r="QE84" s="262"/>
      <c r="QF84" s="262"/>
      <c r="QG84" s="262"/>
      <c r="QH84" s="262"/>
      <c r="QI84" s="262"/>
      <c r="QJ84" s="262"/>
      <c r="QK84" s="262"/>
      <c r="QL84" s="262"/>
      <c r="QM84" s="262"/>
      <c r="QN84" s="262"/>
      <c r="QO84" s="262"/>
      <c r="QP84" s="262"/>
      <c r="QQ84" s="262"/>
      <c r="QR84" s="262"/>
      <c r="QS84" s="262"/>
      <c r="QT84" s="262"/>
      <c r="QU84" s="262"/>
      <c r="QV84" s="262"/>
      <c r="QW84" s="262"/>
      <c r="QX84" s="262"/>
      <c r="QY84" s="262"/>
      <c r="QZ84" s="262"/>
      <c r="RA84" s="262"/>
      <c r="RB84" s="262"/>
      <c r="RC84" s="262"/>
      <c r="RD84" s="262"/>
      <c r="RE84" s="262"/>
      <c r="RF84" s="262"/>
      <c r="RG84" s="262"/>
      <c r="RH84" s="262"/>
      <c r="RI84" s="262"/>
      <c r="RJ84" s="262"/>
      <c r="RK84" s="262"/>
      <c r="RL84" s="262"/>
      <c r="RM84" s="262"/>
      <c r="RN84" s="262"/>
      <c r="RO84" s="262"/>
      <c r="RP84" s="262"/>
      <c r="RQ84" s="262"/>
      <c r="RR84" s="262"/>
      <c r="RS84" s="262"/>
      <c r="RT84" s="262"/>
      <c r="RU84" s="262"/>
      <c r="RV84" s="262"/>
      <c r="RW84" s="262"/>
      <c r="RX84" s="262"/>
      <c r="RY84" s="262"/>
      <c r="RZ84" s="262"/>
      <c r="SA84" s="262"/>
      <c r="SB84" s="262"/>
      <c r="SC84" s="262"/>
      <c r="SD84" s="262"/>
      <c r="SE84" s="262"/>
      <c r="SF84" s="262"/>
      <c r="SG84" s="262"/>
      <c r="SH84" s="262"/>
      <c r="SI84" s="262"/>
      <c r="SJ84" s="262"/>
      <c r="SK84" s="262"/>
      <c r="SL84" s="262"/>
      <c r="SM84" s="262"/>
      <c r="SN84" s="262"/>
      <c r="SO84" s="262"/>
      <c r="SP84" s="262"/>
      <c r="SQ84" s="262"/>
      <c r="SR84" s="262"/>
      <c r="SS84" s="262"/>
      <c r="ST84" s="262"/>
      <c r="SU84" s="262"/>
      <c r="SV84" s="262"/>
      <c r="SW84" s="262"/>
      <c r="SX84" s="262"/>
      <c r="SY84" s="262"/>
      <c r="SZ84" s="262"/>
      <c r="TA84" s="262"/>
      <c r="TB84" s="262"/>
      <c r="TC84" s="262"/>
      <c r="TD84" s="262"/>
      <c r="TE84" s="262"/>
      <c r="TF84" s="262"/>
      <c r="TG84" s="262"/>
      <c r="TH84" s="262"/>
      <c r="TI84" s="262"/>
      <c r="TJ84" s="262"/>
      <c r="TK84" s="262"/>
      <c r="TL84" s="262"/>
      <c r="TM84" s="262"/>
      <c r="TN84" s="262"/>
      <c r="TO84" s="262"/>
      <c r="TP84" s="262"/>
      <c r="TQ84" s="262"/>
      <c r="TR84" s="262"/>
      <c r="TS84" s="262"/>
      <c r="TT84" s="262"/>
      <c r="TU84" s="262"/>
      <c r="TV84" s="262"/>
      <c r="TW84" s="262"/>
      <c r="TX84" s="262"/>
      <c r="TY84" s="262"/>
      <c r="TZ84" s="262"/>
      <c r="UA84" s="262"/>
      <c r="UB84" s="262"/>
      <c r="UC84" s="262"/>
      <c r="UD84" s="262"/>
      <c r="UE84" s="262"/>
      <c r="UF84" s="262"/>
      <c r="UG84" s="262"/>
      <c r="UH84" s="262"/>
      <c r="UI84" s="262"/>
      <c r="UJ84" s="262"/>
      <c r="UK84" s="262"/>
      <c r="UL84" s="262"/>
      <c r="UM84" s="262"/>
      <c r="UN84" s="262"/>
      <c r="UO84" s="262"/>
      <c r="UP84" s="262"/>
      <c r="UQ84" s="262"/>
      <c r="UR84" s="262"/>
      <c r="US84" s="262"/>
      <c r="UT84" s="262"/>
      <c r="UU84" s="262"/>
      <c r="UV84" s="262"/>
      <c r="UW84" s="262"/>
      <c r="UX84" s="262"/>
      <c r="UY84" s="262"/>
      <c r="UZ84" s="262"/>
      <c r="VA84" s="262"/>
      <c r="VB84" s="262"/>
      <c r="VC84" s="262"/>
      <c r="VD84" s="262"/>
      <c r="VE84" s="262"/>
      <c r="VF84" s="262"/>
      <c r="VG84" s="262"/>
      <c r="VH84" s="262"/>
      <c r="VI84" s="262"/>
      <c r="VJ84" s="262"/>
      <c r="VK84" s="262"/>
      <c r="VL84" s="262"/>
      <c r="VM84" s="262"/>
      <c r="VN84" s="262"/>
      <c r="VO84" s="262"/>
      <c r="VP84" s="262"/>
      <c r="VQ84" s="262"/>
      <c r="VR84" s="262"/>
      <c r="VS84" s="262"/>
      <c r="VT84" s="262"/>
      <c r="VU84" s="262"/>
      <c r="VV84" s="262"/>
      <c r="VW84" s="262"/>
      <c r="VX84" s="262"/>
      <c r="VY84" s="262"/>
      <c r="VZ84" s="262"/>
      <c r="WA84" s="262"/>
      <c r="WB84" s="262"/>
      <c r="WC84" s="262"/>
      <c r="WD84" s="262"/>
      <c r="WE84" s="262"/>
      <c r="WF84" s="262"/>
      <c r="WG84" s="262"/>
      <c r="WH84" s="262"/>
      <c r="WI84" s="262"/>
      <c r="WJ84" s="262"/>
      <c r="WK84" s="262"/>
      <c r="WL84" s="262"/>
      <c r="WM84" s="262"/>
      <c r="WN84" s="262"/>
      <c r="WO84" s="262"/>
      <c r="WP84" s="262"/>
      <c r="WQ84" s="262"/>
      <c r="WR84" s="262"/>
      <c r="WS84" s="262"/>
      <c r="WT84" s="262"/>
      <c r="WU84" s="262"/>
      <c r="WV84" s="262"/>
      <c r="WW84" s="262"/>
      <c r="WX84" s="262"/>
      <c r="WY84" s="262"/>
      <c r="WZ84" s="262"/>
      <c r="XA84" s="262"/>
      <c r="XB84" s="262"/>
      <c r="XC84" s="262"/>
      <c r="XD84" s="262"/>
      <c r="XE84" s="262"/>
      <c r="XF84" s="262"/>
      <c r="XG84" s="262"/>
      <c r="XH84" s="262"/>
      <c r="XI84" s="262"/>
      <c r="XJ84" s="262"/>
      <c r="XK84" s="262"/>
      <c r="XL84" s="262"/>
      <c r="XM84" s="262"/>
      <c r="XN84" s="262"/>
      <c r="XO84" s="262"/>
      <c r="XP84" s="262"/>
      <c r="XQ84" s="262"/>
      <c r="XR84" s="262"/>
      <c r="XS84" s="262"/>
      <c r="XT84" s="262"/>
      <c r="XU84" s="262"/>
      <c r="XV84" s="262"/>
      <c r="XW84" s="262"/>
      <c r="XX84" s="262"/>
      <c r="XY84" s="262"/>
      <c r="XZ84" s="262"/>
      <c r="YA84" s="262"/>
      <c r="YB84" s="262"/>
      <c r="YC84" s="262"/>
      <c r="YD84" s="262"/>
      <c r="YE84" s="262"/>
      <c r="YF84" s="262"/>
      <c r="YG84" s="262"/>
      <c r="YH84" s="262"/>
      <c r="YI84" s="262"/>
      <c r="YJ84" s="262"/>
      <c r="YK84" s="262"/>
      <c r="YL84" s="262"/>
      <c r="YM84" s="262"/>
      <c r="YN84" s="262"/>
      <c r="YO84" s="262"/>
      <c r="YP84" s="262"/>
      <c r="YQ84" s="262"/>
      <c r="YR84" s="262"/>
      <c r="YS84" s="262"/>
      <c r="YT84" s="262"/>
      <c r="YU84" s="262"/>
      <c r="YV84" s="262"/>
      <c r="YW84" s="262"/>
      <c r="YX84" s="262"/>
      <c r="YY84" s="262"/>
      <c r="YZ84" s="262"/>
      <c r="ZA84" s="262"/>
      <c r="ZB84" s="262"/>
      <c r="ZC84" s="262"/>
      <c r="ZD84" s="262"/>
      <c r="ZE84" s="262"/>
      <c r="ZF84" s="262"/>
      <c r="ZG84" s="262"/>
      <c r="ZH84" s="262"/>
      <c r="ZI84" s="262"/>
      <c r="ZJ84" s="262"/>
      <c r="ZK84" s="262"/>
      <c r="ZL84" s="262"/>
      <c r="ZM84" s="262"/>
      <c r="ZN84" s="262"/>
      <c r="ZO84" s="262"/>
      <c r="ZP84" s="262"/>
      <c r="ZQ84" s="262"/>
      <c r="ZR84" s="262"/>
      <c r="ZS84" s="262"/>
      <c r="ZT84" s="262"/>
      <c r="ZU84" s="262"/>
      <c r="ZV84" s="262"/>
      <c r="ZW84" s="262"/>
      <c r="ZX84" s="262"/>
      <c r="ZY84" s="262"/>
      <c r="ZZ84" s="262"/>
      <c r="AAA84" s="262"/>
      <c r="AAB84" s="262"/>
      <c r="AAC84" s="262"/>
      <c r="AAD84" s="262"/>
      <c r="AAE84" s="262"/>
      <c r="AAF84" s="262"/>
      <c r="AAG84" s="262"/>
      <c r="AAH84" s="262"/>
      <c r="AAI84" s="262"/>
      <c r="AAJ84" s="262"/>
      <c r="AAK84" s="262"/>
      <c r="AAL84" s="262"/>
      <c r="AAM84" s="262"/>
      <c r="AAN84" s="262"/>
      <c r="AAO84" s="262"/>
      <c r="AAP84" s="262"/>
      <c r="AAQ84" s="262"/>
      <c r="AAR84" s="262"/>
      <c r="AAS84" s="262"/>
      <c r="AAT84" s="262"/>
      <c r="AAU84" s="262"/>
      <c r="AAV84" s="262"/>
      <c r="AAW84" s="262"/>
      <c r="AAX84" s="262"/>
      <c r="AAY84" s="262"/>
      <c r="AAZ84" s="262"/>
      <c r="ABA84" s="262"/>
      <c r="ABB84" s="262"/>
      <c r="ABC84" s="262"/>
      <c r="ABD84" s="262"/>
      <c r="ABE84" s="262"/>
      <c r="ABF84" s="262"/>
      <c r="ABG84" s="262"/>
      <c r="ABH84" s="262"/>
      <c r="ABI84" s="262"/>
      <c r="ABJ84" s="262"/>
      <c r="ABK84" s="262"/>
      <c r="ABL84" s="262"/>
      <c r="ABM84" s="262"/>
      <c r="ABN84" s="262"/>
      <c r="ABO84" s="262"/>
      <c r="ABP84" s="262"/>
      <c r="ABQ84" s="262"/>
      <c r="ABR84" s="262"/>
      <c r="ABS84" s="262"/>
      <c r="ABT84" s="262"/>
      <c r="ABU84" s="262"/>
      <c r="ABV84" s="262"/>
      <c r="ABW84" s="262"/>
      <c r="ABX84" s="262"/>
      <c r="ABY84" s="262"/>
      <c r="ABZ84" s="262"/>
      <c r="ACA84" s="262"/>
      <c r="ACB84" s="262"/>
      <c r="ACC84" s="262"/>
      <c r="ACD84" s="262"/>
      <c r="ACE84" s="262"/>
      <c r="ACF84" s="262"/>
      <c r="ACG84" s="262"/>
      <c r="ACH84" s="262"/>
      <c r="ACI84" s="262"/>
      <c r="ACJ84" s="262"/>
      <c r="ACK84" s="262"/>
      <c r="ACL84" s="262"/>
    </row>
    <row r="85" spans="1:766">
      <c r="C85" s="262" t="s">
        <v>1093</v>
      </c>
      <c r="D85" s="262" t="s">
        <v>1092</v>
      </c>
      <c r="E85" s="294">
        <v>46324</v>
      </c>
      <c r="F85" s="276" t="s">
        <v>1085</v>
      </c>
      <c r="G85" s="273">
        <v>2.2599999999999999E-2</v>
      </c>
      <c r="H85" s="272">
        <v>1047</v>
      </c>
      <c r="J85" s="262" t="s">
        <v>1084</v>
      </c>
    </row>
    <row r="86" spans="1:766">
      <c r="C86" s="262" t="s">
        <v>1091</v>
      </c>
      <c r="D86" s="262" t="s">
        <v>1090</v>
      </c>
      <c r="E86" s="294">
        <v>16369</v>
      </c>
      <c r="F86" s="276" t="s">
        <v>1085</v>
      </c>
      <c r="G86" s="273">
        <v>2.2599999999999999E-2</v>
      </c>
      <c r="H86" s="272">
        <v>370</v>
      </c>
      <c r="I86" s="263" t="s">
        <v>1276</v>
      </c>
      <c r="J86" s="262" t="s">
        <v>1084</v>
      </c>
    </row>
    <row r="87" spans="1:766">
      <c r="C87" s="262" t="s">
        <v>1089</v>
      </c>
      <c r="D87" s="262" t="s">
        <v>1088</v>
      </c>
      <c r="E87" s="294">
        <v>17328</v>
      </c>
      <c r="F87" s="276" t="s">
        <v>1085</v>
      </c>
      <c r="G87" s="273">
        <v>2.2599999999999999E-2</v>
      </c>
      <c r="H87" s="272">
        <v>392</v>
      </c>
      <c r="J87" s="262" t="s">
        <v>1084</v>
      </c>
    </row>
    <row r="88" spans="1:766">
      <c r="C88" s="262" t="s">
        <v>1087</v>
      </c>
      <c r="D88" s="262" t="s">
        <v>1086</v>
      </c>
      <c r="E88" s="294">
        <v>14642</v>
      </c>
      <c r="F88" s="276" t="s">
        <v>1085</v>
      </c>
      <c r="G88" s="273">
        <v>2.2599999999999999E-2</v>
      </c>
      <c r="H88" s="272">
        <v>331</v>
      </c>
      <c r="J88" s="262" t="s">
        <v>1084</v>
      </c>
    </row>
    <row r="89" spans="1:766">
      <c r="A89" s="271" t="s">
        <v>1083</v>
      </c>
      <c r="B89" s="271" t="str">
        <f>LEFT(A89,3)</f>
        <v>385</v>
      </c>
      <c r="C89" s="269"/>
      <c r="D89" s="269"/>
      <c r="E89" s="295">
        <v>127183</v>
      </c>
      <c r="F89" s="295">
        <v>0</v>
      </c>
      <c r="G89" s="295"/>
      <c r="H89" s="295">
        <v>2875</v>
      </c>
      <c r="I89" s="270"/>
    </row>
    <row r="90" spans="1:766">
      <c r="A90" s="265" t="s">
        <v>1082</v>
      </c>
      <c r="C90" s="262" t="s">
        <v>1081</v>
      </c>
      <c r="D90" s="262" t="s">
        <v>1080</v>
      </c>
      <c r="E90" s="294">
        <v>61351</v>
      </c>
      <c r="F90" s="276" t="s">
        <v>1069</v>
      </c>
      <c r="G90" s="273">
        <v>1.9300000000000001E-2</v>
      </c>
      <c r="H90" s="272">
        <v>1184</v>
      </c>
      <c r="J90" s="262" t="s">
        <v>1010</v>
      </c>
    </row>
    <row r="91" spans="1:766">
      <c r="C91" s="262" t="s">
        <v>1079</v>
      </c>
      <c r="D91" s="262" t="s">
        <v>1078</v>
      </c>
      <c r="E91" s="294">
        <v>10197</v>
      </c>
      <c r="F91" s="276" t="s">
        <v>1069</v>
      </c>
      <c r="G91" s="273">
        <v>1.9300000000000001E-2</v>
      </c>
      <c r="H91" s="272">
        <v>197</v>
      </c>
      <c r="J91" s="262" t="s">
        <v>1010</v>
      </c>
    </row>
    <row r="92" spans="1:766">
      <c r="C92" s="262" t="s">
        <v>1077</v>
      </c>
      <c r="D92" s="262" t="s">
        <v>1076</v>
      </c>
      <c r="E92" s="294">
        <v>3474</v>
      </c>
      <c r="F92" s="276" t="s">
        <v>1069</v>
      </c>
      <c r="G92" s="273">
        <v>1.9300000000000001E-2</v>
      </c>
      <c r="H92" s="272">
        <v>67</v>
      </c>
      <c r="J92" s="262" t="s">
        <v>1010</v>
      </c>
    </row>
    <row r="93" spans="1:766">
      <c r="C93" s="262" t="s">
        <v>1075</v>
      </c>
      <c r="D93" s="262" t="s">
        <v>1074</v>
      </c>
      <c r="E93" s="294">
        <v>16082</v>
      </c>
      <c r="F93" s="276" t="s">
        <v>1069</v>
      </c>
      <c r="G93" s="273">
        <v>1.9300000000000001E-2</v>
      </c>
      <c r="H93" s="272">
        <v>310</v>
      </c>
      <c r="J93" s="262" t="s">
        <v>1010</v>
      </c>
    </row>
    <row r="94" spans="1:766">
      <c r="C94" s="262" t="s">
        <v>1073</v>
      </c>
      <c r="D94" s="262" t="s">
        <v>1072</v>
      </c>
      <c r="E94" s="294">
        <v>24844</v>
      </c>
      <c r="F94" s="276" t="s">
        <v>1069</v>
      </c>
      <c r="G94" s="273">
        <v>1.9300000000000001E-2</v>
      </c>
      <c r="H94" s="272">
        <v>479</v>
      </c>
      <c r="J94" s="262" t="s">
        <v>1010</v>
      </c>
    </row>
    <row r="95" spans="1:766">
      <c r="C95" s="262" t="s">
        <v>1071</v>
      </c>
      <c r="D95" s="262" t="s">
        <v>1070</v>
      </c>
      <c r="E95" s="294">
        <v>47372</v>
      </c>
      <c r="F95" s="276" t="s">
        <v>1069</v>
      </c>
      <c r="G95" s="273">
        <v>1.9300000000000001E-2</v>
      </c>
      <c r="H95" s="272">
        <v>914</v>
      </c>
      <c r="J95" s="262" t="s">
        <v>1010</v>
      </c>
    </row>
    <row r="96" spans="1:766">
      <c r="A96" s="271" t="s">
        <v>1068</v>
      </c>
      <c r="B96" s="271" t="str">
        <f>LEFT(A96,3)</f>
        <v>387</v>
      </c>
      <c r="C96" s="269"/>
      <c r="D96" s="269"/>
      <c r="E96" s="295">
        <v>163320</v>
      </c>
      <c r="F96" s="295">
        <v>0</v>
      </c>
      <c r="G96" s="295"/>
      <c r="H96" s="295">
        <v>3151</v>
      </c>
      <c r="I96" s="270"/>
    </row>
    <row r="97" spans="1:766" s="269" customFormat="1">
      <c r="A97" s="265" t="s">
        <v>1067</v>
      </c>
      <c r="B97" s="265"/>
      <c r="C97" s="262" t="s">
        <v>1066</v>
      </c>
      <c r="D97" s="262" t="s">
        <v>1065</v>
      </c>
      <c r="E97" s="294">
        <v>77460</v>
      </c>
      <c r="F97" s="276" t="s">
        <v>1058</v>
      </c>
      <c r="G97" s="273">
        <v>2.81E-2</v>
      </c>
      <c r="H97" s="272">
        <v>2177</v>
      </c>
      <c r="I97" s="263"/>
      <c r="J97" s="262" t="s">
        <v>1004</v>
      </c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62"/>
      <c r="AH97" s="262"/>
      <c r="AI97" s="262"/>
      <c r="AJ97" s="262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62"/>
      <c r="BH97" s="262"/>
      <c r="BI97" s="262"/>
      <c r="BJ97" s="262"/>
      <c r="BK97" s="262"/>
      <c r="BL97" s="262"/>
      <c r="BM97" s="262"/>
      <c r="BN97" s="262"/>
      <c r="BO97" s="262"/>
      <c r="BP97" s="262"/>
      <c r="BQ97" s="262"/>
      <c r="BR97" s="262"/>
      <c r="BS97" s="262"/>
      <c r="BT97" s="262"/>
      <c r="BU97" s="262"/>
      <c r="BV97" s="262"/>
      <c r="BW97" s="262"/>
      <c r="BX97" s="262"/>
      <c r="BY97" s="262"/>
      <c r="BZ97" s="262"/>
      <c r="CA97" s="262"/>
      <c r="CB97" s="262"/>
      <c r="CC97" s="262"/>
      <c r="CD97" s="262"/>
      <c r="CE97" s="262"/>
      <c r="CF97" s="262"/>
      <c r="CG97" s="262"/>
      <c r="CH97" s="262"/>
      <c r="CI97" s="262"/>
      <c r="CJ97" s="262"/>
      <c r="CK97" s="262"/>
      <c r="CL97" s="262"/>
      <c r="CM97" s="262"/>
      <c r="CN97" s="262"/>
      <c r="CO97" s="262"/>
      <c r="CP97" s="262"/>
      <c r="CQ97" s="262"/>
      <c r="CR97" s="262"/>
      <c r="CS97" s="262"/>
      <c r="CT97" s="262"/>
      <c r="CU97" s="262"/>
      <c r="CV97" s="262"/>
      <c r="CW97" s="262"/>
      <c r="CX97" s="262"/>
      <c r="CY97" s="262"/>
      <c r="CZ97" s="262"/>
      <c r="DA97" s="262"/>
      <c r="DB97" s="262"/>
      <c r="DC97" s="262"/>
      <c r="DD97" s="262"/>
      <c r="DE97" s="262"/>
      <c r="DF97" s="262"/>
      <c r="DG97" s="262"/>
      <c r="DH97" s="262"/>
      <c r="DI97" s="262"/>
      <c r="DJ97" s="262"/>
      <c r="DK97" s="262"/>
      <c r="DL97" s="262"/>
      <c r="DM97" s="262"/>
      <c r="DN97" s="262"/>
      <c r="DO97" s="262"/>
      <c r="DP97" s="262"/>
      <c r="DQ97" s="262"/>
      <c r="DR97" s="262"/>
      <c r="DS97" s="262"/>
      <c r="DT97" s="262"/>
      <c r="DU97" s="262"/>
      <c r="DV97" s="262"/>
      <c r="DW97" s="262"/>
      <c r="DX97" s="262"/>
      <c r="DY97" s="262"/>
      <c r="DZ97" s="262"/>
      <c r="EA97" s="262"/>
      <c r="EB97" s="262"/>
      <c r="EC97" s="262"/>
      <c r="ED97" s="262"/>
      <c r="EE97" s="262"/>
      <c r="EF97" s="262"/>
      <c r="EG97" s="262"/>
      <c r="EH97" s="262"/>
      <c r="EI97" s="262"/>
      <c r="EJ97" s="262"/>
      <c r="EK97" s="262"/>
      <c r="EL97" s="262"/>
      <c r="EM97" s="262"/>
      <c r="EN97" s="262"/>
      <c r="EO97" s="262"/>
      <c r="EP97" s="262"/>
      <c r="EQ97" s="262"/>
      <c r="ER97" s="262"/>
      <c r="ES97" s="262"/>
      <c r="ET97" s="262"/>
      <c r="EU97" s="262"/>
      <c r="EV97" s="262"/>
      <c r="EW97" s="262"/>
      <c r="EX97" s="262"/>
      <c r="EY97" s="262"/>
      <c r="EZ97" s="262"/>
      <c r="FA97" s="262"/>
      <c r="FB97" s="262"/>
      <c r="FC97" s="262"/>
      <c r="FD97" s="262"/>
      <c r="FE97" s="262"/>
      <c r="FF97" s="262"/>
      <c r="FG97" s="262"/>
      <c r="FH97" s="262"/>
      <c r="FI97" s="262"/>
      <c r="FJ97" s="262"/>
      <c r="FK97" s="262"/>
      <c r="FL97" s="262"/>
      <c r="FM97" s="262"/>
      <c r="FN97" s="262"/>
      <c r="FO97" s="262"/>
      <c r="FP97" s="262"/>
      <c r="FQ97" s="262"/>
      <c r="FR97" s="262"/>
      <c r="FS97" s="262"/>
      <c r="FT97" s="262"/>
      <c r="FU97" s="262"/>
      <c r="FV97" s="262"/>
      <c r="FW97" s="262"/>
      <c r="FX97" s="262"/>
      <c r="FY97" s="262"/>
      <c r="FZ97" s="262"/>
      <c r="GA97" s="262"/>
      <c r="GB97" s="262"/>
      <c r="GC97" s="262"/>
      <c r="GD97" s="262"/>
      <c r="GE97" s="262"/>
      <c r="GF97" s="262"/>
      <c r="GG97" s="262"/>
      <c r="GH97" s="262"/>
      <c r="GI97" s="262"/>
      <c r="GJ97" s="262"/>
      <c r="GK97" s="262"/>
      <c r="GL97" s="262"/>
      <c r="GM97" s="262"/>
      <c r="GN97" s="262"/>
      <c r="GO97" s="262"/>
      <c r="GP97" s="262"/>
      <c r="GQ97" s="262"/>
      <c r="GR97" s="262"/>
      <c r="GS97" s="262"/>
      <c r="GT97" s="262"/>
      <c r="GU97" s="262"/>
      <c r="GV97" s="262"/>
      <c r="GW97" s="262"/>
      <c r="GX97" s="262"/>
      <c r="GY97" s="262"/>
      <c r="GZ97" s="262"/>
      <c r="HA97" s="262"/>
      <c r="HB97" s="262"/>
      <c r="HC97" s="262"/>
      <c r="HD97" s="262"/>
      <c r="HE97" s="262"/>
      <c r="HF97" s="262"/>
      <c r="HG97" s="262"/>
      <c r="HH97" s="262"/>
      <c r="HI97" s="262"/>
      <c r="HJ97" s="262"/>
      <c r="HK97" s="262"/>
      <c r="HL97" s="262"/>
      <c r="HM97" s="262"/>
      <c r="HN97" s="262"/>
      <c r="HO97" s="262"/>
      <c r="HP97" s="262"/>
      <c r="HQ97" s="262"/>
      <c r="HR97" s="262"/>
      <c r="HS97" s="262"/>
      <c r="HT97" s="262"/>
      <c r="HU97" s="262"/>
      <c r="HV97" s="262"/>
      <c r="HW97" s="262"/>
      <c r="HX97" s="262"/>
      <c r="HY97" s="262"/>
      <c r="HZ97" s="262"/>
      <c r="IA97" s="262"/>
      <c r="IB97" s="262"/>
      <c r="IC97" s="262"/>
      <c r="ID97" s="262"/>
      <c r="IE97" s="262"/>
      <c r="IF97" s="262"/>
      <c r="IG97" s="262"/>
      <c r="IH97" s="262"/>
      <c r="II97" s="262"/>
      <c r="IJ97" s="262"/>
      <c r="IK97" s="262"/>
      <c r="IL97" s="262"/>
      <c r="IM97" s="262"/>
      <c r="IN97" s="262"/>
      <c r="IO97" s="262"/>
      <c r="IP97" s="262"/>
      <c r="IQ97" s="262"/>
      <c r="IR97" s="262"/>
      <c r="IS97" s="262"/>
      <c r="IT97" s="262"/>
      <c r="IU97" s="262"/>
      <c r="IV97" s="262"/>
      <c r="IW97" s="262"/>
      <c r="IX97" s="262"/>
      <c r="IY97" s="262"/>
      <c r="IZ97" s="262"/>
      <c r="JA97" s="262"/>
      <c r="JB97" s="262"/>
      <c r="JC97" s="262"/>
      <c r="JD97" s="262"/>
      <c r="JE97" s="262"/>
      <c r="JF97" s="262"/>
      <c r="JG97" s="262"/>
      <c r="JH97" s="262"/>
      <c r="JI97" s="262"/>
      <c r="JJ97" s="262"/>
      <c r="JK97" s="262"/>
      <c r="JL97" s="262"/>
      <c r="JM97" s="262"/>
      <c r="JN97" s="262"/>
      <c r="JO97" s="262"/>
      <c r="JP97" s="262"/>
      <c r="JQ97" s="262"/>
      <c r="JR97" s="262"/>
      <c r="JS97" s="262"/>
      <c r="JT97" s="262"/>
      <c r="JU97" s="262"/>
      <c r="JV97" s="262"/>
      <c r="JW97" s="262"/>
      <c r="JX97" s="262"/>
      <c r="JY97" s="262"/>
      <c r="JZ97" s="262"/>
      <c r="KA97" s="262"/>
      <c r="KB97" s="262"/>
      <c r="KC97" s="262"/>
      <c r="KD97" s="262"/>
      <c r="KE97" s="262"/>
      <c r="KF97" s="262"/>
      <c r="KG97" s="262"/>
      <c r="KH97" s="262"/>
      <c r="KI97" s="262"/>
      <c r="KJ97" s="262"/>
      <c r="KK97" s="262"/>
      <c r="KL97" s="262"/>
      <c r="KM97" s="262"/>
      <c r="KN97" s="262"/>
      <c r="KO97" s="262"/>
      <c r="KP97" s="262"/>
      <c r="KQ97" s="262"/>
      <c r="KR97" s="262"/>
      <c r="KS97" s="262"/>
      <c r="KT97" s="262"/>
      <c r="KU97" s="262"/>
      <c r="KV97" s="262"/>
      <c r="KW97" s="262"/>
      <c r="KX97" s="262"/>
      <c r="KY97" s="262"/>
      <c r="KZ97" s="262"/>
      <c r="LA97" s="262"/>
      <c r="LB97" s="262"/>
      <c r="LC97" s="262"/>
      <c r="LD97" s="262"/>
      <c r="LE97" s="262"/>
      <c r="LF97" s="262"/>
      <c r="LG97" s="262"/>
      <c r="LH97" s="262"/>
      <c r="LI97" s="262"/>
      <c r="LJ97" s="262"/>
      <c r="LK97" s="262"/>
      <c r="LL97" s="262"/>
      <c r="LM97" s="262"/>
      <c r="LN97" s="262"/>
      <c r="LO97" s="262"/>
      <c r="LP97" s="262"/>
      <c r="LQ97" s="262"/>
      <c r="LR97" s="262"/>
      <c r="LS97" s="262"/>
      <c r="LT97" s="262"/>
      <c r="LU97" s="262"/>
      <c r="LV97" s="262"/>
      <c r="LW97" s="262"/>
      <c r="LX97" s="262"/>
      <c r="LY97" s="262"/>
      <c r="LZ97" s="262"/>
      <c r="MA97" s="262"/>
      <c r="MB97" s="262"/>
      <c r="MC97" s="262"/>
      <c r="MD97" s="262"/>
      <c r="ME97" s="262"/>
      <c r="MF97" s="262"/>
      <c r="MG97" s="262"/>
      <c r="MH97" s="262"/>
      <c r="MI97" s="262"/>
      <c r="MJ97" s="262"/>
      <c r="MK97" s="262"/>
      <c r="ML97" s="262"/>
      <c r="MM97" s="262"/>
      <c r="MN97" s="262"/>
      <c r="MO97" s="262"/>
      <c r="MP97" s="262"/>
      <c r="MQ97" s="262"/>
      <c r="MR97" s="262"/>
      <c r="MS97" s="262"/>
      <c r="MT97" s="262"/>
      <c r="MU97" s="262"/>
      <c r="MV97" s="262"/>
      <c r="MW97" s="262"/>
      <c r="MX97" s="262"/>
      <c r="MY97" s="262"/>
      <c r="MZ97" s="262"/>
      <c r="NA97" s="262"/>
      <c r="NB97" s="262"/>
      <c r="NC97" s="262"/>
      <c r="ND97" s="262"/>
      <c r="NE97" s="262"/>
      <c r="NF97" s="262"/>
      <c r="NG97" s="262"/>
      <c r="NH97" s="262"/>
      <c r="NI97" s="262"/>
      <c r="NJ97" s="262"/>
      <c r="NK97" s="262"/>
      <c r="NL97" s="262"/>
      <c r="NM97" s="262"/>
      <c r="NN97" s="262"/>
      <c r="NO97" s="262"/>
      <c r="NP97" s="262"/>
      <c r="NQ97" s="262"/>
      <c r="NR97" s="262"/>
      <c r="NS97" s="262"/>
      <c r="NT97" s="262"/>
      <c r="NU97" s="262"/>
      <c r="NV97" s="262"/>
      <c r="NW97" s="262"/>
      <c r="NX97" s="262"/>
      <c r="NY97" s="262"/>
      <c r="NZ97" s="262"/>
      <c r="OA97" s="262"/>
      <c r="OB97" s="262"/>
      <c r="OC97" s="262"/>
      <c r="OD97" s="262"/>
      <c r="OE97" s="262"/>
      <c r="OF97" s="262"/>
      <c r="OG97" s="262"/>
      <c r="OH97" s="262"/>
      <c r="OI97" s="262"/>
      <c r="OJ97" s="262"/>
      <c r="OK97" s="262"/>
      <c r="OL97" s="262"/>
      <c r="OM97" s="262"/>
      <c r="ON97" s="262"/>
      <c r="OO97" s="262"/>
      <c r="OP97" s="262"/>
      <c r="OQ97" s="262"/>
      <c r="OR97" s="262"/>
      <c r="OS97" s="262"/>
      <c r="OT97" s="262"/>
      <c r="OU97" s="262"/>
      <c r="OV97" s="262"/>
      <c r="OW97" s="262"/>
      <c r="OX97" s="262"/>
      <c r="OY97" s="262"/>
      <c r="OZ97" s="262"/>
      <c r="PA97" s="262"/>
      <c r="PB97" s="262"/>
      <c r="PC97" s="262"/>
      <c r="PD97" s="262"/>
      <c r="PE97" s="262"/>
      <c r="PF97" s="262"/>
      <c r="PG97" s="262"/>
      <c r="PH97" s="262"/>
      <c r="PI97" s="262"/>
      <c r="PJ97" s="262"/>
      <c r="PK97" s="262"/>
      <c r="PL97" s="262"/>
      <c r="PM97" s="262"/>
      <c r="PN97" s="262"/>
      <c r="PO97" s="262"/>
      <c r="PP97" s="262"/>
      <c r="PQ97" s="262"/>
      <c r="PR97" s="262"/>
      <c r="PS97" s="262"/>
      <c r="PT97" s="262"/>
      <c r="PU97" s="262"/>
      <c r="PV97" s="262"/>
      <c r="PW97" s="262"/>
      <c r="PX97" s="262"/>
      <c r="PY97" s="262"/>
      <c r="PZ97" s="262"/>
      <c r="QA97" s="262"/>
      <c r="QB97" s="262"/>
      <c r="QC97" s="262"/>
      <c r="QD97" s="262"/>
      <c r="QE97" s="262"/>
      <c r="QF97" s="262"/>
      <c r="QG97" s="262"/>
      <c r="QH97" s="262"/>
      <c r="QI97" s="262"/>
      <c r="QJ97" s="262"/>
      <c r="QK97" s="262"/>
      <c r="QL97" s="262"/>
      <c r="QM97" s="262"/>
      <c r="QN97" s="262"/>
      <c r="QO97" s="262"/>
      <c r="QP97" s="262"/>
      <c r="QQ97" s="262"/>
      <c r="QR97" s="262"/>
      <c r="QS97" s="262"/>
      <c r="QT97" s="262"/>
      <c r="QU97" s="262"/>
      <c r="QV97" s="262"/>
      <c r="QW97" s="262"/>
      <c r="QX97" s="262"/>
      <c r="QY97" s="262"/>
      <c r="QZ97" s="262"/>
      <c r="RA97" s="262"/>
      <c r="RB97" s="262"/>
      <c r="RC97" s="262"/>
      <c r="RD97" s="262"/>
      <c r="RE97" s="262"/>
      <c r="RF97" s="262"/>
      <c r="RG97" s="262"/>
      <c r="RH97" s="262"/>
      <c r="RI97" s="262"/>
      <c r="RJ97" s="262"/>
      <c r="RK97" s="262"/>
      <c r="RL97" s="262"/>
      <c r="RM97" s="262"/>
      <c r="RN97" s="262"/>
      <c r="RO97" s="262"/>
      <c r="RP97" s="262"/>
      <c r="RQ97" s="262"/>
      <c r="RR97" s="262"/>
      <c r="RS97" s="262"/>
      <c r="RT97" s="262"/>
      <c r="RU97" s="262"/>
      <c r="RV97" s="262"/>
      <c r="RW97" s="262"/>
      <c r="RX97" s="262"/>
      <c r="RY97" s="262"/>
      <c r="RZ97" s="262"/>
      <c r="SA97" s="262"/>
      <c r="SB97" s="262"/>
      <c r="SC97" s="262"/>
      <c r="SD97" s="262"/>
      <c r="SE97" s="262"/>
      <c r="SF97" s="262"/>
      <c r="SG97" s="262"/>
      <c r="SH97" s="262"/>
      <c r="SI97" s="262"/>
      <c r="SJ97" s="262"/>
      <c r="SK97" s="262"/>
      <c r="SL97" s="262"/>
      <c r="SM97" s="262"/>
      <c r="SN97" s="262"/>
      <c r="SO97" s="262"/>
      <c r="SP97" s="262"/>
      <c r="SQ97" s="262"/>
      <c r="SR97" s="262"/>
      <c r="SS97" s="262"/>
      <c r="ST97" s="262"/>
      <c r="SU97" s="262"/>
      <c r="SV97" s="262"/>
      <c r="SW97" s="262"/>
      <c r="SX97" s="262"/>
      <c r="SY97" s="262"/>
      <c r="SZ97" s="262"/>
      <c r="TA97" s="262"/>
      <c r="TB97" s="262"/>
      <c r="TC97" s="262"/>
      <c r="TD97" s="262"/>
      <c r="TE97" s="262"/>
      <c r="TF97" s="262"/>
      <c r="TG97" s="262"/>
      <c r="TH97" s="262"/>
      <c r="TI97" s="262"/>
      <c r="TJ97" s="262"/>
      <c r="TK97" s="262"/>
      <c r="TL97" s="262"/>
      <c r="TM97" s="262"/>
      <c r="TN97" s="262"/>
      <c r="TO97" s="262"/>
      <c r="TP97" s="262"/>
      <c r="TQ97" s="262"/>
      <c r="TR97" s="262"/>
      <c r="TS97" s="262"/>
      <c r="TT97" s="262"/>
      <c r="TU97" s="262"/>
      <c r="TV97" s="262"/>
      <c r="TW97" s="262"/>
      <c r="TX97" s="262"/>
      <c r="TY97" s="262"/>
      <c r="TZ97" s="262"/>
      <c r="UA97" s="262"/>
      <c r="UB97" s="262"/>
      <c r="UC97" s="262"/>
      <c r="UD97" s="262"/>
      <c r="UE97" s="262"/>
      <c r="UF97" s="262"/>
      <c r="UG97" s="262"/>
      <c r="UH97" s="262"/>
      <c r="UI97" s="262"/>
      <c r="UJ97" s="262"/>
      <c r="UK97" s="262"/>
      <c r="UL97" s="262"/>
      <c r="UM97" s="262"/>
      <c r="UN97" s="262"/>
      <c r="UO97" s="262"/>
      <c r="UP97" s="262"/>
      <c r="UQ97" s="262"/>
      <c r="UR97" s="262"/>
      <c r="US97" s="262"/>
      <c r="UT97" s="262"/>
      <c r="UU97" s="262"/>
      <c r="UV97" s="262"/>
      <c r="UW97" s="262"/>
      <c r="UX97" s="262"/>
      <c r="UY97" s="262"/>
      <c r="UZ97" s="262"/>
      <c r="VA97" s="262"/>
      <c r="VB97" s="262"/>
      <c r="VC97" s="262"/>
      <c r="VD97" s="262"/>
      <c r="VE97" s="262"/>
      <c r="VF97" s="262"/>
      <c r="VG97" s="262"/>
      <c r="VH97" s="262"/>
      <c r="VI97" s="262"/>
      <c r="VJ97" s="262"/>
      <c r="VK97" s="262"/>
      <c r="VL97" s="262"/>
      <c r="VM97" s="262"/>
      <c r="VN97" s="262"/>
      <c r="VO97" s="262"/>
      <c r="VP97" s="262"/>
      <c r="VQ97" s="262"/>
      <c r="VR97" s="262"/>
      <c r="VS97" s="262"/>
      <c r="VT97" s="262"/>
      <c r="VU97" s="262"/>
      <c r="VV97" s="262"/>
      <c r="VW97" s="262"/>
      <c r="VX97" s="262"/>
      <c r="VY97" s="262"/>
      <c r="VZ97" s="262"/>
      <c r="WA97" s="262"/>
      <c r="WB97" s="262"/>
      <c r="WC97" s="262"/>
      <c r="WD97" s="262"/>
      <c r="WE97" s="262"/>
      <c r="WF97" s="262"/>
      <c r="WG97" s="262"/>
      <c r="WH97" s="262"/>
      <c r="WI97" s="262"/>
      <c r="WJ97" s="262"/>
      <c r="WK97" s="262"/>
      <c r="WL97" s="262"/>
      <c r="WM97" s="262"/>
      <c r="WN97" s="262"/>
      <c r="WO97" s="262"/>
      <c r="WP97" s="262"/>
      <c r="WQ97" s="262"/>
      <c r="WR97" s="262"/>
      <c r="WS97" s="262"/>
      <c r="WT97" s="262"/>
      <c r="WU97" s="262"/>
      <c r="WV97" s="262"/>
      <c r="WW97" s="262"/>
      <c r="WX97" s="262"/>
      <c r="WY97" s="262"/>
      <c r="WZ97" s="262"/>
      <c r="XA97" s="262"/>
      <c r="XB97" s="262"/>
      <c r="XC97" s="262"/>
      <c r="XD97" s="262"/>
      <c r="XE97" s="262"/>
      <c r="XF97" s="262"/>
      <c r="XG97" s="262"/>
      <c r="XH97" s="262"/>
      <c r="XI97" s="262"/>
      <c r="XJ97" s="262"/>
      <c r="XK97" s="262"/>
      <c r="XL97" s="262"/>
      <c r="XM97" s="262"/>
      <c r="XN97" s="262"/>
      <c r="XO97" s="262"/>
      <c r="XP97" s="262"/>
      <c r="XQ97" s="262"/>
      <c r="XR97" s="262"/>
      <c r="XS97" s="262"/>
      <c r="XT97" s="262"/>
      <c r="XU97" s="262"/>
      <c r="XV97" s="262"/>
      <c r="XW97" s="262"/>
      <c r="XX97" s="262"/>
      <c r="XY97" s="262"/>
      <c r="XZ97" s="262"/>
      <c r="YA97" s="262"/>
      <c r="YB97" s="262"/>
      <c r="YC97" s="262"/>
      <c r="YD97" s="262"/>
      <c r="YE97" s="262"/>
      <c r="YF97" s="262"/>
      <c r="YG97" s="262"/>
      <c r="YH97" s="262"/>
      <c r="YI97" s="262"/>
      <c r="YJ97" s="262"/>
      <c r="YK97" s="262"/>
      <c r="YL97" s="262"/>
      <c r="YM97" s="262"/>
      <c r="YN97" s="262"/>
      <c r="YO97" s="262"/>
      <c r="YP97" s="262"/>
      <c r="YQ97" s="262"/>
      <c r="YR97" s="262"/>
      <c r="YS97" s="262"/>
      <c r="YT97" s="262"/>
      <c r="YU97" s="262"/>
      <c r="YV97" s="262"/>
      <c r="YW97" s="262"/>
      <c r="YX97" s="262"/>
      <c r="YY97" s="262"/>
      <c r="YZ97" s="262"/>
      <c r="ZA97" s="262"/>
      <c r="ZB97" s="262"/>
      <c r="ZC97" s="262"/>
      <c r="ZD97" s="262"/>
      <c r="ZE97" s="262"/>
      <c r="ZF97" s="262"/>
      <c r="ZG97" s="262"/>
      <c r="ZH97" s="262"/>
      <c r="ZI97" s="262"/>
      <c r="ZJ97" s="262"/>
      <c r="ZK97" s="262"/>
      <c r="ZL97" s="262"/>
      <c r="ZM97" s="262"/>
      <c r="ZN97" s="262"/>
      <c r="ZO97" s="262"/>
      <c r="ZP97" s="262"/>
      <c r="ZQ97" s="262"/>
      <c r="ZR97" s="262"/>
      <c r="ZS97" s="262"/>
      <c r="ZT97" s="262"/>
      <c r="ZU97" s="262"/>
      <c r="ZV97" s="262"/>
      <c r="ZW97" s="262"/>
      <c r="ZX97" s="262"/>
      <c r="ZY97" s="262"/>
      <c r="ZZ97" s="262"/>
      <c r="AAA97" s="262"/>
      <c r="AAB97" s="262"/>
      <c r="AAC97" s="262"/>
      <c r="AAD97" s="262"/>
      <c r="AAE97" s="262"/>
      <c r="AAF97" s="262"/>
      <c r="AAG97" s="262"/>
      <c r="AAH97" s="262"/>
      <c r="AAI97" s="262"/>
      <c r="AAJ97" s="262"/>
      <c r="AAK97" s="262"/>
      <c r="AAL97" s="262"/>
      <c r="AAM97" s="262"/>
      <c r="AAN97" s="262"/>
      <c r="AAO97" s="262"/>
      <c r="AAP97" s="262"/>
      <c r="AAQ97" s="262"/>
      <c r="AAR97" s="262"/>
      <c r="AAS97" s="262"/>
      <c r="AAT97" s="262"/>
      <c r="AAU97" s="262"/>
      <c r="AAV97" s="262"/>
      <c r="AAW97" s="262"/>
      <c r="AAX97" s="262"/>
      <c r="AAY97" s="262"/>
      <c r="AAZ97" s="262"/>
      <c r="ABA97" s="262"/>
      <c r="ABB97" s="262"/>
      <c r="ABC97" s="262"/>
      <c r="ABD97" s="262"/>
      <c r="ABE97" s="262"/>
      <c r="ABF97" s="262"/>
      <c r="ABG97" s="262"/>
      <c r="ABH97" s="262"/>
      <c r="ABI97" s="262"/>
      <c r="ABJ97" s="262"/>
      <c r="ABK97" s="262"/>
      <c r="ABL97" s="262"/>
      <c r="ABM97" s="262"/>
      <c r="ABN97" s="262"/>
      <c r="ABO97" s="262"/>
      <c r="ABP97" s="262"/>
      <c r="ABQ97" s="262"/>
      <c r="ABR97" s="262"/>
      <c r="ABS97" s="262"/>
      <c r="ABT97" s="262"/>
      <c r="ABU97" s="262"/>
      <c r="ABV97" s="262"/>
      <c r="ABW97" s="262"/>
      <c r="ABX97" s="262"/>
      <c r="ABY97" s="262"/>
      <c r="ABZ97" s="262"/>
      <c r="ACA97" s="262"/>
      <c r="ACB97" s="262"/>
      <c r="ACC97" s="262"/>
      <c r="ACD97" s="262"/>
      <c r="ACE97" s="262"/>
      <c r="ACF97" s="262"/>
      <c r="ACG97" s="262"/>
      <c r="ACH97" s="262"/>
      <c r="ACI97" s="262"/>
      <c r="ACJ97" s="262"/>
      <c r="ACK97" s="262"/>
      <c r="ACL97" s="262"/>
    </row>
    <row r="98" spans="1:766">
      <c r="C98" s="262" t="s">
        <v>1064</v>
      </c>
      <c r="D98" s="262" t="s">
        <v>1063</v>
      </c>
      <c r="E98" s="294">
        <v>26414</v>
      </c>
      <c r="F98" s="276" t="s">
        <v>1058</v>
      </c>
      <c r="G98" s="273">
        <v>2.81E-2</v>
      </c>
      <c r="H98" s="272">
        <v>742</v>
      </c>
      <c r="I98" s="263" t="s">
        <v>1275</v>
      </c>
      <c r="J98" s="262" t="s">
        <v>1004</v>
      </c>
    </row>
    <row r="99" spans="1:766">
      <c r="C99" s="262" t="s">
        <v>1062</v>
      </c>
      <c r="D99" s="262" t="s">
        <v>1061</v>
      </c>
      <c r="E99" s="294">
        <v>90248</v>
      </c>
      <c r="F99" s="276" t="s">
        <v>1058</v>
      </c>
      <c r="G99" s="273">
        <v>2.81E-2</v>
      </c>
      <c r="H99" s="272">
        <v>2536</v>
      </c>
      <c r="J99" s="262" t="s">
        <v>1004</v>
      </c>
    </row>
    <row r="100" spans="1:766">
      <c r="C100" s="262" t="s">
        <v>1060</v>
      </c>
      <c r="D100" s="262" t="s">
        <v>1059</v>
      </c>
      <c r="E100" s="294">
        <v>5679</v>
      </c>
      <c r="F100" s="276" t="s">
        <v>1058</v>
      </c>
      <c r="G100" s="273">
        <v>2.81E-2</v>
      </c>
      <c r="H100" s="272">
        <v>160</v>
      </c>
      <c r="J100" s="262" t="s">
        <v>1004</v>
      </c>
    </row>
    <row r="101" spans="1:766">
      <c r="A101" s="271" t="s">
        <v>1057</v>
      </c>
      <c r="B101" s="271" t="str">
        <f>LEFT(A101,3)</f>
        <v>390</v>
      </c>
      <c r="C101" s="269"/>
      <c r="D101" s="269"/>
      <c r="E101" s="295">
        <v>199801</v>
      </c>
      <c r="F101" s="295">
        <v>0</v>
      </c>
      <c r="G101" s="295"/>
      <c r="H101" s="295">
        <v>5615</v>
      </c>
      <c r="I101" s="295"/>
    </row>
    <row r="102" spans="1:766" s="269" customFormat="1">
      <c r="A102" s="265" t="s">
        <v>1056</v>
      </c>
      <c r="B102" s="265"/>
      <c r="C102" s="262" t="s">
        <v>1055</v>
      </c>
      <c r="D102" s="262" t="s">
        <v>1054</v>
      </c>
      <c r="E102" s="294">
        <v>49718</v>
      </c>
      <c r="F102" s="276" t="s">
        <v>1049</v>
      </c>
      <c r="G102" s="273">
        <v>0.2</v>
      </c>
      <c r="H102" s="272">
        <v>9944</v>
      </c>
      <c r="I102" s="263" t="s">
        <v>1048</v>
      </c>
      <c r="J102" s="262" t="s">
        <v>1010</v>
      </c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62"/>
      <c r="BH102" s="262"/>
      <c r="BI102" s="262"/>
      <c r="BJ102" s="262"/>
      <c r="BK102" s="262"/>
      <c r="BL102" s="262"/>
      <c r="BM102" s="262"/>
      <c r="BN102" s="262"/>
      <c r="BO102" s="262"/>
      <c r="BP102" s="262"/>
      <c r="BQ102" s="262"/>
      <c r="BR102" s="262"/>
      <c r="BS102" s="262"/>
      <c r="BT102" s="262"/>
      <c r="BU102" s="262"/>
      <c r="BV102" s="262"/>
      <c r="BW102" s="262"/>
      <c r="BX102" s="262"/>
      <c r="BY102" s="262"/>
      <c r="BZ102" s="262"/>
      <c r="CA102" s="262"/>
      <c r="CB102" s="262"/>
      <c r="CC102" s="262"/>
      <c r="CD102" s="262"/>
      <c r="CE102" s="262"/>
      <c r="CF102" s="262"/>
      <c r="CG102" s="262"/>
      <c r="CH102" s="262"/>
      <c r="CI102" s="262"/>
      <c r="CJ102" s="262"/>
      <c r="CK102" s="262"/>
      <c r="CL102" s="262"/>
      <c r="CM102" s="262"/>
      <c r="CN102" s="262"/>
      <c r="CO102" s="262"/>
      <c r="CP102" s="262"/>
      <c r="CQ102" s="262"/>
      <c r="CR102" s="262"/>
      <c r="CS102" s="262"/>
      <c r="CT102" s="262"/>
      <c r="CU102" s="262"/>
      <c r="CV102" s="262"/>
      <c r="CW102" s="262"/>
      <c r="CX102" s="262"/>
      <c r="CY102" s="262"/>
      <c r="CZ102" s="262"/>
      <c r="DA102" s="262"/>
      <c r="DB102" s="262"/>
      <c r="DC102" s="262"/>
      <c r="DD102" s="262"/>
      <c r="DE102" s="262"/>
      <c r="DF102" s="262"/>
      <c r="DG102" s="262"/>
      <c r="DH102" s="262"/>
      <c r="DI102" s="262"/>
      <c r="DJ102" s="262"/>
      <c r="DK102" s="262"/>
      <c r="DL102" s="262"/>
      <c r="DM102" s="262"/>
      <c r="DN102" s="262"/>
      <c r="DO102" s="262"/>
      <c r="DP102" s="262"/>
      <c r="DQ102" s="262"/>
      <c r="DR102" s="262"/>
      <c r="DS102" s="262"/>
      <c r="DT102" s="262"/>
      <c r="DU102" s="262"/>
      <c r="DV102" s="262"/>
      <c r="DW102" s="262"/>
      <c r="DX102" s="262"/>
      <c r="DY102" s="262"/>
      <c r="DZ102" s="262"/>
      <c r="EA102" s="262"/>
      <c r="EB102" s="262"/>
      <c r="EC102" s="262"/>
      <c r="ED102" s="262"/>
      <c r="EE102" s="262"/>
      <c r="EF102" s="262"/>
      <c r="EG102" s="262"/>
      <c r="EH102" s="262"/>
      <c r="EI102" s="262"/>
      <c r="EJ102" s="262"/>
      <c r="EK102" s="262"/>
      <c r="EL102" s="262"/>
      <c r="EM102" s="262"/>
      <c r="EN102" s="262"/>
      <c r="EO102" s="262"/>
      <c r="EP102" s="262"/>
      <c r="EQ102" s="262"/>
      <c r="ER102" s="262"/>
      <c r="ES102" s="262"/>
      <c r="ET102" s="262"/>
      <c r="EU102" s="262"/>
      <c r="EV102" s="262"/>
      <c r="EW102" s="262"/>
      <c r="EX102" s="262"/>
      <c r="EY102" s="262"/>
      <c r="EZ102" s="262"/>
      <c r="FA102" s="262"/>
      <c r="FB102" s="262"/>
      <c r="FC102" s="262"/>
      <c r="FD102" s="262"/>
      <c r="FE102" s="262"/>
      <c r="FF102" s="262"/>
      <c r="FG102" s="262"/>
      <c r="FH102" s="262"/>
      <c r="FI102" s="262"/>
      <c r="FJ102" s="262"/>
      <c r="FK102" s="262"/>
      <c r="FL102" s="262"/>
      <c r="FM102" s="262"/>
      <c r="FN102" s="262"/>
      <c r="FO102" s="262"/>
      <c r="FP102" s="262"/>
      <c r="FQ102" s="262"/>
      <c r="FR102" s="262"/>
      <c r="FS102" s="262"/>
      <c r="FT102" s="262"/>
      <c r="FU102" s="262"/>
      <c r="FV102" s="262"/>
      <c r="FW102" s="262"/>
      <c r="FX102" s="262"/>
      <c r="FY102" s="262"/>
      <c r="FZ102" s="262"/>
      <c r="GA102" s="262"/>
      <c r="GB102" s="262"/>
      <c r="GC102" s="262"/>
      <c r="GD102" s="262"/>
      <c r="GE102" s="262"/>
      <c r="GF102" s="262"/>
      <c r="GG102" s="262"/>
      <c r="GH102" s="262"/>
      <c r="GI102" s="262"/>
      <c r="GJ102" s="262"/>
      <c r="GK102" s="262"/>
      <c r="GL102" s="262"/>
      <c r="GM102" s="262"/>
      <c r="GN102" s="262"/>
      <c r="GO102" s="262"/>
      <c r="GP102" s="262"/>
      <c r="GQ102" s="262"/>
      <c r="GR102" s="262"/>
      <c r="GS102" s="262"/>
      <c r="GT102" s="262"/>
      <c r="GU102" s="262"/>
      <c r="GV102" s="262"/>
      <c r="GW102" s="262"/>
      <c r="GX102" s="262"/>
      <c r="GY102" s="262"/>
      <c r="GZ102" s="262"/>
      <c r="HA102" s="262"/>
      <c r="HB102" s="262"/>
      <c r="HC102" s="262"/>
      <c r="HD102" s="262"/>
      <c r="HE102" s="262"/>
      <c r="HF102" s="262"/>
      <c r="HG102" s="262"/>
      <c r="HH102" s="262"/>
      <c r="HI102" s="262"/>
      <c r="HJ102" s="262"/>
      <c r="HK102" s="262"/>
      <c r="HL102" s="262"/>
      <c r="HM102" s="262"/>
      <c r="HN102" s="262"/>
      <c r="HO102" s="262"/>
      <c r="HP102" s="262"/>
      <c r="HQ102" s="262"/>
      <c r="HR102" s="262"/>
      <c r="HS102" s="262"/>
      <c r="HT102" s="262"/>
      <c r="HU102" s="262"/>
      <c r="HV102" s="262"/>
      <c r="HW102" s="262"/>
      <c r="HX102" s="262"/>
      <c r="HY102" s="262"/>
      <c r="HZ102" s="262"/>
      <c r="IA102" s="262"/>
      <c r="IB102" s="262"/>
      <c r="IC102" s="262"/>
      <c r="ID102" s="262"/>
      <c r="IE102" s="262"/>
      <c r="IF102" s="262"/>
      <c r="IG102" s="262"/>
      <c r="IH102" s="262"/>
      <c r="II102" s="262"/>
      <c r="IJ102" s="262"/>
      <c r="IK102" s="262"/>
      <c r="IL102" s="262"/>
      <c r="IM102" s="262"/>
      <c r="IN102" s="262"/>
      <c r="IO102" s="262"/>
      <c r="IP102" s="262"/>
      <c r="IQ102" s="262"/>
      <c r="IR102" s="262"/>
      <c r="IS102" s="262"/>
      <c r="IT102" s="262"/>
      <c r="IU102" s="262"/>
      <c r="IV102" s="262"/>
      <c r="IW102" s="262"/>
      <c r="IX102" s="262"/>
      <c r="IY102" s="262"/>
      <c r="IZ102" s="262"/>
      <c r="JA102" s="262"/>
      <c r="JB102" s="262"/>
      <c r="JC102" s="262"/>
      <c r="JD102" s="262"/>
      <c r="JE102" s="262"/>
      <c r="JF102" s="262"/>
      <c r="JG102" s="262"/>
      <c r="JH102" s="262"/>
      <c r="JI102" s="262"/>
      <c r="JJ102" s="262"/>
      <c r="JK102" s="262"/>
      <c r="JL102" s="262"/>
      <c r="JM102" s="262"/>
      <c r="JN102" s="262"/>
      <c r="JO102" s="262"/>
      <c r="JP102" s="262"/>
      <c r="JQ102" s="262"/>
      <c r="JR102" s="262"/>
      <c r="JS102" s="262"/>
      <c r="JT102" s="262"/>
      <c r="JU102" s="262"/>
      <c r="JV102" s="262"/>
      <c r="JW102" s="262"/>
      <c r="JX102" s="262"/>
      <c r="JY102" s="262"/>
      <c r="JZ102" s="262"/>
      <c r="KA102" s="262"/>
      <c r="KB102" s="262"/>
      <c r="KC102" s="262"/>
      <c r="KD102" s="262"/>
      <c r="KE102" s="262"/>
      <c r="KF102" s="262"/>
      <c r="KG102" s="262"/>
      <c r="KH102" s="262"/>
      <c r="KI102" s="262"/>
      <c r="KJ102" s="262"/>
      <c r="KK102" s="262"/>
      <c r="KL102" s="262"/>
      <c r="KM102" s="262"/>
      <c r="KN102" s="262"/>
      <c r="KO102" s="262"/>
      <c r="KP102" s="262"/>
      <c r="KQ102" s="262"/>
      <c r="KR102" s="262"/>
      <c r="KS102" s="262"/>
      <c r="KT102" s="262"/>
      <c r="KU102" s="262"/>
      <c r="KV102" s="262"/>
      <c r="KW102" s="262"/>
      <c r="KX102" s="262"/>
      <c r="KY102" s="262"/>
      <c r="KZ102" s="262"/>
      <c r="LA102" s="262"/>
      <c r="LB102" s="262"/>
      <c r="LC102" s="262"/>
      <c r="LD102" s="262"/>
      <c r="LE102" s="262"/>
      <c r="LF102" s="262"/>
      <c r="LG102" s="262"/>
      <c r="LH102" s="262"/>
      <c r="LI102" s="262"/>
      <c r="LJ102" s="262"/>
      <c r="LK102" s="262"/>
      <c r="LL102" s="262"/>
      <c r="LM102" s="262"/>
      <c r="LN102" s="262"/>
      <c r="LO102" s="262"/>
      <c r="LP102" s="262"/>
      <c r="LQ102" s="262"/>
      <c r="LR102" s="262"/>
      <c r="LS102" s="262"/>
      <c r="LT102" s="262"/>
      <c r="LU102" s="262"/>
      <c r="LV102" s="262"/>
      <c r="LW102" s="262"/>
      <c r="LX102" s="262"/>
      <c r="LY102" s="262"/>
      <c r="LZ102" s="262"/>
      <c r="MA102" s="262"/>
      <c r="MB102" s="262"/>
      <c r="MC102" s="262"/>
      <c r="MD102" s="262"/>
      <c r="ME102" s="262"/>
      <c r="MF102" s="262"/>
      <c r="MG102" s="262"/>
      <c r="MH102" s="262"/>
      <c r="MI102" s="262"/>
      <c r="MJ102" s="262"/>
      <c r="MK102" s="262"/>
      <c r="ML102" s="262"/>
      <c r="MM102" s="262"/>
      <c r="MN102" s="262"/>
      <c r="MO102" s="262"/>
      <c r="MP102" s="262"/>
      <c r="MQ102" s="262"/>
      <c r="MR102" s="262"/>
      <c r="MS102" s="262"/>
      <c r="MT102" s="262"/>
      <c r="MU102" s="262"/>
      <c r="MV102" s="262"/>
      <c r="MW102" s="262"/>
      <c r="MX102" s="262"/>
      <c r="MY102" s="262"/>
      <c r="MZ102" s="262"/>
      <c r="NA102" s="262"/>
      <c r="NB102" s="262"/>
      <c r="NC102" s="262"/>
      <c r="ND102" s="262"/>
      <c r="NE102" s="262"/>
      <c r="NF102" s="262"/>
      <c r="NG102" s="262"/>
      <c r="NH102" s="262"/>
      <c r="NI102" s="262"/>
      <c r="NJ102" s="262"/>
      <c r="NK102" s="262"/>
      <c r="NL102" s="262"/>
      <c r="NM102" s="262"/>
      <c r="NN102" s="262"/>
      <c r="NO102" s="262"/>
      <c r="NP102" s="262"/>
      <c r="NQ102" s="262"/>
      <c r="NR102" s="262"/>
      <c r="NS102" s="262"/>
      <c r="NT102" s="262"/>
      <c r="NU102" s="262"/>
      <c r="NV102" s="262"/>
      <c r="NW102" s="262"/>
      <c r="NX102" s="262"/>
      <c r="NY102" s="262"/>
      <c r="NZ102" s="262"/>
      <c r="OA102" s="262"/>
      <c r="OB102" s="262"/>
      <c r="OC102" s="262"/>
      <c r="OD102" s="262"/>
      <c r="OE102" s="262"/>
      <c r="OF102" s="262"/>
      <c r="OG102" s="262"/>
      <c r="OH102" s="262"/>
      <c r="OI102" s="262"/>
      <c r="OJ102" s="262"/>
      <c r="OK102" s="262"/>
      <c r="OL102" s="262"/>
      <c r="OM102" s="262"/>
      <c r="ON102" s="262"/>
      <c r="OO102" s="262"/>
      <c r="OP102" s="262"/>
      <c r="OQ102" s="262"/>
      <c r="OR102" s="262"/>
      <c r="OS102" s="262"/>
      <c r="OT102" s="262"/>
      <c r="OU102" s="262"/>
      <c r="OV102" s="262"/>
      <c r="OW102" s="262"/>
      <c r="OX102" s="262"/>
      <c r="OY102" s="262"/>
      <c r="OZ102" s="262"/>
      <c r="PA102" s="262"/>
      <c r="PB102" s="262"/>
      <c r="PC102" s="262"/>
      <c r="PD102" s="262"/>
      <c r="PE102" s="262"/>
      <c r="PF102" s="262"/>
      <c r="PG102" s="262"/>
      <c r="PH102" s="262"/>
      <c r="PI102" s="262"/>
      <c r="PJ102" s="262"/>
      <c r="PK102" s="262"/>
      <c r="PL102" s="262"/>
      <c r="PM102" s="262"/>
      <c r="PN102" s="262"/>
      <c r="PO102" s="262"/>
      <c r="PP102" s="262"/>
      <c r="PQ102" s="262"/>
      <c r="PR102" s="262"/>
      <c r="PS102" s="262"/>
      <c r="PT102" s="262"/>
      <c r="PU102" s="262"/>
      <c r="PV102" s="262"/>
      <c r="PW102" s="262"/>
      <c r="PX102" s="262"/>
      <c r="PY102" s="262"/>
      <c r="PZ102" s="262"/>
      <c r="QA102" s="262"/>
      <c r="QB102" s="262"/>
      <c r="QC102" s="262"/>
      <c r="QD102" s="262"/>
      <c r="QE102" s="262"/>
      <c r="QF102" s="262"/>
      <c r="QG102" s="262"/>
      <c r="QH102" s="262"/>
      <c r="QI102" s="262"/>
      <c r="QJ102" s="262"/>
      <c r="QK102" s="262"/>
      <c r="QL102" s="262"/>
      <c r="QM102" s="262"/>
      <c r="QN102" s="262"/>
      <c r="QO102" s="262"/>
      <c r="QP102" s="262"/>
      <c r="QQ102" s="262"/>
      <c r="QR102" s="262"/>
      <c r="QS102" s="262"/>
      <c r="QT102" s="262"/>
      <c r="QU102" s="262"/>
      <c r="QV102" s="262"/>
      <c r="QW102" s="262"/>
      <c r="QX102" s="262"/>
      <c r="QY102" s="262"/>
      <c r="QZ102" s="262"/>
      <c r="RA102" s="262"/>
      <c r="RB102" s="262"/>
      <c r="RC102" s="262"/>
      <c r="RD102" s="262"/>
      <c r="RE102" s="262"/>
      <c r="RF102" s="262"/>
      <c r="RG102" s="262"/>
      <c r="RH102" s="262"/>
      <c r="RI102" s="262"/>
      <c r="RJ102" s="262"/>
      <c r="RK102" s="262"/>
      <c r="RL102" s="262"/>
      <c r="RM102" s="262"/>
      <c r="RN102" s="262"/>
      <c r="RO102" s="262"/>
      <c r="RP102" s="262"/>
      <c r="RQ102" s="262"/>
      <c r="RR102" s="262"/>
      <c r="RS102" s="262"/>
      <c r="RT102" s="262"/>
      <c r="RU102" s="262"/>
      <c r="RV102" s="262"/>
      <c r="RW102" s="262"/>
      <c r="RX102" s="262"/>
      <c r="RY102" s="262"/>
      <c r="RZ102" s="262"/>
      <c r="SA102" s="262"/>
      <c r="SB102" s="262"/>
      <c r="SC102" s="262"/>
      <c r="SD102" s="262"/>
      <c r="SE102" s="262"/>
      <c r="SF102" s="262"/>
      <c r="SG102" s="262"/>
      <c r="SH102" s="262"/>
      <c r="SI102" s="262"/>
      <c r="SJ102" s="262"/>
      <c r="SK102" s="262"/>
      <c r="SL102" s="262"/>
      <c r="SM102" s="262"/>
      <c r="SN102" s="262"/>
      <c r="SO102" s="262"/>
      <c r="SP102" s="262"/>
      <c r="SQ102" s="262"/>
      <c r="SR102" s="262"/>
      <c r="SS102" s="262"/>
      <c r="ST102" s="262"/>
      <c r="SU102" s="262"/>
      <c r="SV102" s="262"/>
      <c r="SW102" s="262"/>
      <c r="SX102" s="262"/>
      <c r="SY102" s="262"/>
      <c r="SZ102" s="262"/>
      <c r="TA102" s="262"/>
      <c r="TB102" s="262"/>
      <c r="TC102" s="262"/>
      <c r="TD102" s="262"/>
      <c r="TE102" s="262"/>
      <c r="TF102" s="262"/>
      <c r="TG102" s="262"/>
      <c r="TH102" s="262"/>
      <c r="TI102" s="262"/>
      <c r="TJ102" s="262"/>
      <c r="TK102" s="262"/>
      <c r="TL102" s="262"/>
      <c r="TM102" s="262"/>
      <c r="TN102" s="262"/>
      <c r="TO102" s="262"/>
      <c r="TP102" s="262"/>
      <c r="TQ102" s="262"/>
      <c r="TR102" s="262"/>
      <c r="TS102" s="262"/>
      <c r="TT102" s="262"/>
      <c r="TU102" s="262"/>
      <c r="TV102" s="262"/>
      <c r="TW102" s="262"/>
      <c r="TX102" s="262"/>
      <c r="TY102" s="262"/>
      <c r="TZ102" s="262"/>
      <c r="UA102" s="262"/>
      <c r="UB102" s="262"/>
      <c r="UC102" s="262"/>
      <c r="UD102" s="262"/>
      <c r="UE102" s="262"/>
      <c r="UF102" s="262"/>
      <c r="UG102" s="262"/>
      <c r="UH102" s="262"/>
      <c r="UI102" s="262"/>
      <c r="UJ102" s="262"/>
      <c r="UK102" s="262"/>
      <c r="UL102" s="262"/>
      <c r="UM102" s="262"/>
      <c r="UN102" s="262"/>
      <c r="UO102" s="262"/>
      <c r="UP102" s="262"/>
      <c r="UQ102" s="262"/>
      <c r="UR102" s="262"/>
      <c r="US102" s="262"/>
      <c r="UT102" s="262"/>
      <c r="UU102" s="262"/>
      <c r="UV102" s="262"/>
      <c r="UW102" s="262"/>
      <c r="UX102" s="262"/>
      <c r="UY102" s="262"/>
      <c r="UZ102" s="262"/>
      <c r="VA102" s="262"/>
      <c r="VB102" s="262"/>
      <c r="VC102" s="262"/>
      <c r="VD102" s="262"/>
      <c r="VE102" s="262"/>
      <c r="VF102" s="262"/>
      <c r="VG102" s="262"/>
      <c r="VH102" s="262"/>
      <c r="VI102" s="262"/>
      <c r="VJ102" s="262"/>
      <c r="VK102" s="262"/>
      <c r="VL102" s="262"/>
      <c r="VM102" s="262"/>
      <c r="VN102" s="262"/>
      <c r="VO102" s="262"/>
      <c r="VP102" s="262"/>
      <c r="VQ102" s="262"/>
      <c r="VR102" s="262"/>
      <c r="VS102" s="262"/>
      <c r="VT102" s="262"/>
      <c r="VU102" s="262"/>
      <c r="VV102" s="262"/>
      <c r="VW102" s="262"/>
      <c r="VX102" s="262"/>
      <c r="VY102" s="262"/>
      <c r="VZ102" s="262"/>
      <c r="WA102" s="262"/>
      <c r="WB102" s="262"/>
      <c r="WC102" s="262"/>
      <c r="WD102" s="262"/>
      <c r="WE102" s="262"/>
      <c r="WF102" s="262"/>
      <c r="WG102" s="262"/>
      <c r="WH102" s="262"/>
      <c r="WI102" s="262"/>
      <c r="WJ102" s="262"/>
      <c r="WK102" s="262"/>
      <c r="WL102" s="262"/>
      <c r="WM102" s="262"/>
      <c r="WN102" s="262"/>
      <c r="WO102" s="262"/>
      <c r="WP102" s="262"/>
      <c r="WQ102" s="262"/>
      <c r="WR102" s="262"/>
      <c r="WS102" s="262"/>
      <c r="WT102" s="262"/>
      <c r="WU102" s="262"/>
      <c r="WV102" s="262"/>
      <c r="WW102" s="262"/>
      <c r="WX102" s="262"/>
      <c r="WY102" s="262"/>
      <c r="WZ102" s="262"/>
      <c r="XA102" s="262"/>
      <c r="XB102" s="262"/>
      <c r="XC102" s="262"/>
      <c r="XD102" s="262"/>
      <c r="XE102" s="262"/>
      <c r="XF102" s="262"/>
      <c r="XG102" s="262"/>
      <c r="XH102" s="262"/>
      <c r="XI102" s="262"/>
      <c r="XJ102" s="262"/>
      <c r="XK102" s="262"/>
      <c r="XL102" s="262"/>
      <c r="XM102" s="262"/>
      <c r="XN102" s="262"/>
      <c r="XO102" s="262"/>
      <c r="XP102" s="262"/>
      <c r="XQ102" s="262"/>
      <c r="XR102" s="262"/>
      <c r="XS102" s="262"/>
      <c r="XT102" s="262"/>
      <c r="XU102" s="262"/>
      <c r="XV102" s="262"/>
      <c r="XW102" s="262"/>
      <c r="XX102" s="262"/>
      <c r="XY102" s="262"/>
      <c r="XZ102" s="262"/>
      <c r="YA102" s="262"/>
      <c r="YB102" s="262"/>
      <c r="YC102" s="262"/>
      <c r="YD102" s="262"/>
      <c r="YE102" s="262"/>
      <c r="YF102" s="262"/>
      <c r="YG102" s="262"/>
      <c r="YH102" s="262"/>
      <c r="YI102" s="262"/>
      <c r="YJ102" s="262"/>
      <c r="YK102" s="262"/>
      <c r="YL102" s="262"/>
      <c r="YM102" s="262"/>
      <c r="YN102" s="262"/>
      <c r="YO102" s="262"/>
      <c r="YP102" s="262"/>
      <c r="YQ102" s="262"/>
      <c r="YR102" s="262"/>
      <c r="YS102" s="262"/>
      <c r="YT102" s="262"/>
      <c r="YU102" s="262"/>
      <c r="YV102" s="262"/>
      <c r="YW102" s="262"/>
      <c r="YX102" s="262"/>
      <c r="YY102" s="262"/>
      <c r="YZ102" s="262"/>
      <c r="ZA102" s="262"/>
      <c r="ZB102" s="262"/>
      <c r="ZC102" s="262"/>
      <c r="ZD102" s="262"/>
      <c r="ZE102" s="262"/>
      <c r="ZF102" s="262"/>
      <c r="ZG102" s="262"/>
      <c r="ZH102" s="262"/>
      <c r="ZI102" s="262"/>
      <c r="ZJ102" s="262"/>
      <c r="ZK102" s="262"/>
      <c r="ZL102" s="262"/>
      <c r="ZM102" s="262"/>
      <c r="ZN102" s="262"/>
      <c r="ZO102" s="262"/>
      <c r="ZP102" s="262"/>
      <c r="ZQ102" s="262"/>
      <c r="ZR102" s="262"/>
      <c r="ZS102" s="262"/>
      <c r="ZT102" s="262"/>
      <c r="ZU102" s="262"/>
      <c r="ZV102" s="262"/>
      <c r="ZW102" s="262"/>
      <c r="ZX102" s="262"/>
      <c r="ZY102" s="262"/>
      <c r="ZZ102" s="262"/>
      <c r="AAA102" s="262"/>
      <c r="AAB102" s="262"/>
      <c r="AAC102" s="262"/>
      <c r="AAD102" s="262"/>
      <c r="AAE102" s="262"/>
      <c r="AAF102" s="262"/>
      <c r="AAG102" s="262"/>
      <c r="AAH102" s="262"/>
      <c r="AAI102" s="262"/>
      <c r="AAJ102" s="262"/>
      <c r="AAK102" s="262"/>
      <c r="AAL102" s="262"/>
      <c r="AAM102" s="262"/>
      <c r="AAN102" s="262"/>
      <c r="AAO102" s="262"/>
      <c r="AAP102" s="262"/>
      <c r="AAQ102" s="262"/>
      <c r="AAR102" s="262"/>
      <c r="AAS102" s="262"/>
      <c r="AAT102" s="262"/>
      <c r="AAU102" s="262"/>
      <c r="AAV102" s="262"/>
      <c r="AAW102" s="262"/>
      <c r="AAX102" s="262"/>
      <c r="AAY102" s="262"/>
      <c r="AAZ102" s="262"/>
      <c r="ABA102" s="262"/>
      <c r="ABB102" s="262"/>
      <c r="ABC102" s="262"/>
      <c r="ABD102" s="262"/>
      <c r="ABE102" s="262"/>
      <c r="ABF102" s="262"/>
      <c r="ABG102" s="262"/>
      <c r="ABH102" s="262"/>
      <c r="ABI102" s="262"/>
      <c r="ABJ102" s="262"/>
      <c r="ABK102" s="262"/>
      <c r="ABL102" s="262"/>
      <c r="ABM102" s="262"/>
      <c r="ABN102" s="262"/>
      <c r="ABO102" s="262"/>
      <c r="ABP102" s="262"/>
      <c r="ABQ102" s="262"/>
      <c r="ABR102" s="262"/>
      <c r="ABS102" s="262"/>
      <c r="ABT102" s="262"/>
      <c r="ABU102" s="262"/>
      <c r="ABV102" s="262"/>
      <c r="ABW102" s="262"/>
      <c r="ABX102" s="262"/>
      <c r="ABY102" s="262"/>
      <c r="ABZ102" s="262"/>
      <c r="ACA102" s="262"/>
      <c r="ACB102" s="262"/>
      <c r="ACC102" s="262"/>
      <c r="ACD102" s="262"/>
      <c r="ACE102" s="262"/>
      <c r="ACF102" s="262"/>
      <c r="ACG102" s="262"/>
      <c r="ACH102" s="262"/>
      <c r="ACI102" s="262"/>
      <c r="ACJ102" s="262"/>
      <c r="ACK102" s="262"/>
      <c r="ACL102" s="262"/>
    </row>
    <row r="103" spans="1:766">
      <c r="C103" s="262" t="s">
        <v>1053</v>
      </c>
      <c r="D103" s="262" t="s">
        <v>1052</v>
      </c>
      <c r="E103" s="294">
        <v>32000</v>
      </c>
      <c r="F103" s="276" t="s">
        <v>1049</v>
      </c>
      <c r="G103" s="273">
        <v>0.2</v>
      </c>
      <c r="H103" s="272">
        <v>6400</v>
      </c>
      <c r="I103" s="263" t="s">
        <v>1048</v>
      </c>
      <c r="J103" s="262" t="s">
        <v>1010</v>
      </c>
    </row>
    <row r="104" spans="1:766">
      <c r="C104" s="262" t="s">
        <v>1051</v>
      </c>
      <c r="D104" s="262" t="s">
        <v>1050</v>
      </c>
      <c r="E104" s="294">
        <v>26009</v>
      </c>
      <c r="F104" s="276" t="s">
        <v>1049</v>
      </c>
      <c r="G104" s="273">
        <v>0.2</v>
      </c>
      <c r="H104" s="272">
        <v>5202</v>
      </c>
      <c r="I104" s="263" t="s">
        <v>1048</v>
      </c>
      <c r="J104" s="262" t="s">
        <v>1010</v>
      </c>
    </row>
    <row r="105" spans="1:766">
      <c r="C105" s="262" t="s">
        <v>1047</v>
      </c>
      <c r="D105" s="262" t="s">
        <v>1046</v>
      </c>
      <c r="E105" s="294">
        <v>30060</v>
      </c>
      <c r="F105" s="276" t="s">
        <v>1043</v>
      </c>
      <c r="G105" s="273">
        <v>4.5499999999999999E-2</v>
      </c>
      <c r="H105" s="272">
        <v>1368</v>
      </c>
      <c r="I105" s="263" t="s">
        <v>1042</v>
      </c>
      <c r="J105" s="262" t="s">
        <v>1010</v>
      </c>
    </row>
    <row r="106" spans="1:766">
      <c r="C106" s="262" t="s">
        <v>1045</v>
      </c>
      <c r="D106" s="262" t="s">
        <v>1044</v>
      </c>
      <c r="E106" s="294">
        <v>3750</v>
      </c>
      <c r="F106" s="276" t="s">
        <v>1043</v>
      </c>
      <c r="G106" s="273">
        <v>4.5499999999999999E-2</v>
      </c>
      <c r="H106" s="272">
        <v>171</v>
      </c>
      <c r="I106" s="263" t="s">
        <v>1042</v>
      </c>
      <c r="J106" s="262" t="s">
        <v>1010</v>
      </c>
    </row>
    <row r="107" spans="1:766">
      <c r="A107" s="271" t="s">
        <v>1041</v>
      </c>
      <c r="B107" s="271" t="str">
        <f>LEFT(A107,3)</f>
        <v>391</v>
      </c>
      <c r="C107" s="269"/>
      <c r="D107" s="269"/>
      <c r="E107" s="295">
        <v>141537</v>
      </c>
      <c r="F107" s="295">
        <v>0</v>
      </c>
      <c r="G107" s="295"/>
      <c r="H107" s="295">
        <v>23085</v>
      </c>
      <c r="I107" s="270"/>
    </row>
    <row r="108" spans="1:766">
      <c r="A108" s="265" t="s">
        <v>1040</v>
      </c>
      <c r="C108" s="262" t="s">
        <v>1039</v>
      </c>
      <c r="D108" s="262" t="s">
        <v>1038</v>
      </c>
      <c r="E108" s="294">
        <v>654798</v>
      </c>
      <c r="F108" s="276" t="s">
        <v>1037</v>
      </c>
      <c r="G108" s="273">
        <v>3.4599999999999999E-2</v>
      </c>
      <c r="H108" s="272">
        <v>22656</v>
      </c>
      <c r="I108" s="263" t="s">
        <v>1036</v>
      </c>
      <c r="J108" s="262" t="s">
        <v>1004</v>
      </c>
    </row>
    <row r="109" spans="1:766">
      <c r="A109" s="271" t="s">
        <v>1035</v>
      </c>
      <c r="B109" s="271" t="str">
        <f>LEFT(A109,3)</f>
        <v>392</v>
      </c>
      <c r="C109" s="269"/>
      <c r="D109" s="269"/>
      <c r="E109" s="295">
        <v>654798</v>
      </c>
      <c r="F109" s="295">
        <v>0</v>
      </c>
      <c r="G109" s="295"/>
      <c r="H109" s="295">
        <v>22656</v>
      </c>
      <c r="I109" s="270"/>
    </row>
    <row r="110" spans="1:766" s="275" customFormat="1" ht="11.25" customHeight="1">
      <c r="A110" s="265" t="s">
        <v>1034</v>
      </c>
      <c r="B110" s="265"/>
      <c r="C110" s="262" t="s">
        <v>1033</v>
      </c>
      <c r="D110" s="262" t="s">
        <v>1032</v>
      </c>
      <c r="E110" s="294">
        <v>17750</v>
      </c>
      <c r="F110" s="274" t="s">
        <v>1021</v>
      </c>
      <c r="G110" s="273">
        <v>0.04</v>
      </c>
      <c r="H110" s="272">
        <v>710</v>
      </c>
      <c r="I110" s="263"/>
      <c r="J110" s="262" t="s">
        <v>1010</v>
      </c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62"/>
      <c r="BH110" s="262"/>
      <c r="BI110" s="262"/>
      <c r="BJ110" s="262"/>
      <c r="BK110" s="262"/>
      <c r="BL110" s="262"/>
      <c r="BM110" s="262"/>
      <c r="BN110" s="262"/>
      <c r="BO110" s="262"/>
      <c r="BP110" s="262"/>
      <c r="BQ110" s="262"/>
      <c r="BR110" s="262"/>
      <c r="BS110" s="262"/>
      <c r="BT110" s="262"/>
      <c r="BU110" s="262"/>
      <c r="BV110" s="262"/>
      <c r="BW110" s="262"/>
      <c r="BX110" s="262"/>
      <c r="BY110" s="262"/>
      <c r="BZ110" s="262"/>
      <c r="CA110" s="262"/>
      <c r="CB110" s="262"/>
      <c r="CC110" s="262"/>
      <c r="CD110" s="262"/>
      <c r="CE110" s="262"/>
      <c r="CF110" s="262"/>
      <c r="CG110" s="262"/>
      <c r="CH110" s="262"/>
      <c r="CI110" s="262"/>
      <c r="CJ110" s="262"/>
      <c r="CK110" s="262"/>
      <c r="CL110" s="262"/>
      <c r="CM110" s="262"/>
      <c r="CN110" s="262"/>
      <c r="CO110" s="262"/>
      <c r="CP110" s="262"/>
      <c r="CQ110" s="262"/>
      <c r="CR110" s="262"/>
      <c r="CS110" s="262"/>
      <c r="CT110" s="262"/>
      <c r="CU110" s="262"/>
      <c r="CV110" s="262"/>
      <c r="CW110" s="262"/>
      <c r="CX110" s="262"/>
      <c r="CY110" s="262"/>
      <c r="CZ110" s="262"/>
      <c r="DA110" s="262"/>
      <c r="DB110" s="262"/>
      <c r="DC110" s="262"/>
      <c r="DD110" s="262"/>
      <c r="DE110" s="262"/>
      <c r="DF110" s="262"/>
      <c r="DG110" s="262"/>
      <c r="DH110" s="262"/>
      <c r="DI110" s="262"/>
      <c r="DJ110" s="262"/>
      <c r="DK110" s="262"/>
      <c r="DL110" s="262"/>
      <c r="DM110" s="262"/>
      <c r="DN110" s="262"/>
      <c r="DO110" s="262"/>
      <c r="DP110" s="262"/>
      <c r="DQ110" s="262"/>
      <c r="DR110" s="262"/>
      <c r="DS110" s="262"/>
      <c r="DT110" s="262"/>
      <c r="DU110" s="262"/>
      <c r="DV110" s="262"/>
      <c r="DW110" s="262"/>
      <c r="DX110" s="262"/>
      <c r="DY110" s="262"/>
      <c r="DZ110" s="262"/>
      <c r="EA110" s="262"/>
      <c r="EB110" s="262"/>
      <c r="EC110" s="262"/>
      <c r="ED110" s="262"/>
      <c r="EE110" s="262"/>
      <c r="EF110" s="262"/>
      <c r="EG110" s="262"/>
      <c r="EH110" s="262"/>
      <c r="EI110" s="262"/>
      <c r="EJ110" s="262"/>
      <c r="EK110" s="262"/>
      <c r="EL110" s="262"/>
      <c r="EM110" s="262"/>
      <c r="EN110" s="262"/>
      <c r="EO110" s="262"/>
      <c r="EP110" s="262"/>
      <c r="EQ110" s="262"/>
      <c r="ER110" s="262"/>
      <c r="ES110" s="262"/>
      <c r="ET110" s="262"/>
      <c r="EU110" s="262"/>
      <c r="EV110" s="262"/>
      <c r="EW110" s="262"/>
      <c r="EX110" s="262"/>
      <c r="EY110" s="262"/>
      <c r="EZ110" s="262"/>
      <c r="FA110" s="262"/>
      <c r="FB110" s="262"/>
      <c r="FC110" s="262"/>
      <c r="FD110" s="262"/>
      <c r="FE110" s="262"/>
      <c r="FF110" s="262"/>
      <c r="FG110" s="262"/>
      <c r="FH110" s="262"/>
      <c r="FI110" s="262"/>
      <c r="FJ110" s="262"/>
      <c r="FK110" s="262"/>
      <c r="FL110" s="262"/>
      <c r="FM110" s="262"/>
      <c r="FN110" s="262"/>
      <c r="FO110" s="262"/>
      <c r="FP110" s="262"/>
      <c r="FQ110" s="262"/>
      <c r="FR110" s="262"/>
      <c r="FS110" s="262"/>
      <c r="FT110" s="262"/>
      <c r="FU110" s="262"/>
      <c r="FV110" s="262"/>
      <c r="FW110" s="262"/>
      <c r="FX110" s="262"/>
      <c r="FY110" s="262"/>
      <c r="FZ110" s="262"/>
      <c r="GA110" s="262"/>
      <c r="GB110" s="262"/>
      <c r="GC110" s="262"/>
      <c r="GD110" s="262"/>
      <c r="GE110" s="262"/>
      <c r="GF110" s="262"/>
      <c r="GG110" s="262"/>
      <c r="GH110" s="262"/>
      <c r="GI110" s="262"/>
      <c r="GJ110" s="262"/>
      <c r="GK110" s="262"/>
      <c r="GL110" s="262"/>
      <c r="GM110" s="262"/>
      <c r="GN110" s="262"/>
      <c r="GO110" s="262"/>
      <c r="GP110" s="262"/>
      <c r="GQ110" s="262"/>
      <c r="GR110" s="262"/>
      <c r="GS110" s="262"/>
      <c r="GT110" s="262"/>
      <c r="GU110" s="262"/>
      <c r="GV110" s="262"/>
      <c r="GW110" s="262"/>
      <c r="GX110" s="262"/>
      <c r="GY110" s="262"/>
      <c r="GZ110" s="262"/>
      <c r="HA110" s="262"/>
      <c r="HB110" s="262"/>
      <c r="HC110" s="262"/>
      <c r="HD110" s="262"/>
      <c r="HE110" s="262"/>
      <c r="HF110" s="262"/>
      <c r="HG110" s="262"/>
      <c r="HH110" s="262"/>
      <c r="HI110" s="262"/>
      <c r="HJ110" s="262"/>
      <c r="HK110" s="262"/>
      <c r="HL110" s="262"/>
      <c r="HM110" s="262"/>
      <c r="HN110" s="262"/>
      <c r="HO110" s="262"/>
      <c r="HP110" s="262"/>
      <c r="HQ110" s="262"/>
      <c r="HR110" s="262"/>
      <c r="HS110" s="262"/>
      <c r="HT110" s="262"/>
      <c r="HU110" s="262"/>
      <c r="HV110" s="262"/>
      <c r="HW110" s="262"/>
      <c r="HX110" s="262"/>
      <c r="HY110" s="262"/>
      <c r="HZ110" s="262"/>
      <c r="IA110" s="262"/>
      <c r="IB110" s="262"/>
      <c r="IC110" s="262"/>
      <c r="ID110" s="262"/>
      <c r="IE110" s="262"/>
      <c r="IF110" s="262"/>
      <c r="IG110" s="262"/>
      <c r="IH110" s="262"/>
      <c r="II110" s="262"/>
      <c r="IJ110" s="262"/>
      <c r="IK110" s="262"/>
      <c r="IL110" s="262"/>
      <c r="IM110" s="262"/>
      <c r="IN110" s="262"/>
      <c r="IO110" s="262"/>
      <c r="IP110" s="262"/>
      <c r="IQ110" s="262"/>
      <c r="IR110" s="262"/>
      <c r="IS110" s="262"/>
      <c r="IT110" s="262"/>
      <c r="IU110" s="262"/>
      <c r="IV110" s="262"/>
      <c r="IW110" s="262"/>
      <c r="IX110" s="262"/>
      <c r="IY110" s="262"/>
      <c r="IZ110" s="262"/>
      <c r="JA110" s="262"/>
      <c r="JB110" s="262"/>
      <c r="JC110" s="262"/>
      <c r="JD110" s="262"/>
      <c r="JE110" s="262"/>
      <c r="JF110" s="262"/>
      <c r="JG110" s="262"/>
      <c r="JH110" s="262"/>
      <c r="JI110" s="262"/>
      <c r="JJ110" s="262"/>
      <c r="JK110" s="262"/>
      <c r="JL110" s="262"/>
      <c r="JM110" s="262"/>
      <c r="JN110" s="262"/>
      <c r="JO110" s="262"/>
      <c r="JP110" s="262"/>
      <c r="JQ110" s="262"/>
      <c r="JR110" s="262"/>
      <c r="JS110" s="262"/>
      <c r="JT110" s="262"/>
      <c r="JU110" s="262"/>
      <c r="JV110" s="262"/>
      <c r="JW110" s="262"/>
      <c r="JX110" s="262"/>
      <c r="JY110" s="262"/>
      <c r="JZ110" s="262"/>
      <c r="KA110" s="262"/>
      <c r="KB110" s="262"/>
      <c r="KC110" s="262"/>
      <c r="KD110" s="262"/>
      <c r="KE110" s="262"/>
      <c r="KF110" s="262"/>
      <c r="KG110" s="262"/>
      <c r="KH110" s="262"/>
      <c r="KI110" s="262"/>
      <c r="KJ110" s="262"/>
      <c r="KK110" s="262"/>
      <c r="KL110" s="262"/>
      <c r="KM110" s="262"/>
      <c r="KN110" s="262"/>
      <c r="KO110" s="262"/>
      <c r="KP110" s="262"/>
      <c r="KQ110" s="262"/>
      <c r="KR110" s="262"/>
      <c r="KS110" s="262"/>
      <c r="KT110" s="262"/>
      <c r="KU110" s="262"/>
      <c r="KV110" s="262"/>
      <c r="KW110" s="262"/>
      <c r="KX110" s="262"/>
      <c r="KY110" s="262"/>
      <c r="KZ110" s="262"/>
      <c r="LA110" s="262"/>
      <c r="LB110" s="262"/>
      <c r="LC110" s="262"/>
      <c r="LD110" s="262"/>
      <c r="LE110" s="262"/>
      <c r="LF110" s="262"/>
      <c r="LG110" s="262"/>
      <c r="LH110" s="262"/>
      <c r="LI110" s="262"/>
      <c r="LJ110" s="262"/>
      <c r="LK110" s="262"/>
      <c r="LL110" s="262"/>
      <c r="LM110" s="262"/>
      <c r="LN110" s="262"/>
      <c r="LO110" s="262"/>
      <c r="LP110" s="262"/>
      <c r="LQ110" s="262"/>
      <c r="LR110" s="262"/>
      <c r="LS110" s="262"/>
      <c r="LT110" s="262"/>
      <c r="LU110" s="262"/>
      <c r="LV110" s="262"/>
      <c r="LW110" s="262"/>
      <c r="LX110" s="262"/>
      <c r="LY110" s="262"/>
      <c r="LZ110" s="262"/>
      <c r="MA110" s="262"/>
      <c r="MB110" s="262"/>
      <c r="MC110" s="262"/>
      <c r="MD110" s="262"/>
      <c r="ME110" s="262"/>
      <c r="MF110" s="262"/>
      <c r="MG110" s="262"/>
      <c r="MH110" s="262"/>
      <c r="MI110" s="262"/>
      <c r="MJ110" s="262"/>
      <c r="MK110" s="262"/>
      <c r="ML110" s="262"/>
      <c r="MM110" s="262"/>
      <c r="MN110" s="262"/>
      <c r="MO110" s="262"/>
      <c r="MP110" s="262"/>
      <c r="MQ110" s="262"/>
      <c r="MR110" s="262"/>
      <c r="MS110" s="262"/>
      <c r="MT110" s="262"/>
      <c r="MU110" s="262"/>
      <c r="MV110" s="262"/>
      <c r="MW110" s="262"/>
      <c r="MX110" s="262"/>
      <c r="MY110" s="262"/>
      <c r="MZ110" s="262"/>
      <c r="NA110" s="262"/>
      <c r="NB110" s="262"/>
      <c r="NC110" s="262"/>
      <c r="ND110" s="262"/>
      <c r="NE110" s="262"/>
      <c r="NF110" s="262"/>
      <c r="NG110" s="262"/>
      <c r="NH110" s="262"/>
      <c r="NI110" s="262"/>
      <c r="NJ110" s="262"/>
      <c r="NK110" s="262"/>
      <c r="NL110" s="262"/>
      <c r="NM110" s="262"/>
      <c r="NN110" s="262"/>
      <c r="NO110" s="262"/>
      <c r="NP110" s="262"/>
      <c r="NQ110" s="262"/>
      <c r="NR110" s="262"/>
      <c r="NS110" s="262"/>
      <c r="NT110" s="262"/>
      <c r="NU110" s="262"/>
      <c r="NV110" s="262"/>
      <c r="NW110" s="262"/>
      <c r="NX110" s="262"/>
      <c r="NY110" s="262"/>
      <c r="NZ110" s="262"/>
      <c r="OA110" s="262"/>
      <c r="OB110" s="262"/>
      <c r="OC110" s="262"/>
      <c r="OD110" s="262"/>
      <c r="OE110" s="262"/>
      <c r="OF110" s="262"/>
      <c r="OG110" s="262"/>
      <c r="OH110" s="262"/>
      <c r="OI110" s="262"/>
      <c r="OJ110" s="262"/>
      <c r="OK110" s="262"/>
      <c r="OL110" s="262"/>
      <c r="OM110" s="262"/>
      <c r="ON110" s="262"/>
      <c r="OO110" s="262"/>
      <c r="OP110" s="262"/>
      <c r="OQ110" s="262"/>
      <c r="OR110" s="262"/>
      <c r="OS110" s="262"/>
      <c r="OT110" s="262"/>
      <c r="OU110" s="262"/>
      <c r="OV110" s="262"/>
      <c r="OW110" s="262"/>
      <c r="OX110" s="262"/>
      <c r="OY110" s="262"/>
      <c r="OZ110" s="262"/>
      <c r="PA110" s="262"/>
      <c r="PB110" s="262"/>
      <c r="PC110" s="262"/>
      <c r="PD110" s="262"/>
      <c r="PE110" s="262"/>
      <c r="PF110" s="262"/>
      <c r="PG110" s="262"/>
      <c r="PH110" s="262"/>
      <c r="PI110" s="262"/>
      <c r="PJ110" s="262"/>
      <c r="PK110" s="262"/>
      <c r="PL110" s="262"/>
      <c r="PM110" s="262"/>
      <c r="PN110" s="262"/>
      <c r="PO110" s="262"/>
      <c r="PP110" s="262"/>
      <c r="PQ110" s="262"/>
      <c r="PR110" s="262"/>
      <c r="PS110" s="262"/>
      <c r="PT110" s="262"/>
      <c r="PU110" s="262"/>
      <c r="PV110" s="262"/>
      <c r="PW110" s="262"/>
      <c r="PX110" s="262"/>
      <c r="PY110" s="262"/>
      <c r="PZ110" s="262"/>
      <c r="QA110" s="262"/>
      <c r="QB110" s="262"/>
      <c r="QC110" s="262"/>
      <c r="QD110" s="262"/>
      <c r="QE110" s="262"/>
      <c r="QF110" s="262"/>
      <c r="QG110" s="262"/>
      <c r="QH110" s="262"/>
      <c r="QI110" s="262"/>
      <c r="QJ110" s="262"/>
      <c r="QK110" s="262"/>
      <c r="QL110" s="262"/>
      <c r="QM110" s="262"/>
      <c r="QN110" s="262"/>
      <c r="QO110" s="262"/>
      <c r="QP110" s="262"/>
      <c r="QQ110" s="262"/>
      <c r="QR110" s="262"/>
      <c r="QS110" s="262"/>
      <c r="QT110" s="262"/>
      <c r="QU110" s="262"/>
      <c r="QV110" s="262"/>
      <c r="QW110" s="262"/>
      <c r="QX110" s="262"/>
      <c r="QY110" s="262"/>
      <c r="QZ110" s="262"/>
      <c r="RA110" s="262"/>
      <c r="RB110" s="262"/>
      <c r="RC110" s="262"/>
      <c r="RD110" s="262"/>
      <c r="RE110" s="262"/>
      <c r="RF110" s="262"/>
      <c r="RG110" s="262"/>
      <c r="RH110" s="262"/>
      <c r="RI110" s="262"/>
      <c r="RJ110" s="262"/>
      <c r="RK110" s="262"/>
      <c r="RL110" s="262"/>
      <c r="RM110" s="262"/>
      <c r="RN110" s="262"/>
      <c r="RO110" s="262"/>
      <c r="RP110" s="262"/>
      <c r="RQ110" s="262"/>
      <c r="RR110" s="262"/>
      <c r="RS110" s="262"/>
      <c r="RT110" s="262"/>
      <c r="RU110" s="262"/>
      <c r="RV110" s="262"/>
      <c r="RW110" s="262"/>
      <c r="RX110" s="262"/>
      <c r="RY110" s="262"/>
      <c r="RZ110" s="262"/>
      <c r="SA110" s="262"/>
      <c r="SB110" s="262"/>
      <c r="SC110" s="262"/>
      <c r="SD110" s="262"/>
      <c r="SE110" s="262"/>
      <c r="SF110" s="262"/>
      <c r="SG110" s="262"/>
      <c r="SH110" s="262"/>
      <c r="SI110" s="262"/>
      <c r="SJ110" s="262"/>
      <c r="SK110" s="262"/>
      <c r="SL110" s="262"/>
      <c r="SM110" s="262"/>
      <c r="SN110" s="262"/>
      <c r="SO110" s="262"/>
      <c r="SP110" s="262"/>
      <c r="SQ110" s="262"/>
      <c r="SR110" s="262"/>
      <c r="SS110" s="262"/>
      <c r="ST110" s="262"/>
      <c r="SU110" s="262"/>
      <c r="SV110" s="262"/>
      <c r="SW110" s="262"/>
      <c r="SX110" s="262"/>
      <c r="SY110" s="262"/>
      <c r="SZ110" s="262"/>
      <c r="TA110" s="262"/>
      <c r="TB110" s="262"/>
      <c r="TC110" s="262"/>
      <c r="TD110" s="262"/>
      <c r="TE110" s="262"/>
      <c r="TF110" s="262"/>
      <c r="TG110" s="262"/>
      <c r="TH110" s="262"/>
      <c r="TI110" s="262"/>
      <c r="TJ110" s="262"/>
      <c r="TK110" s="262"/>
      <c r="TL110" s="262"/>
      <c r="TM110" s="262"/>
      <c r="TN110" s="262"/>
      <c r="TO110" s="262"/>
      <c r="TP110" s="262"/>
      <c r="TQ110" s="262"/>
      <c r="TR110" s="262"/>
      <c r="TS110" s="262"/>
      <c r="TT110" s="262"/>
      <c r="TU110" s="262"/>
      <c r="TV110" s="262"/>
      <c r="TW110" s="262"/>
      <c r="TX110" s="262"/>
      <c r="TY110" s="262"/>
      <c r="TZ110" s="262"/>
      <c r="UA110" s="262"/>
      <c r="UB110" s="262"/>
      <c r="UC110" s="262"/>
      <c r="UD110" s="262"/>
      <c r="UE110" s="262"/>
      <c r="UF110" s="262"/>
      <c r="UG110" s="262"/>
      <c r="UH110" s="262"/>
      <c r="UI110" s="262"/>
      <c r="UJ110" s="262"/>
      <c r="UK110" s="262"/>
      <c r="UL110" s="262"/>
      <c r="UM110" s="262"/>
      <c r="UN110" s="262"/>
      <c r="UO110" s="262"/>
      <c r="UP110" s="262"/>
      <c r="UQ110" s="262"/>
      <c r="UR110" s="262"/>
      <c r="US110" s="262"/>
      <c r="UT110" s="262"/>
      <c r="UU110" s="262"/>
      <c r="UV110" s="262"/>
      <c r="UW110" s="262"/>
      <c r="UX110" s="262"/>
      <c r="UY110" s="262"/>
      <c r="UZ110" s="262"/>
      <c r="VA110" s="262"/>
      <c r="VB110" s="262"/>
      <c r="VC110" s="262"/>
      <c r="VD110" s="262"/>
      <c r="VE110" s="262"/>
      <c r="VF110" s="262"/>
      <c r="VG110" s="262"/>
      <c r="VH110" s="262"/>
      <c r="VI110" s="262"/>
      <c r="VJ110" s="262"/>
      <c r="VK110" s="262"/>
      <c r="VL110" s="262"/>
      <c r="VM110" s="262"/>
      <c r="VN110" s="262"/>
      <c r="VO110" s="262"/>
      <c r="VP110" s="262"/>
      <c r="VQ110" s="262"/>
      <c r="VR110" s="262"/>
      <c r="VS110" s="262"/>
      <c r="VT110" s="262"/>
      <c r="VU110" s="262"/>
      <c r="VV110" s="262"/>
      <c r="VW110" s="262"/>
      <c r="VX110" s="262"/>
      <c r="VY110" s="262"/>
      <c r="VZ110" s="262"/>
      <c r="WA110" s="262"/>
      <c r="WB110" s="262"/>
      <c r="WC110" s="262"/>
      <c r="WD110" s="262"/>
      <c r="WE110" s="262"/>
      <c r="WF110" s="262"/>
      <c r="WG110" s="262"/>
      <c r="WH110" s="262"/>
      <c r="WI110" s="262"/>
      <c r="WJ110" s="262"/>
      <c r="WK110" s="262"/>
      <c r="WL110" s="262"/>
      <c r="WM110" s="262"/>
      <c r="WN110" s="262"/>
      <c r="WO110" s="262"/>
      <c r="WP110" s="262"/>
      <c r="WQ110" s="262"/>
      <c r="WR110" s="262"/>
      <c r="WS110" s="262"/>
      <c r="WT110" s="262"/>
      <c r="WU110" s="262"/>
      <c r="WV110" s="262"/>
      <c r="WW110" s="262"/>
      <c r="WX110" s="262"/>
      <c r="WY110" s="262"/>
      <c r="WZ110" s="262"/>
      <c r="XA110" s="262"/>
      <c r="XB110" s="262"/>
      <c r="XC110" s="262"/>
      <c r="XD110" s="262"/>
      <c r="XE110" s="262"/>
      <c r="XF110" s="262"/>
      <c r="XG110" s="262"/>
      <c r="XH110" s="262"/>
      <c r="XI110" s="262"/>
      <c r="XJ110" s="262"/>
      <c r="XK110" s="262"/>
      <c r="XL110" s="262"/>
      <c r="XM110" s="262"/>
      <c r="XN110" s="262"/>
      <c r="XO110" s="262"/>
      <c r="XP110" s="262"/>
      <c r="XQ110" s="262"/>
      <c r="XR110" s="262"/>
      <c r="XS110" s="262"/>
      <c r="XT110" s="262"/>
      <c r="XU110" s="262"/>
      <c r="XV110" s="262"/>
      <c r="XW110" s="262"/>
      <c r="XX110" s="262"/>
      <c r="XY110" s="262"/>
      <c r="XZ110" s="262"/>
      <c r="YA110" s="262"/>
      <c r="YB110" s="262"/>
      <c r="YC110" s="262"/>
      <c r="YD110" s="262"/>
      <c r="YE110" s="262"/>
      <c r="YF110" s="262"/>
      <c r="YG110" s="262"/>
      <c r="YH110" s="262"/>
      <c r="YI110" s="262"/>
      <c r="YJ110" s="262"/>
      <c r="YK110" s="262"/>
      <c r="YL110" s="262"/>
      <c r="YM110" s="262"/>
      <c r="YN110" s="262"/>
      <c r="YO110" s="262"/>
      <c r="YP110" s="262"/>
      <c r="YQ110" s="262"/>
      <c r="YR110" s="262"/>
      <c r="YS110" s="262"/>
      <c r="YT110" s="262"/>
      <c r="YU110" s="262"/>
      <c r="YV110" s="262"/>
      <c r="YW110" s="262"/>
      <c r="YX110" s="262"/>
      <c r="YY110" s="262"/>
      <c r="YZ110" s="262"/>
      <c r="ZA110" s="262"/>
      <c r="ZB110" s="262"/>
      <c r="ZC110" s="262"/>
      <c r="ZD110" s="262"/>
      <c r="ZE110" s="262"/>
      <c r="ZF110" s="262"/>
      <c r="ZG110" s="262"/>
      <c r="ZH110" s="262"/>
      <c r="ZI110" s="262"/>
      <c r="ZJ110" s="262"/>
      <c r="ZK110" s="262"/>
      <c r="ZL110" s="262"/>
      <c r="ZM110" s="262"/>
      <c r="ZN110" s="262"/>
      <c r="ZO110" s="262"/>
      <c r="ZP110" s="262"/>
      <c r="ZQ110" s="262"/>
      <c r="ZR110" s="262"/>
      <c r="ZS110" s="262"/>
      <c r="ZT110" s="262"/>
      <c r="ZU110" s="262"/>
      <c r="ZV110" s="262"/>
      <c r="ZW110" s="262"/>
      <c r="ZX110" s="262"/>
      <c r="ZY110" s="262"/>
      <c r="ZZ110" s="262"/>
      <c r="AAA110" s="262"/>
      <c r="AAB110" s="262"/>
      <c r="AAC110" s="262"/>
      <c r="AAD110" s="262"/>
      <c r="AAE110" s="262"/>
      <c r="AAF110" s="262"/>
      <c r="AAG110" s="262"/>
      <c r="AAH110" s="262"/>
      <c r="AAI110" s="262"/>
      <c r="AAJ110" s="262"/>
      <c r="AAK110" s="262"/>
      <c r="AAL110" s="262"/>
      <c r="AAM110" s="262"/>
      <c r="AAN110" s="262"/>
      <c r="AAO110" s="262"/>
      <c r="AAP110" s="262"/>
      <c r="AAQ110" s="262"/>
      <c r="AAR110" s="262"/>
      <c r="AAS110" s="262"/>
      <c r="AAT110" s="262"/>
      <c r="AAU110" s="262"/>
      <c r="AAV110" s="262"/>
      <c r="AAW110" s="262"/>
      <c r="AAX110" s="262"/>
      <c r="AAY110" s="262"/>
      <c r="AAZ110" s="262"/>
      <c r="ABA110" s="262"/>
      <c r="ABB110" s="262"/>
      <c r="ABC110" s="262"/>
      <c r="ABD110" s="262"/>
      <c r="ABE110" s="262"/>
      <c r="ABF110" s="262"/>
      <c r="ABG110" s="262"/>
      <c r="ABH110" s="262"/>
      <c r="ABI110" s="262"/>
      <c r="ABJ110" s="262"/>
      <c r="ABK110" s="262"/>
      <c r="ABL110" s="262"/>
      <c r="ABM110" s="262"/>
      <c r="ABN110" s="262"/>
      <c r="ABO110" s="262"/>
      <c r="ABP110" s="262"/>
      <c r="ABQ110" s="262"/>
      <c r="ABR110" s="262"/>
      <c r="ABS110" s="262"/>
      <c r="ABT110" s="262"/>
      <c r="ABU110" s="262"/>
      <c r="ABV110" s="262"/>
      <c r="ABW110" s="262"/>
      <c r="ABX110" s="262"/>
      <c r="ABY110" s="262"/>
      <c r="ABZ110" s="262"/>
      <c r="ACA110" s="262"/>
      <c r="ACB110" s="262"/>
      <c r="ACC110" s="262"/>
      <c r="ACD110" s="262"/>
      <c r="ACE110" s="262"/>
      <c r="ACF110" s="262"/>
      <c r="ACG110" s="262"/>
      <c r="ACH110" s="262"/>
      <c r="ACI110" s="262"/>
      <c r="ACJ110" s="262"/>
      <c r="ACK110" s="262"/>
      <c r="ACL110" s="262"/>
    </row>
    <row r="111" spans="1:766" s="275" customFormat="1" ht="11.25" customHeight="1">
      <c r="A111" s="265"/>
      <c r="B111" s="265"/>
      <c r="C111" s="262" t="s">
        <v>1031</v>
      </c>
      <c r="D111" s="262" t="s">
        <v>1030</v>
      </c>
      <c r="E111" s="294">
        <v>7000</v>
      </c>
      <c r="F111" s="274" t="s">
        <v>1021</v>
      </c>
      <c r="G111" s="273">
        <v>0.04</v>
      </c>
      <c r="H111" s="272">
        <v>280</v>
      </c>
      <c r="I111" s="263"/>
      <c r="J111" s="262" t="s">
        <v>1010</v>
      </c>
      <c r="K111" s="262"/>
      <c r="L111" s="262"/>
      <c r="M111" s="262"/>
      <c r="N111" s="262"/>
      <c r="O111" s="262"/>
      <c r="P111" s="262"/>
      <c r="Q111" s="262"/>
      <c r="R111" s="262"/>
      <c r="S111" s="262"/>
      <c r="T111" s="262"/>
      <c r="U111" s="262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62"/>
      <c r="BH111" s="262"/>
      <c r="BI111" s="262"/>
      <c r="BJ111" s="262"/>
      <c r="BK111" s="262"/>
      <c r="BL111" s="262"/>
      <c r="BM111" s="262"/>
      <c r="BN111" s="262"/>
      <c r="BO111" s="262"/>
      <c r="BP111" s="262"/>
      <c r="BQ111" s="262"/>
      <c r="BR111" s="262"/>
      <c r="BS111" s="262"/>
      <c r="BT111" s="262"/>
      <c r="BU111" s="262"/>
      <c r="BV111" s="262"/>
      <c r="BW111" s="262"/>
      <c r="BX111" s="262"/>
      <c r="BY111" s="262"/>
      <c r="BZ111" s="262"/>
      <c r="CA111" s="262"/>
      <c r="CB111" s="262"/>
      <c r="CC111" s="262"/>
      <c r="CD111" s="262"/>
      <c r="CE111" s="262"/>
      <c r="CF111" s="262"/>
      <c r="CG111" s="262"/>
      <c r="CH111" s="262"/>
      <c r="CI111" s="262"/>
      <c r="CJ111" s="262"/>
      <c r="CK111" s="262"/>
      <c r="CL111" s="262"/>
      <c r="CM111" s="262"/>
      <c r="CN111" s="262"/>
      <c r="CO111" s="262"/>
      <c r="CP111" s="262"/>
      <c r="CQ111" s="262"/>
      <c r="CR111" s="262"/>
      <c r="CS111" s="262"/>
      <c r="CT111" s="262"/>
      <c r="CU111" s="262"/>
      <c r="CV111" s="262"/>
      <c r="CW111" s="262"/>
      <c r="CX111" s="262"/>
      <c r="CY111" s="262"/>
      <c r="CZ111" s="262"/>
      <c r="DA111" s="262"/>
      <c r="DB111" s="262"/>
      <c r="DC111" s="262"/>
      <c r="DD111" s="262"/>
      <c r="DE111" s="262"/>
      <c r="DF111" s="262"/>
      <c r="DG111" s="262"/>
      <c r="DH111" s="262"/>
      <c r="DI111" s="262"/>
      <c r="DJ111" s="262"/>
      <c r="DK111" s="262"/>
      <c r="DL111" s="262"/>
      <c r="DM111" s="262"/>
      <c r="DN111" s="262"/>
      <c r="DO111" s="262"/>
      <c r="DP111" s="262"/>
      <c r="DQ111" s="262"/>
      <c r="DR111" s="262"/>
      <c r="DS111" s="262"/>
      <c r="DT111" s="262"/>
      <c r="DU111" s="262"/>
      <c r="DV111" s="262"/>
      <c r="DW111" s="262"/>
      <c r="DX111" s="262"/>
      <c r="DY111" s="262"/>
      <c r="DZ111" s="262"/>
      <c r="EA111" s="262"/>
      <c r="EB111" s="262"/>
      <c r="EC111" s="262"/>
      <c r="ED111" s="262"/>
      <c r="EE111" s="262"/>
      <c r="EF111" s="262"/>
      <c r="EG111" s="262"/>
      <c r="EH111" s="262"/>
      <c r="EI111" s="262"/>
      <c r="EJ111" s="262"/>
      <c r="EK111" s="262"/>
      <c r="EL111" s="262"/>
      <c r="EM111" s="262"/>
      <c r="EN111" s="262"/>
      <c r="EO111" s="262"/>
      <c r="EP111" s="262"/>
      <c r="EQ111" s="262"/>
      <c r="ER111" s="262"/>
      <c r="ES111" s="262"/>
      <c r="ET111" s="262"/>
      <c r="EU111" s="262"/>
      <c r="EV111" s="262"/>
      <c r="EW111" s="262"/>
      <c r="EX111" s="262"/>
      <c r="EY111" s="262"/>
      <c r="EZ111" s="262"/>
      <c r="FA111" s="262"/>
      <c r="FB111" s="262"/>
      <c r="FC111" s="262"/>
      <c r="FD111" s="262"/>
      <c r="FE111" s="262"/>
      <c r="FF111" s="262"/>
      <c r="FG111" s="262"/>
      <c r="FH111" s="262"/>
      <c r="FI111" s="262"/>
      <c r="FJ111" s="262"/>
      <c r="FK111" s="262"/>
      <c r="FL111" s="262"/>
      <c r="FM111" s="262"/>
      <c r="FN111" s="262"/>
      <c r="FO111" s="262"/>
      <c r="FP111" s="262"/>
      <c r="FQ111" s="262"/>
      <c r="FR111" s="262"/>
      <c r="FS111" s="262"/>
      <c r="FT111" s="262"/>
      <c r="FU111" s="262"/>
      <c r="FV111" s="262"/>
      <c r="FW111" s="262"/>
      <c r="FX111" s="262"/>
      <c r="FY111" s="262"/>
      <c r="FZ111" s="262"/>
      <c r="GA111" s="262"/>
      <c r="GB111" s="262"/>
      <c r="GC111" s="262"/>
      <c r="GD111" s="262"/>
      <c r="GE111" s="262"/>
      <c r="GF111" s="262"/>
      <c r="GG111" s="262"/>
      <c r="GH111" s="262"/>
      <c r="GI111" s="262"/>
      <c r="GJ111" s="262"/>
      <c r="GK111" s="262"/>
      <c r="GL111" s="262"/>
      <c r="GM111" s="262"/>
      <c r="GN111" s="262"/>
      <c r="GO111" s="262"/>
      <c r="GP111" s="262"/>
      <c r="GQ111" s="262"/>
      <c r="GR111" s="262"/>
      <c r="GS111" s="262"/>
      <c r="GT111" s="262"/>
      <c r="GU111" s="262"/>
      <c r="GV111" s="262"/>
      <c r="GW111" s="262"/>
      <c r="GX111" s="262"/>
      <c r="GY111" s="262"/>
      <c r="GZ111" s="262"/>
      <c r="HA111" s="262"/>
      <c r="HB111" s="262"/>
      <c r="HC111" s="262"/>
      <c r="HD111" s="262"/>
      <c r="HE111" s="262"/>
      <c r="HF111" s="262"/>
      <c r="HG111" s="262"/>
      <c r="HH111" s="262"/>
      <c r="HI111" s="262"/>
      <c r="HJ111" s="262"/>
      <c r="HK111" s="262"/>
      <c r="HL111" s="262"/>
      <c r="HM111" s="262"/>
      <c r="HN111" s="262"/>
      <c r="HO111" s="262"/>
      <c r="HP111" s="262"/>
      <c r="HQ111" s="262"/>
      <c r="HR111" s="262"/>
      <c r="HS111" s="262"/>
      <c r="HT111" s="262"/>
      <c r="HU111" s="262"/>
      <c r="HV111" s="262"/>
      <c r="HW111" s="262"/>
      <c r="HX111" s="262"/>
      <c r="HY111" s="262"/>
      <c r="HZ111" s="262"/>
      <c r="IA111" s="262"/>
      <c r="IB111" s="262"/>
      <c r="IC111" s="262"/>
      <c r="ID111" s="262"/>
      <c r="IE111" s="262"/>
      <c r="IF111" s="262"/>
      <c r="IG111" s="262"/>
      <c r="IH111" s="262"/>
      <c r="II111" s="262"/>
      <c r="IJ111" s="262"/>
      <c r="IK111" s="262"/>
      <c r="IL111" s="262"/>
      <c r="IM111" s="262"/>
      <c r="IN111" s="262"/>
      <c r="IO111" s="262"/>
      <c r="IP111" s="262"/>
      <c r="IQ111" s="262"/>
      <c r="IR111" s="262"/>
      <c r="IS111" s="262"/>
      <c r="IT111" s="262"/>
      <c r="IU111" s="262"/>
      <c r="IV111" s="262"/>
      <c r="IW111" s="262"/>
      <c r="IX111" s="262"/>
      <c r="IY111" s="262"/>
      <c r="IZ111" s="262"/>
      <c r="JA111" s="262"/>
      <c r="JB111" s="262"/>
      <c r="JC111" s="262"/>
      <c r="JD111" s="262"/>
      <c r="JE111" s="262"/>
      <c r="JF111" s="262"/>
      <c r="JG111" s="262"/>
      <c r="JH111" s="262"/>
      <c r="JI111" s="262"/>
      <c r="JJ111" s="262"/>
      <c r="JK111" s="262"/>
      <c r="JL111" s="262"/>
      <c r="JM111" s="262"/>
      <c r="JN111" s="262"/>
      <c r="JO111" s="262"/>
      <c r="JP111" s="262"/>
      <c r="JQ111" s="262"/>
      <c r="JR111" s="262"/>
      <c r="JS111" s="262"/>
      <c r="JT111" s="262"/>
      <c r="JU111" s="262"/>
      <c r="JV111" s="262"/>
      <c r="JW111" s="262"/>
      <c r="JX111" s="262"/>
      <c r="JY111" s="262"/>
      <c r="JZ111" s="262"/>
      <c r="KA111" s="262"/>
      <c r="KB111" s="262"/>
      <c r="KC111" s="262"/>
      <c r="KD111" s="262"/>
      <c r="KE111" s="262"/>
      <c r="KF111" s="262"/>
      <c r="KG111" s="262"/>
      <c r="KH111" s="262"/>
      <c r="KI111" s="262"/>
      <c r="KJ111" s="262"/>
      <c r="KK111" s="262"/>
      <c r="KL111" s="262"/>
      <c r="KM111" s="262"/>
      <c r="KN111" s="262"/>
      <c r="KO111" s="262"/>
      <c r="KP111" s="262"/>
      <c r="KQ111" s="262"/>
      <c r="KR111" s="262"/>
      <c r="KS111" s="262"/>
      <c r="KT111" s="262"/>
      <c r="KU111" s="262"/>
      <c r="KV111" s="262"/>
      <c r="KW111" s="262"/>
      <c r="KX111" s="262"/>
      <c r="KY111" s="262"/>
      <c r="KZ111" s="262"/>
      <c r="LA111" s="262"/>
      <c r="LB111" s="262"/>
      <c r="LC111" s="262"/>
      <c r="LD111" s="262"/>
      <c r="LE111" s="262"/>
      <c r="LF111" s="262"/>
      <c r="LG111" s="262"/>
      <c r="LH111" s="262"/>
      <c r="LI111" s="262"/>
      <c r="LJ111" s="262"/>
      <c r="LK111" s="262"/>
      <c r="LL111" s="262"/>
      <c r="LM111" s="262"/>
      <c r="LN111" s="262"/>
      <c r="LO111" s="262"/>
      <c r="LP111" s="262"/>
      <c r="LQ111" s="262"/>
      <c r="LR111" s="262"/>
      <c r="LS111" s="262"/>
      <c r="LT111" s="262"/>
      <c r="LU111" s="262"/>
      <c r="LV111" s="262"/>
      <c r="LW111" s="262"/>
      <c r="LX111" s="262"/>
      <c r="LY111" s="262"/>
      <c r="LZ111" s="262"/>
      <c r="MA111" s="262"/>
      <c r="MB111" s="262"/>
      <c r="MC111" s="262"/>
      <c r="MD111" s="262"/>
      <c r="ME111" s="262"/>
      <c r="MF111" s="262"/>
      <c r="MG111" s="262"/>
      <c r="MH111" s="262"/>
      <c r="MI111" s="262"/>
      <c r="MJ111" s="262"/>
      <c r="MK111" s="262"/>
      <c r="ML111" s="262"/>
      <c r="MM111" s="262"/>
      <c r="MN111" s="262"/>
      <c r="MO111" s="262"/>
      <c r="MP111" s="262"/>
      <c r="MQ111" s="262"/>
      <c r="MR111" s="262"/>
      <c r="MS111" s="262"/>
      <c r="MT111" s="262"/>
      <c r="MU111" s="262"/>
      <c r="MV111" s="262"/>
      <c r="MW111" s="262"/>
      <c r="MX111" s="262"/>
      <c r="MY111" s="262"/>
      <c r="MZ111" s="262"/>
      <c r="NA111" s="262"/>
      <c r="NB111" s="262"/>
      <c r="NC111" s="262"/>
      <c r="ND111" s="262"/>
      <c r="NE111" s="262"/>
      <c r="NF111" s="262"/>
      <c r="NG111" s="262"/>
      <c r="NH111" s="262"/>
      <c r="NI111" s="262"/>
      <c r="NJ111" s="262"/>
      <c r="NK111" s="262"/>
      <c r="NL111" s="262"/>
      <c r="NM111" s="262"/>
      <c r="NN111" s="262"/>
      <c r="NO111" s="262"/>
      <c r="NP111" s="262"/>
      <c r="NQ111" s="262"/>
      <c r="NR111" s="262"/>
      <c r="NS111" s="262"/>
      <c r="NT111" s="262"/>
      <c r="NU111" s="262"/>
      <c r="NV111" s="262"/>
      <c r="NW111" s="262"/>
      <c r="NX111" s="262"/>
      <c r="NY111" s="262"/>
      <c r="NZ111" s="262"/>
      <c r="OA111" s="262"/>
      <c r="OB111" s="262"/>
      <c r="OC111" s="262"/>
      <c r="OD111" s="262"/>
      <c r="OE111" s="262"/>
      <c r="OF111" s="262"/>
      <c r="OG111" s="262"/>
      <c r="OH111" s="262"/>
      <c r="OI111" s="262"/>
      <c r="OJ111" s="262"/>
      <c r="OK111" s="262"/>
      <c r="OL111" s="262"/>
      <c r="OM111" s="262"/>
      <c r="ON111" s="262"/>
      <c r="OO111" s="262"/>
      <c r="OP111" s="262"/>
      <c r="OQ111" s="262"/>
      <c r="OR111" s="262"/>
      <c r="OS111" s="262"/>
      <c r="OT111" s="262"/>
      <c r="OU111" s="262"/>
      <c r="OV111" s="262"/>
      <c r="OW111" s="262"/>
      <c r="OX111" s="262"/>
      <c r="OY111" s="262"/>
      <c r="OZ111" s="262"/>
      <c r="PA111" s="262"/>
      <c r="PB111" s="262"/>
      <c r="PC111" s="262"/>
      <c r="PD111" s="262"/>
      <c r="PE111" s="262"/>
      <c r="PF111" s="262"/>
      <c r="PG111" s="262"/>
      <c r="PH111" s="262"/>
      <c r="PI111" s="262"/>
      <c r="PJ111" s="262"/>
      <c r="PK111" s="262"/>
      <c r="PL111" s="262"/>
      <c r="PM111" s="262"/>
      <c r="PN111" s="262"/>
      <c r="PO111" s="262"/>
      <c r="PP111" s="262"/>
      <c r="PQ111" s="262"/>
      <c r="PR111" s="262"/>
      <c r="PS111" s="262"/>
      <c r="PT111" s="262"/>
      <c r="PU111" s="262"/>
      <c r="PV111" s="262"/>
      <c r="PW111" s="262"/>
      <c r="PX111" s="262"/>
      <c r="PY111" s="262"/>
      <c r="PZ111" s="262"/>
      <c r="QA111" s="262"/>
      <c r="QB111" s="262"/>
      <c r="QC111" s="262"/>
      <c r="QD111" s="262"/>
      <c r="QE111" s="262"/>
      <c r="QF111" s="262"/>
      <c r="QG111" s="262"/>
      <c r="QH111" s="262"/>
      <c r="QI111" s="262"/>
      <c r="QJ111" s="262"/>
      <c r="QK111" s="262"/>
      <c r="QL111" s="262"/>
      <c r="QM111" s="262"/>
      <c r="QN111" s="262"/>
      <c r="QO111" s="262"/>
      <c r="QP111" s="262"/>
      <c r="QQ111" s="262"/>
      <c r="QR111" s="262"/>
      <c r="QS111" s="262"/>
      <c r="QT111" s="262"/>
      <c r="QU111" s="262"/>
      <c r="QV111" s="262"/>
      <c r="QW111" s="262"/>
      <c r="QX111" s="262"/>
      <c r="QY111" s="262"/>
      <c r="QZ111" s="262"/>
      <c r="RA111" s="262"/>
      <c r="RB111" s="262"/>
      <c r="RC111" s="262"/>
      <c r="RD111" s="262"/>
      <c r="RE111" s="262"/>
      <c r="RF111" s="262"/>
      <c r="RG111" s="262"/>
      <c r="RH111" s="262"/>
      <c r="RI111" s="262"/>
      <c r="RJ111" s="262"/>
      <c r="RK111" s="262"/>
      <c r="RL111" s="262"/>
      <c r="RM111" s="262"/>
      <c r="RN111" s="262"/>
      <c r="RO111" s="262"/>
      <c r="RP111" s="262"/>
      <c r="RQ111" s="262"/>
      <c r="RR111" s="262"/>
      <c r="RS111" s="262"/>
      <c r="RT111" s="262"/>
      <c r="RU111" s="262"/>
      <c r="RV111" s="262"/>
      <c r="RW111" s="262"/>
      <c r="RX111" s="262"/>
      <c r="RY111" s="262"/>
      <c r="RZ111" s="262"/>
      <c r="SA111" s="262"/>
      <c r="SB111" s="262"/>
      <c r="SC111" s="262"/>
      <c r="SD111" s="262"/>
      <c r="SE111" s="262"/>
      <c r="SF111" s="262"/>
      <c r="SG111" s="262"/>
      <c r="SH111" s="262"/>
      <c r="SI111" s="262"/>
      <c r="SJ111" s="262"/>
      <c r="SK111" s="262"/>
      <c r="SL111" s="262"/>
      <c r="SM111" s="262"/>
      <c r="SN111" s="262"/>
      <c r="SO111" s="262"/>
      <c r="SP111" s="262"/>
      <c r="SQ111" s="262"/>
      <c r="SR111" s="262"/>
      <c r="SS111" s="262"/>
      <c r="ST111" s="262"/>
      <c r="SU111" s="262"/>
      <c r="SV111" s="262"/>
      <c r="SW111" s="262"/>
      <c r="SX111" s="262"/>
      <c r="SY111" s="262"/>
      <c r="SZ111" s="262"/>
      <c r="TA111" s="262"/>
      <c r="TB111" s="262"/>
      <c r="TC111" s="262"/>
      <c r="TD111" s="262"/>
      <c r="TE111" s="262"/>
      <c r="TF111" s="262"/>
      <c r="TG111" s="262"/>
      <c r="TH111" s="262"/>
      <c r="TI111" s="262"/>
      <c r="TJ111" s="262"/>
      <c r="TK111" s="262"/>
      <c r="TL111" s="262"/>
      <c r="TM111" s="262"/>
      <c r="TN111" s="262"/>
      <c r="TO111" s="262"/>
      <c r="TP111" s="262"/>
      <c r="TQ111" s="262"/>
      <c r="TR111" s="262"/>
      <c r="TS111" s="262"/>
      <c r="TT111" s="262"/>
      <c r="TU111" s="262"/>
      <c r="TV111" s="262"/>
      <c r="TW111" s="262"/>
      <c r="TX111" s="262"/>
      <c r="TY111" s="262"/>
      <c r="TZ111" s="262"/>
      <c r="UA111" s="262"/>
      <c r="UB111" s="262"/>
      <c r="UC111" s="262"/>
      <c r="UD111" s="262"/>
      <c r="UE111" s="262"/>
      <c r="UF111" s="262"/>
      <c r="UG111" s="262"/>
      <c r="UH111" s="262"/>
      <c r="UI111" s="262"/>
      <c r="UJ111" s="262"/>
      <c r="UK111" s="262"/>
      <c r="UL111" s="262"/>
      <c r="UM111" s="262"/>
      <c r="UN111" s="262"/>
      <c r="UO111" s="262"/>
      <c r="UP111" s="262"/>
      <c r="UQ111" s="262"/>
      <c r="UR111" s="262"/>
      <c r="US111" s="262"/>
      <c r="UT111" s="262"/>
      <c r="UU111" s="262"/>
      <c r="UV111" s="262"/>
      <c r="UW111" s="262"/>
      <c r="UX111" s="262"/>
      <c r="UY111" s="262"/>
      <c r="UZ111" s="262"/>
      <c r="VA111" s="262"/>
      <c r="VB111" s="262"/>
      <c r="VC111" s="262"/>
      <c r="VD111" s="262"/>
      <c r="VE111" s="262"/>
      <c r="VF111" s="262"/>
      <c r="VG111" s="262"/>
      <c r="VH111" s="262"/>
      <c r="VI111" s="262"/>
      <c r="VJ111" s="262"/>
      <c r="VK111" s="262"/>
      <c r="VL111" s="262"/>
      <c r="VM111" s="262"/>
      <c r="VN111" s="262"/>
      <c r="VO111" s="262"/>
      <c r="VP111" s="262"/>
      <c r="VQ111" s="262"/>
      <c r="VR111" s="262"/>
      <c r="VS111" s="262"/>
      <c r="VT111" s="262"/>
      <c r="VU111" s="262"/>
      <c r="VV111" s="262"/>
      <c r="VW111" s="262"/>
      <c r="VX111" s="262"/>
      <c r="VY111" s="262"/>
      <c r="VZ111" s="262"/>
      <c r="WA111" s="262"/>
      <c r="WB111" s="262"/>
      <c r="WC111" s="262"/>
      <c r="WD111" s="262"/>
      <c r="WE111" s="262"/>
      <c r="WF111" s="262"/>
      <c r="WG111" s="262"/>
      <c r="WH111" s="262"/>
      <c r="WI111" s="262"/>
      <c r="WJ111" s="262"/>
      <c r="WK111" s="262"/>
      <c r="WL111" s="262"/>
      <c r="WM111" s="262"/>
      <c r="WN111" s="262"/>
      <c r="WO111" s="262"/>
      <c r="WP111" s="262"/>
      <c r="WQ111" s="262"/>
      <c r="WR111" s="262"/>
      <c r="WS111" s="262"/>
      <c r="WT111" s="262"/>
      <c r="WU111" s="262"/>
      <c r="WV111" s="262"/>
      <c r="WW111" s="262"/>
      <c r="WX111" s="262"/>
      <c r="WY111" s="262"/>
      <c r="WZ111" s="262"/>
      <c r="XA111" s="262"/>
      <c r="XB111" s="262"/>
      <c r="XC111" s="262"/>
      <c r="XD111" s="262"/>
      <c r="XE111" s="262"/>
      <c r="XF111" s="262"/>
      <c r="XG111" s="262"/>
      <c r="XH111" s="262"/>
      <c r="XI111" s="262"/>
      <c r="XJ111" s="262"/>
      <c r="XK111" s="262"/>
      <c r="XL111" s="262"/>
      <c r="XM111" s="262"/>
      <c r="XN111" s="262"/>
      <c r="XO111" s="262"/>
      <c r="XP111" s="262"/>
      <c r="XQ111" s="262"/>
      <c r="XR111" s="262"/>
      <c r="XS111" s="262"/>
      <c r="XT111" s="262"/>
      <c r="XU111" s="262"/>
      <c r="XV111" s="262"/>
      <c r="XW111" s="262"/>
      <c r="XX111" s="262"/>
      <c r="XY111" s="262"/>
      <c r="XZ111" s="262"/>
      <c r="YA111" s="262"/>
      <c r="YB111" s="262"/>
      <c r="YC111" s="262"/>
      <c r="YD111" s="262"/>
      <c r="YE111" s="262"/>
      <c r="YF111" s="262"/>
      <c r="YG111" s="262"/>
      <c r="YH111" s="262"/>
      <c r="YI111" s="262"/>
      <c r="YJ111" s="262"/>
      <c r="YK111" s="262"/>
      <c r="YL111" s="262"/>
      <c r="YM111" s="262"/>
      <c r="YN111" s="262"/>
      <c r="YO111" s="262"/>
      <c r="YP111" s="262"/>
      <c r="YQ111" s="262"/>
      <c r="YR111" s="262"/>
      <c r="YS111" s="262"/>
      <c r="YT111" s="262"/>
      <c r="YU111" s="262"/>
      <c r="YV111" s="262"/>
      <c r="YW111" s="262"/>
      <c r="YX111" s="262"/>
      <c r="YY111" s="262"/>
      <c r="YZ111" s="262"/>
      <c r="ZA111" s="262"/>
      <c r="ZB111" s="262"/>
      <c r="ZC111" s="262"/>
      <c r="ZD111" s="262"/>
      <c r="ZE111" s="262"/>
      <c r="ZF111" s="262"/>
      <c r="ZG111" s="262"/>
      <c r="ZH111" s="262"/>
      <c r="ZI111" s="262"/>
      <c r="ZJ111" s="262"/>
      <c r="ZK111" s="262"/>
      <c r="ZL111" s="262"/>
      <c r="ZM111" s="262"/>
      <c r="ZN111" s="262"/>
      <c r="ZO111" s="262"/>
      <c r="ZP111" s="262"/>
      <c r="ZQ111" s="262"/>
      <c r="ZR111" s="262"/>
      <c r="ZS111" s="262"/>
      <c r="ZT111" s="262"/>
      <c r="ZU111" s="262"/>
      <c r="ZV111" s="262"/>
      <c r="ZW111" s="262"/>
      <c r="ZX111" s="262"/>
      <c r="ZY111" s="262"/>
      <c r="ZZ111" s="262"/>
      <c r="AAA111" s="262"/>
      <c r="AAB111" s="262"/>
      <c r="AAC111" s="262"/>
      <c r="AAD111" s="262"/>
      <c r="AAE111" s="262"/>
      <c r="AAF111" s="262"/>
      <c r="AAG111" s="262"/>
      <c r="AAH111" s="262"/>
      <c r="AAI111" s="262"/>
      <c r="AAJ111" s="262"/>
      <c r="AAK111" s="262"/>
      <c r="AAL111" s="262"/>
      <c r="AAM111" s="262"/>
      <c r="AAN111" s="262"/>
      <c r="AAO111" s="262"/>
      <c r="AAP111" s="262"/>
      <c r="AAQ111" s="262"/>
      <c r="AAR111" s="262"/>
      <c r="AAS111" s="262"/>
      <c r="AAT111" s="262"/>
      <c r="AAU111" s="262"/>
      <c r="AAV111" s="262"/>
      <c r="AAW111" s="262"/>
      <c r="AAX111" s="262"/>
      <c r="AAY111" s="262"/>
      <c r="AAZ111" s="262"/>
      <c r="ABA111" s="262"/>
      <c r="ABB111" s="262"/>
      <c r="ABC111" s="262"/>
      <c r="ABD111" s="262"/>
      <c r="ABE111" s="262"/>
      <c r="ABF111" s="262"/>
      <c r="ABG111" s="262"/>
      <c r="ABH111" s="262"/>
      <c r="ABI111" s="262"/>
      <c r="ABJ111" s="262"/>
      <c r="ABK111" s="262"/>
      <c r="ABL111" s="262"/>
      <c r="ABM111" s="262"/>
      <c r="ABN111" s="262"/>
      <c r="ABO111" s="262"/>
      <c r="ABP111" s="262"/>
      <c r="ABQ111" s="262"/>
      <c r="ABR111" s="262"/>
      <c r="ABS111" s="262"/>
      <c r="ABT111" s="262"/>
      <c r="ABU111" s="262"/>
      <c r="ABV111" s="262"/>
      <c r="ABW111" s="262"/>
      <c r="ABX111" s="262"/>
      <c r="ABY111" s="262"/>
      <c r="ABZ111" s="262"/>
      <c r="ACA111" s="262"/>
      <c r="ACB111" s="262"/>
      <c r="ACC111" s="262"/>
      <c r="ACD111" s="262"/>
      <c r="ACE111" s="262"/>
      <c r="ACF111" s="262"/>
      <c r="ACG111" s="262"/>
      <c r="ACH111" s="262"/>
      <c r="ACI111" s="262"/>
      <c r="ACJ111" s="262"/>
      <c r="ACK111" s="262"/>
      <c r="ACL111" s="262"/>
    </row>
    <row r="112" spans="1:766" s="275" customFormat="1" ht="11.25" customHeight="1">
      <c r="A112" s="265"/>
      <c r="B112" s="265"/>
      <c r="C112" s="262" t="s">
        <v>1029</v>
      </c>
      <c r="D112" s="262" t="s">
        <v>1028</v>
      </c>
      <c r="E112" s="294">
        <v>28800</v>
      </c>
      <c r="F112" s="274" t="s">
        <v>1021</v>
      </c>
      <c r="G112" s="273">
        <v>0.04</v>
      </c>
      <c r="H112" s="272">
        <v>1152</v>
      </c>
      <c r="I112" s="263"/>
      <c r="J112" s="262" t="s">
        <v>1010</v>
      </c>
      <c r="K112" s="262"/>
      <c r="L112" s="262"/>
      <c r="M112" s="262"/>
      <c r="N112" s="262"/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2"/>
      <c r="AC112" s="262"/>
      <c r="AD112" s="262"/>
      <c r="AE112" s="262"/>
      <c r="AF112" s="262"/>
      <c r="AG112" s="262"/>
      <c r="AH112" s="262"/>
      <c r="AI112" s="262"/>
      <c r="AJ112" s="262"/>
      <c r="AK112" s="262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62"/>
      <c r="BH112" s="262"/>
      <c r="BI112" s="262"/>
      <c r="BJ112" s="262"/>
      <c r="BK112" s="262"/>
      <c r="BL112" s="262"/>
      <c r="BM112" s="262"/>
      <c r="BN112" s="262"/>
      <c r="BO112" s="262"/>
      <c r="BP112" s="262"/>
      <c r="BQ112" s="262"/>
      <c r="BR112" s="262"/>
      <c r="BS112" s="262"/>
      <c r="BT112" s="262"/>
      <c r="BU112" s="262"/>
      <c r="BV112" s="262"/>
      <c r="BW112" s="262"/>
      <c r="BX112" s="262"/>
      <c r="BY112" s="262"/>
      <c r="BZ112" s="262"/>
      <c r="CA112" s="262"/>
      <c r="CB112" s="262"/>
      <c r="CC112" s="262"/>
      <c r="CD112" s="262"/>
      <c r="CE112" s="262"/>
      <c r="CF112" s="262"/>
      <c r="CG112" s="262"/>
      <c r="CH112" s="262"/>
      <c r="CI112" s="262"/>
      <c r="CJ112" s="262"/>
      <c r="CK112" s="262"/>
      <c r="CL112" s="262"/>
      <c r="CM112" s="262"/>
      <c r="CN112" s="262"/>
      <c r="CO112" s="262"/>
      <c r="CP112" s="262"/>
      <c r="CQ112" s="262"/>
      <c r="CR112" s="262"/>
      <c r="CS112" s="262"/>
      <c r="CT112" s="262"/>
      <c r="CU112" s="262"/>
      <c r="CV112" s="262"/>
      <c r="CW112" s="262"/>
      <c r="CX112" s="262"/>
      <c r="CY112" s="262"/>
      <c r="CZ112" s="262"/>
      <c r="DA112" s="262"/>
      <c r="DB112" s="262"/>
      <c r="DC112" s="262"/>
      <c r="DD112" s="262"/>
      <c r="DE112" s="262"/>
      <c r="DF112" s="262"/>
      <c r="DG112" s="262"/>
      <c r="DH112" s="262"/>
      <c r="DI112" s="262"/>
      <c r="DJ112" s="262"/>
      <c r="DK112" s="262"/>
      <c r="DL112" s="262"/>
      <c r="DM112" s="262"/>
      <c r="DN112" s="262"/>
      <c r="DO112" s="262"/>
      <c r="DP112" s="262"/>
      <c r="DQ112" s="262"/>
      <c r="DR112" s="262"/>
      <c r="DS112" s="262"/>
      <c r="DT112" s="262"/>
      <c r="DU112" s="262"/>
      <c r="DV112" s="262"/>
      <c r="DW112" s="262"/>
      <c r="DX112" s="262"/>
      <c r="DY112" s="262"/>
      <c r="DZ112" s="262"/>
      <c r="EA112" s="262"/>
      <c r="EB112" s="262"/>
      <c r="EC112" s="262"/>
      <c r="ED112" s="262"/>
      <c r="EE112" s="262"/>
      <c r="EF112" s="262"/>
      <c r="EG112" s="262"/>
      <c r="EH112" s="262"/>
      <c r="EI112" s="262"/>
      <c r="EJ112" s="262"/>
      <c r="EK112" s="262"/>
      <c r="EL112" s="262"/>
      <c r="EM112" s="262"/>
      <c r="EN112" s="262"/>
      <c r="EO112" s="262"/>
      <c r="EP112" s="262"/>
      <c r="EQ112" s="262"/>
      <c r="ER112" s="262"/>
      <c r="ES112" s="262"/>
      <c r="ET112" s="262"/>
      <c r="EU112" s="262"/>
      <c r="EV112" s="262"/>
      <c r="EW112" s="262"/>
      <c r="EX112" s="262"/>
      <c r="EY112" s="262"/>
      <c r="EZ112" s="262"/>
      <c r="FA112" s="262"/>
      <c r="FB112" s="262"/>
      <c r="FC112" s="262"/>
      <c r="FD112" s="262"/>
      <c r="FE112" s="262"/>
      <c r="FF112" s="262"/>
      <c r="FG112" s="262"/>
      <c r="FH112" s="262"/>
      <c r="FI112" s="262"/>
      <c r="FJ112" s="262"/>
      <c r="FK112" s="262"/>
      <c r="FL112" s="262"/>
      <c r="FM112" s="262"/>
      <c r="FN112" s="262"/>
      <c r="FO112" s="262"/>
      <c r="FP112" s="262"/>
      <c r="FQ112" s="262"/>
      <c r="FR112" s="262"/>
      <c r="FS112" s="262"/>
      <c r="FT112" s="262"/>
      <c r="FU112" s="262"/>
      <c r="FV112" s="262"/>
      <c r="FW112" s="262"/>
      <c r="FX112" s="262"/>
      <c r="FY112" s="262"/>
      <c r="FZ112" s="262"/>
      <c r="GA112" s="262"/>
      <c r="GB112" s="262"/>
      <c r="GC112" s="262"/>
      <c r="GD112" s="262"/>
      <c r="GE112" s="262"/>
      <c r="GF112" s="262"/>
      <c r="GG112" s="262"/>
      <c r="GH112" s="262"/>
      <c r="GI112" s="262"/>
      <c r="GJ112" s="262"/>
      <c r="GK112" s="262"/>
      <c r="GL112" s="262"/>
      <c r="GM112" s="262"/>
      <c r="GN112" s="262"/>
      <c r="GO112" s="262"/>
      <c r="GP112" s="262"/>
      <c r="GQ112" s="262"/>
      <c r="GR112" s="262"/>
      <c r="GS112" s="262"/>
      <c r="GT112" s="262"/>
      <c r="GU112" s="262"/>
      <c r="GV112" s="262"/>
      <c r="GW112" s="262"/>
      <c r="GX112" s="262"/>
      <c r="GY112" s="262"/>
      <c r="GZ112" s="262"/>
      <c r="HA112" s="262"/>
      <c r="HB112" s="262"/>
      <c r="HC112" s="262"/>
      <c r="HD112" s="262"/>
      <c r="HE112" s="262"/>
      <c r="HF112" s="262"/>
      <c r="HG112" s="262"/>
      <c r="HH112" s="262"/>
      <c r="HI112" s="262"/>
      <c r="HJ112" s="262"/>
      <c r="HK112" s="262"/>
      <c r="HL112" s="262"/>
      <c r="HM112" s="262"/>
      <c r="HN112" s="262"/>
      <c r="HO112" s="262"/>
      <c r="HP112" s="262"/>
      <c r="HQ112" s="262"/>
      <c r="HR112" s="262"/>
      <c r="HS112" s="262"/>
      <c r="HT112" s="262"/>
      <c r="HU112" s="262"/>
      <c r="HV112" s="262"/>
      <c r="HW112" s="262"/>
      <c r="HX112" s="262"/>
      <c r="HY112" s="262"/>
      <c r="HZ112" s="262"/>
      <c r="IA112" s="262"/>
      <c r="IB112" s="262"/>
      <c r="IC112" s="262"/>
      <c r="ID112" s="262"/>
      <c r="IE112" s="262"/>
      <c r="IF112" s="262"/>
      <c r="IG112" s="262"/>
      <c r="IH112" s="262"/>
      <c r="II112" s="262"/>
      <c r="IJ112" s="262"/>
      <c r="IK112" s="262"/>
      <c r="IL112" s="262"/>
      <c r="IM112" s="262"/>
      <c r="IN112" s="262"/>
      <c r="IO112" s="262"/>
      <c r="IP112" s="262"/>
      <c r="IQ112" s="262"/>
      <c r="IR112" s="262"/>
      <c r="IS112" s="262"/>
      <c r="IT112" s="262"/>
      <c r="IU112" s="262"/>
      <c r="IV112" s="262"/>
      <c r="IW112" s="262"/>
      <c r="IX112" s="262"/>
      <c r="IY112" s="262"/>
      <c r="IZ112" s="262"/>
      <c r="JA112" s="262"/>
      <c r="JB112" s="262"/>
      <c r="JC112" s="262"/>
      <c r="JD112" s="262"/>
      <c r="JE112" s="262"/>
      <c r="JF112" s="262"/>
      <c r="JG112" s="262"/>
      <c r="JH112" s="262"/>
      <c r="JI112" s="262"/>
      <c r="JJ112" s="262"/>
      <c r="JK112" s="262"/>
      <c r="JL112" s="262"/>
      <c r="JM112" s="262"/>
      <c r="JN112" s="262"/>
      <c r="JO112" s="262"/>
      <c r="JP112" s="262"/>
      <c r="JQ112" s="262"/>
      <c r="JR112" s="262"/>
      <c r="JS112" s="262"/>
      <c r="JT112" s="262"/>
      <c r="JU112" s="262"/>
      <c r="JV112" s="262"/>
      <c r="JW112" s="262"/>
      <c r="JX112" s="262"/>
      <c r="JY112" s="262"/>
      <c r="JZ112" s="262"/>
      <c r="KA112" s="262"/>
      <c r="KB112" s="262"/>
      <c r="KC112" s="262"/>
      <c r="KD112" s="262"/>
      <c r="KE112" s="262"/>
      <c r="KF112" s="262"/>
      <c r="KG112" s="262"/>
      <c r="KH112" s="262"/>
      <c r="KI112" s="262"/>
      <c r="KJ112" s="262"/>
      <c r="KK112" s="262"/>
      <c r="KL112" s="262"/>
      <c r="KM112" s="262"/>
      <c r="KN112" s="262"/>
      <c r="KO112" s="262"/>
      <c r="KP112" s="262"/>
      <c r="KQ112" s="262"/>
      <c r="KR112" s="262"/>
      <c r="KS112" s="262"/>
      <c r="KT112" s="262"/>
      <c r="KU112" s="262"/>
      <c r="KV112" s="262"/>
      <c r="KW112" s="262"/>
      <c r="KX112" s="262"/>
      <c r="KY112" s="262"/>
      <c r="KZ112" s="262"/>
      <c r="LA112" s="262"/>
      <c r="LB112" s="262"/>
      <c r="LC112" s="262"/>
      <c r="LD112" s="262"/>
      <c r="LE112" s="262"/>
      <c r="LF112" s="262"/>
      <c r="LG112" s="262"/>
      <c r="LH112" s="262"/>
      <c r="LI112" s="262"/>
      <c r="LJ112" s="262"/>
      <c r="LK112" s="262"/>
      <c r="LL112" s="262"/>
      <c r="LM112" s="262"/>
      <c r="LN112" s="262"/>
      <c r="LO112" s="262"/>
      <c r="LP112" s="262"/>
      <c r="LQ112" s="262"/>
      <c r="LR112" s="262"/>
      <c r="LS112" s="262"/>
      <c r="LT112" s="262"/>
      <c r="LU112" s="262"/>
      <c r="LV112" s="262"/>
      <c r="LW112" s="262"/>
      <c r="LX112" s="262"/>
      <c r="LY112" s="262"/>
      <c r="LZ112" s="262"/>
      <c r="MA112" s="262"/>
      <c r="MB112" s="262"/>
      <c r="MC112" s="262"/>
      <c r="MD112" s="262"/>
      <c r="ME112" s="262"/>
      <c r="MF112" s="262"/>
      <c r="MG112" s="262"/>
      <c r="MH112" s="262"/>
      <c r="MI112" s="262"/>
      <c r="MJ112" s="262"/>
      <c r="MK112" s="262"/>
      <c r="ML112" s="262"/>
      <c r="MM112" s="262"/>
      <c r="MN112" s="262"/>
      <c r="MO112" s="262"/>
      <c r="MP112" s="262"/>
      <c r="MQ112" s="262"/>
      <c r="MR112" s="262"/>
      <c r="MS112" s="262"/>
      <c r="MT112" s="262"/>
      <c r="MU112" s="262"/>
      <c r="MV112" s="262"/>
      <c r="MW112" s="262"/>
      <c r="MX112" s="262"/>
      <c r="MY112" s="262"/>
      <c r="MZ112" s="262"/>
      <c r="NA112" s="262"/>
      <c r="NB112" s="262"/>
      <c r="NC112" s="262"/>
      <c r="ND112" s="262"/>
      <c r="NE112" s="262"/>
      <c r="NF112" s="262"/>
      <c r="NG112" s="262"/>
      <c r="NH112" s="262"/>
      <c r="NI112" s="262"/>
      <c r="NJ112" s="262"/>
      <c r="NK112" s="262"/>
      <c r="NL112" s="262"/>
      <c r="NM112" s="262"/>
      <c r="NN112" s="262"/>
      <c r="NO112" s="262"/>
      <c r="NP112" s="262"/>
      <c r="NQ112" s="262"/>
      <c r="NR112" s="262"/>
      <c r="NS112" s="262"/>
      <c r="NT112" s="262"/>
      <c r="NU112" s="262"/>
      <c r="NV112" s="262"/>
      <c r="NW112" s="262"/>
      <c r="NX112" s="262"/>
      <c r="NY112" s="262"/>
      <c r="NZ112" s="262"/>
      <c r="OA112" s="262"/>
      <c r="OB112" s="262"/>
      <c r="OC112" s="262"/>
      <c r="OD112" s="262"/>
      <c r="OE112" s="262"/>
      <c r="OF112" s="262"/>
      <c r="OG112" s="262"/>
      <c r="OH112" s="262"/>
      <c r="OI112" s="262"/>
      <c r="OJ112" s="262"/>
      <c r="OK112" s="262"/>
      <c r="OL112" s="262"/>
      <c r="OM112" s="262"/>
      <c r="ON112" s="262"/>
      <c r="OO112" s="262"/>
      <c r="OP112" s="262"/>
      <c r="OQ112" s="262"/>
      <c r="OR112" s="262"/>
      <c r="OS112" s="262"/>
      <c r="OT112" s="262"/>
      <c r="OU112" s="262"/>
      <c r="OV112" s="262"/>
      <c r="OW112" s="262"/>
      <c r="OX112" s="262"/>
      <c r="OY112" s="262"/>
      <c r="OZ112" s="262"/>
      <c r="PA112" s="262"/>
      <c r="PB112" s="262"/>
      <c r="PC112" s="262"/>
      <c r="PD112" s="262"/>
      <c r="PE112" s="262"/>
      <c r="PF112" s="262"/>
      <c r="PG112" s="262"/>
      <c r="PH112" s="262"/>
      <c r="PI112" s="262"/>
      <c r="PJ112" s="262"/>
      <c r="PK112" s="262"/>
      <c r="PL112" s="262"/>
      <c r="PM112" s="262"/>
      <c r="PN112" s="262"/>
      <c r="PO112" s="262"/>
      <c r="PP112" s="262"/>
      <c r="PQ112" s="262"/>
      <c r="PR112" s="262"/>
      <c r="PS112" s="262"/>
      <c r="PT112" s="262"/>
      <c r="PU112" s="262"/>
      <c r="PV112" s="262"/>
      <c r="PW112" s="262"/>
      <c r="PX112" s="262"/>
      <c r="PY112" s="262"/>
      <c r="PZ112" s="262"/>
      <c r="QA112" s="262"/>
      <c r="QB112" s="262"/>
      <c r="QC112" s="262"/>
      <c r="QD112" s="262"/>
      <c r="QE112" s="262"/>
      <c r="QF112" s="262"/>
      <c r="QG112" s="262"/>
      <c r="QH112" s="262"/>
      <c r="QI112" s="262"/>
      <c r="QJ112" s="262"/>
      <c r="QK112" s="262"/>
      <c r="QL112" s="262"/>
      <c r="QM112" s="262"/>
      <c r="QN112" s="262"/>
      <c r="QO112" s="262"/>
      <c r="QP112" s="262"/>
      <c r="QQ112" s="262"/>
      <c r="QR112" s="262"/>
      <c r="QS112" s="262"/>
      <c r="QT112" s="262"/>
      <c r="QU112" s="262"/>
      <c r="QV112" s="262"/>
      <c r="QW112" s="262"/>
      <c r="QX112" s="262"/>
      <c r="QY112" s="262"/>
      <c r="QZ112" s="262"/>
      <c r="RA112" s="262"/>
      <c r="RB112" s="262"/>
      <c r="RC112" s="262"/>
      <c r="RD112" s="262"/>
      <c r="RE112" s="262"/>
      <c r="RF112" s="262"/>
      <c r="RG112" s="262"/>
      <c r="RH112" s="262"/>
      <c r="RI112" s="262"/>
      <c r="RJ112" s="262"/>
      <c r="RK112" s="262"/>
      <c r="RL112" s="262"/>
      <c r="RM112" s="262"/>
      <c r="RN112" s="262"/>
      <c r="RO112" s="262"/>
      <c r="RP112" s="262"/>
      <c r="RQ112" s="262"/>
      <c r="RR112" s="262"/>
      <c r="RS112" s="262"/>
      <c r="RT112" s="262"/>
      <c r="RU112" s="262"/>
      <c r="RV112" s="262"/>
      <c r="RW112" s="262"/>
      <c r="RX112" s="262"/>
      <c r="RY112" s="262"/>
      <c r="RZ112" s="262"/>
      <c r="SA112" s="262"/>
      <c r="SB112" s="262"/>
      <c r="SC112" s="262"/>
      <c r="SD112" s="262"/>
      <c r="SE112" s="262"/>
      <c r="SF112" s="262"/>
      <c r="SG112" s="262"/>
      <c r="SH112" s="262"/>
      <c r="SI112" s="262"/>
      <c r="SJ112" s="262"/>
      <c r="SK112" s="262"/>
      <c r="SL112" s="262"/>
      <c r="SM112" s="262"/>
      <c r="SN112" s="262"/>
      <c r="SO112" s="262"/>
      <c r="SP112" s="262"/>
      <c r="SQ112" s="262"/>
      <c r="SR112" s="262"/>
      <c r="SS112" s="262"/>
      <c r="ST112" s="262"/>
      <c r="SU112" s="262"/>
      <c r="SV112" s="262"/>
      <c r="SW112" s="262"/>
      <c r="SX112" s="262"/>
      <c r="SY112" s="262"/>
      <c r="SZ112" s="262"/>
      <c r="TA112" s="262"/>
      <c r="TB112" s="262"/>
      <c r="TC112" s="262"/>
      <c r="TD112" s="262"/>
      <c r="TE112" s="262"/>
      <c r="TF112" s="262"/>
      <c r="TG112" s="262"/>
      <c r="TH112" s="262"/>
      <c r="TI112" s="262"/>
      <c r="TJ112" s="262"/>
      <c r="TK112" s="262"/>
      <c r="TL112" s="262"/>
      <c r="TM112" s="262"/>
      <c r="TN112" s="262"/>
      <c r="TO112" s="262"/>
      <c r="TP112" s="262"/>
      <c r="TQ112" s="262"/>
      <c r="TR112" s="262"/>
      <c r="TS112" s="262"/>
      <c r="TT112" s="262"/>
      <c r="TU112" s="262"/>
      <c r="TV112" s="262"/>
      <c r="TW112" s="262"/>
      <c r="TX112" s="262"/>
      <c r="TY112" s="262"/>
      <c r="TZ112" s="262"/>
      <c r="UA112" s="262"/>
      <c r="UB112" s="262"/>
      <c r="UC112" s="262"/>
      <c r="UD112" s="262"/>
      <c r="UE112" s="262"/>
      <c r="UF112" s="262"/>
      <c r="UG112" s="262"/>
      <c r="UH112" s="262"/>
      <c r="UI112" s="262"/>
      <c r="UJ112" s="262"/>
      <c r="UK112" s="262"/>
      <c r="UL112" s="262"/>
      <c r="UM112" s="262"/>
      <c r="UN112" s="262"/>
      <c r="UO112" s="262"/>
      <c r="UP112" s="262"/>
      <c r="UQ112" s="262"/>
      <c r="UR112" s="262"/>
      <c r="US112" s="262"/>
      <c r="UT112" s="262"/>
      <c r="UU112" s="262"/>
      <c r="UV112" s="262"/>
      <c r="UW112" s="262"/>
      <c r="UX112" s="262"/>
      <c r="UY112" s="262"/>
      <c r="UZ112" s="262"/>
      <c r="VA112" s="262"/>
      <c r="VB112" s="262"/>
      <c r="VC112" s="262"/>
      <c r="VD112" s="262"/>
      <c r="VE112" s="262"/>
      <c r="VF112" s="262"/>
      <c r="VG112" s="262"/>
      <c r="VH112" s="262"/>
      <c r="VI112" s="262"/>
      <c r="VJ112" s="262"/>
      <c r="VK112" s="262"/>
      <c r="VL112" s="262"/>
      <c r="VM112" s="262"/>
      <c r="VN112" s="262"/>
      <c r="VO112" s="262"/>
      <c r="VP112" s="262"/>
      <c r="VQ112" s="262"/>
      <c r="VR112" s="262"/>
      <c r="VS112" s="262"/>
      <c r="VT112" s="262"/>
      <c r="VU112" s="262"/>
      <c r="VV112" s="262"/>
      <c r="VW112" s="262"/>
      <c r="VX112" s="262"/>
      <c r="VY112" s="262"/>
      <c r="VZ112" s="262"/>
      <c r="WA112" s="262"/>
      <c r="WB112" s="262"/>
      <c r="WC112" s="262"/>
      <c r="WD112" s="262"/>
      <c r="WE112" s="262"/>
      <c r="WF112" s="262"/>
      <c r="WG112" s="262"/>
      <c r="WH112" s="262"/>
      <c r="WI112" s="262"/>
      <c r="WJ112" s="262"/>
      <c r="WK112" s="262"/>
      <c r="WL112" s="262"/>
      <c r="WM112" s="262"/>
      <c r="WN112" s="262"/>
      <c r="WO112" s="262"/>
      <c r="WP112" s="262"/>
      <c r="WQ112" s="262"/>
      <c r="WR112" s="262"/>
      <c r="WS112" s="262"/>
      <c r="WT112" s="262"/>
      <c r="WU112" s="262"/>
      <c r="WV112" s="262"/>
      <c r="WW112" s="262"/>
      <c r="WX112" s="262"/>
      <c r="WY112" s="262"/>
      <c r="WZ112" s="262"/>
      <c r="XA112" s="262"/>
      <c r="XB112" s="262"/>
      <c r="XC112" s="262"/>
      <c r="XD112" s="262"/>
      <c r="XE112" s="262"/>
      <c r="XF112" s="262"/>
      <c r="XG112" s="262"/>
      <c r="XH112" s="262"/>
      <c r="XI112" s="262"/>
      <c r="XJ112" s="262"/>
      <c r="XK112" s="262"/>
      <c r="XL112" s="262"/>
      <c r="XM112" s="262"/>
      <c r="XN112" s="262"/>
      <c r="XO112" s="262"/>
      <c r="XP112" s="262"/>
      <c r="XQ112" s="262"/>
      <c r="XR112" s="262"/>
      <c r="XS112" s="262"/>
      <c r="XT112" s="262"/>
      <c r="XU112" s="262"/>
      <c r="XV112" s="262"/>
      <c r="XW112" s="262"/>
      <c r="XX112" s="262"/>
      <c r="XY112" s="262"/>
      <c r="XZ112" s="262"/>
      <c r="YA112" s="262"/>
      <c r="YB112" s="262"/>
      <c r="YC112" s="262"/>
      <c r="YD112" s="262"/>
      <c r="YE112" s="262"/>
      <c r="YF112" s="262"/>
      <c r="YG112" s="262"/>
      <c r="YH112" s="262"/>
      <c r="YI112" s="262"/>
      <c r="YJ112" s="262"/>
      <c r="YK112" s="262"/>
      <c r="YL112" s="262"/>
      <c r="YM112" s="262"/>
      <c r="YN112" s="262"/>
      <c r="YO112" s="262"/>
      <c r="YP112" s="262"/>
      <c r="YQ112" s="262"/>
      <c r="YR112" s="262"/>
      <c r="YS112" s="262"/>
      <c r="YT112" s="262"/>
      <c r="YU112" s="262"/>
      <c r="YV112" s="262"/>
      <c r="YW112" s="262"/>
      <c r="YX112" s="262"/>
      <c r="YY112" s="262"/>
      <c r="YZ112" s="262"/>
      <c r="ZA112" s="262"/>
      <c r="ZB112" s="262"/>
      <c r="ZC112" s="262"/>
      <c r="ZD112" s="262"/>
      <c r="ZE112" s="262"/>
      <c r="ZF112" s="262"/>
      <c r="ZG112" s="262"/>
      <c r="ZH112" s="262"/>
      <c r="ZI112" s="262"/>
      <c r="ZJ112" s="262"/>
      <c r="ZK112" s="262"/>
      <c r="ZL112" s="262"/>
      <c r="ZM112" s="262"/>
      <c r="ZN112" s="262"/>
      <c r="ZO112" s="262"/>
      <c r="ZP112" s="262"/>
      <c r="ZQ112" s="262"/>
      <c r="ZR112" s="262"/>
      <c r="ZS112" s="262"/>
      <c r="ZT112" s="262"/>
      <c r="ZU112" s="262"/>
      <c r="ZV112" s="262"/>
      <c r="ZW112" s="262"/>
      <c r="ZX112" s="262"/>
      <c r="ZY112" s="262"/>
      <c r="ZZ112" s="262"/>
      <c r="AAA112" s="262"/>
      <c r="AAB112" s="262"/>
      <c r="AAC112" s="262"/>
      <c r="AAD112" s="262"/>
      <c r="AAE112" s="262"/>
      <c r="AAF112" s="262"/>
      <c r="AAG112" s="262"/>
      <c r="AAH112" s="262"/>
      <c r="AAI112" s="262"/>
      <c r="AAJ112" s="262"/>
      <c r="AAK112" s="262"/>
      <c r="AAL112" s="262"/>
      <c r="AAM112" s="262"/>
      <c r="AAN112" s="262"/>
      <c r="AAO112" s="262"/>
      <c r="AAP112" s="262"/>
      <c r="AAQ112" s="262"/>
      <c r="AAR112" s="262"/>
      <c r="AAS112" s="262"/>
      <c r="AAT112" s="262"/>
      <c r="AAU112" s="262"/>
      <c r="AAV112" s="262"/>
      <c r="AAW112" s="262"/>
      <c r="AAX112" s="262"/>
      <c r="AAY112" s="262"/>
      <c r="AAZ112" s="262"/>
      <c r="ABA112" s="262"/>
      <c r="ABB112" s="262"/>
      <c r="ABC112" s="262"/>
      <c r="ABD112" s="262"/>
      <c r="ABE112" s="262"/>
      <c r="ABF112" s="262"/>
      <c r="ABG112" s="262"/>
      <c r="ABH112" s="262"/>
      <c r="ABI112" s="262"/>
      <c r="ABJ112" s="262"/>
      <c r="ABK112" s="262"/>
      <c r="ABL112" s="262"/>
      <c r="ABM112" s="262"/>
      <c r="ABN112" s="262"/>
      <c r="ABO112" s="262"/>
      <c r="ABP112" s="262"/>
      <c r="ABQ112" s="262"/>
      <c r="ABR112" s="262"/>
      <c r="ABS112" s="262"/>
      <c r="ABT112" s="262"/>
      <c r="ABU112" s="262"/>
      <c r="ABV112" s="262"/>
      <c r="ABW112" s="262"/>
      <c r="ABX112" s="262"/>
      <c r="ABY112" s="262"/>
      <c r="ABZ112" s="262"/>
      <c r="ACA112" s="262"/>
      <c r="ACB112" s="262"/>
      <c r="ACC112" s="262"/>
      <c r="ACD112" s="262"/>
      <c r="ACE112" s="262"/>
      <c r="ACF112" s="262"/>
      <c r="ACG112" s="262"/>
      <c r="ACH112" s="262"/>
      <c r="ACI112" s="262"/>
      <c r="ACJ112" s="262"/>
      <c r="ACK112" s="262"/>
      <c r="ACL112" s="262"/>
    </row>
    <row r="113" spans="1:766" s="275" customFormat="1" ht="11.25" customHeight="1">
      <c r="A113" s="265"/>
      <c r="B113" s="265"/>
      <c r="C113" s="262" t="s">
        <v>1027</v>
      </c>
      <c r="D113" s="262" t="s">
        <v>1026</v>
      </c>
      <c r="E113" s="294">
        <v>35604</v>
      </c>
      <c r="F113" s="274" t="s">
        <v>1021</v>
      </c>
      <c r="G113" s="273">
        <v>0.04</v>
      </c>
      <c r="H113" s="272">
        <v>1424</v>
      </c>
      <c r="I113" s="263"/>
      <c r="J113" s="262" t="s">
        <v>1010</v>
      </c>
      <c r="K113" s="262"/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62"/>
      <c r="AH113" s="262"/>
      <c r="AI113" s="262"/>
      <c r="AJ113" s="262"/>
      <c r="AK113" s="262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2"/>
      <c r="BQ113" s="262"/>
      <c r="BR113" s="262"/>
      <c r="BS113" s="262"/>
      <c r="BT113" s="262"/>
      <c r="BU113" s="262"/>
      <c r="BV113" s="262"/>
      <c r="BW113" s="262"/>
      <c r="BX113" s="262"/>
      <c r="BY113" s="262"/>
      <c r="BZ113" s="262"/>
      <c r="CA113" s="262"/>
      <c r="CB113" s="262"/>
      <c r="CC113" s="262"/>
      <c r="CD113" s="262"/>
      <c r="CE113" s="262"/>
      <c r="CF113" s="262"/>
      <c r="CG113" s="262"/>
      <c r="CH113" s="262"/>
      <c r="CI113" s="262"/>
      <c r="CJ113" s="262"/>
      <c r="CK113" s="262"/>
      <c r="CL113" s="262"/>
      <c r="CM113" s="262"/>
      <c r="CN113" s="262"/>
      <c r="CO113" s="262"/>
      <c r="CP113" s="262"/>
      <c r="CQ113" s="262"/>
      <c r="CR113" s="262"/>
      <c r="CS113" s="262"/>
      <c r="CT113" s="262"/>
      <c r="CU113" s="262"/>
      <c r="CV113" s="262"/>
      <c r="CW113" s="262"/>
      <c r="CX113" s="262"/>
      <c r="CY113" s="262"/>
      <c r="CZ113" s="262"/>
      <c r="DA113" s="262"/>
      <c r="DB113" s="262"/>
      <c r="DC113" s="262"/>
      <c r="DD113" s="262"/>
      <c r="DE113" s="262"/>
      <c r="DF113" s="262"/>
      <c r="DG113" s="262"/>
      <c r="DH113" s="262"/>
      <c r="DI113" s="262"/>
      <c r="DJ113" s="262"/>
      <c r="DK113" s="262"/>
      <c r="DL113" s="262"/>
      <c r="DM113" s="262"/>
      <c r="DN113" s="262"/>
      <c r="DO113" s="262"/>
      <c r="DP113" s="262"/>
      <c r="DQ113" s="262"/>
      <c r="DR113" s="262"/>
      <c r="DS113" s="262"/>
      <c r="DT113" s="262"/>
      <c r="DU113" s="262"/>
      <c r="DV113" s="262"/>
      <c r="DW113" s="262"/>
      <c r="DX113" s="262"/>
      <c r="DY113" s="262"/>
      <c r="DZ113" s="262"/>
      <c r="EA113" s="262"/>
      <c r="EB113" s="262"/>
      <c r="EC113" s="262"/>
      <c r="ED113" s="262"/>
      <c r="EE113" s="262"/>
      <c r="EF113" s="262"/>
      <c r="EG113" s="262"/>
      <c r="EH113" s="262"/>
      <c r="EI113" s="262"/>
      <c r="EJ113" s="262"/>
      <c r="EK113" s="262"/>
      <c r="EL113" s="262"/>
      <c r="EM113" s="262"/>
      <c r="EN113" s="262"/>
      <c r="EO113" s="262"/>
      <c r="EP113" s="262"/>
      <c r="EQ113" s="262"/>
      <c r="ER113" s="262"/>
      <c r="ES113" s="262"/>
      <c r="ET113" s="262"/>
      <c r="EU113" s="262"/>
      <c r="EV113" s="262"/>
      <c r="EW113" s="262"/>
      <c r="EX113" s="262"/>
      <c r="EY113" s="262"/>
      <c r="EZ113" s="262"/>
      <c r="FA113" s="262"/>
      <c r="FB113" s="262"/>
      <c r="FC113" s="262"/>
      <c r="FD113" s="262"/>
      <c r="FE113" s="262"/>
      <c r="FF113" s="262"/>
      <c r="FG113" s="262"/>
      <c r="FH113" s="262"/>
      <c r="FI113" s="262"/>
      <c r="FJ113" s="262"/>
      <c r="FK113" s="262"/>
      <c r="FL113" s="262"/>
      <c r="FM113" s="262"/>
      <c r="FN113" s="262"/>
      <c r="FO113" s="262"/>
      <c r="FP113" s="262"/>
      <c r="FQ113" s="262"/>
      <c r="FR113" s="262"/>
      <c r="FS113" s="262"/>
      <c r="FT113" s="262"/>
      <c r="FU113" s="262"/>
      <c r="FV113" s="262"/>
      <c r="FW113" s="262"/>
      <c r="FX113" s="262"/>
      <c r="FY113" s="262"/>
      <c r="FZ113" s="262"/>
      <c r="GA113" s="262"/>
      <c r="GB113" s="262"/>
      <c r="GC113" s="262"/>
      <c r="GD113" s="262"/>
      <c r="GE113" s="262"/>
      <c r="GF113" s="262"/>
      <c r="GG113" s="262"/>
      <c r="GH113" s="262"/>
      <c r="GI113" s="262"/>
      <c r="GJ113" s="262"/>
      <c r="GK113" s="262"/>
      <c r="GL113" s="262"/>
      <c r="GM113" s="262"/>
      <c r="GN113" s="262"/>
      <c r="GO113" s="262"/>
      <c r="GP113" s="262"/>
      <c r="GQ113" s="262"/>
      <c r="GR113" s="262"/>
      <c r="GS113" s="262"/>
      <c r="GT113" s="262"/>
      <c r="GU113" s="262"/>
      <c r="GV113" s="262"/>
      <c r="GW113" s="262"/>
      <c r="GX113" s="262"/>
      <c r="GY113" s="262"/>
      <c r="GZ113" s="262"/>
      <c r="HA113" s="262"/>
      <c r="HB113" s="262"/>
      <c r="HC113" s="262"/>
      <c r="HD113" s="262"/>
      <c r="HE113" s="262"/>
      <c r="HF113" s="262"/>
      <c r="HG113" s="262"/>
      <c r="HH113" s="262"/>
      <c r="HI113" s="262"/>
      <c r="HJ113" s="262"/>
      <c r="HK113" s="262"/>
      <c r="HL113" s="262"/>
      <c r="HM113" s="262"/>
      <c r="HN113" s="262"/>
      <c r="HO113" s="262"/>
      <c r="HP113" s="262"/>
      <c r="HQ113" s="262"/>
      <c r="HR113" s="262"/>
      <c r="HS113" s="262"/>
      <c r="HT113" s="262"/>
      <c r="HU113" s="262"/>
      <c r="HV113" s="262"/>
      <c r="HW113" s="262"/>
      <c r="HX113" s="262"/>
      <c r="HY113" s="262"/>
      <c r="HZ113" s="262"/>
      <c r="IA113" s="262"/>
      <c r="IB113" s="262"/>
      <c r="IC113" s="262"/>
      <c r="ID113" s="262"/>
      <c r="IE113" s="262"/>
      <c r="IF113" s="262"/>
      <c r="IG113" s="262"/>
      <c r="IH113" s="262"/>
      <c r="II113" s="262"/>
      <c r="IJ113" s="262"/>
      <c r="IK113" s="262"/>
      <c r="IL113" s="262"/>
      <c r="IM113" s="262"/>
      <c r="IN113" s="262"/>
      <c r="IO113" s="262"/>
      <c r="IP113" s="262"/>
      <c r="IQ113" s="262"/>
      <c r="IR113" s="262"/>
      <c r="IS113" s="262"/>
      <c r="IT113" s="262"/>
      <c r="IU113" s="262"/>
      <c r="IV113" s="262"/>
      <c r="IW113" s="262"/>
      <c r="IX113" s="262"/>
      <c r="IY113" s="262"/>
      <c r="IZ113" s="262"/>
      <c r="JA113" s="262"/>
      <c r="JB113" s="262"/>
      <c r="JC113" s="262"/>
      <c r="JD113" s="262"/>
      <c r="JE113" s="262"/>
      <c r="JF113" s="262"/>
      <c r="JG113" s="262"/>
      <c r="JH113" s="262"/>
      <c r="JI113" s="262"/>
      <c r="JJ113" s="262"/>
      <c r="JK113" s="262"/>
      <c r="JL113" s="262"/>
      <c r="JM113" s="262"/>
      <c r="JN113" s="262"/>
      <c r="JO113" s="262"/>
      <c r="JP113" s="262"/>
      <c r="JQ113" s="262"/>
      <c r="JR113" s="262"/>
      <c r="JS113" s="262"/>
      <c r="JT113" s="262"/>
      <c r="JU113" s="262"/>
      <c r="JV113" s="262"/>
      <c r="JW113" s="262"/>
      <c r="JX113" s="262"/>
      <c r="JY113" s="262"/>
      <c r="JZ113" s="262"/>
      <c r="KA113" s="262"/>
      <c r="KB113" s="262"/>
      <c r="KC113" s="262"/>
      <c r="KD113" s="262"/>
      <c r="KE113" s="262"/>
      <c r="KF113" s="262"/>
      <c r="KG113" s="262"/>
      <c r="KH113" s="262"/>
      <c r="KI113" s="262"/>
      <c r="KJ113" s="262"/>
      <c r="KK113" s="262"/>
      <c r="KL113" s="262"/>
      <c r="KM113" s="262"/>
      <c r="KN113" s="262"/>
      <c r="KO113" s="262"/>
      <c r="KP113" s="262"/>
      <c r="KQ113" s="262"/>
      <c r="KR113" s="262"/>
      <c r="KS113" s="262"/>
      <c r="KT113" s="262"/>
      <c r="KU113" s="262"/>
      <c r="KV113" s="262"/>
      <c r="KW113" s="262"/>
      <c r="KX113" s="262"/>
      <c r="KY113" s="262"/>
      <c r="KZ113" s="262"/>
      <c r="LA113" s="262"/>
      <c r="LB113" s="262"/>
      <c r="LC113" s="262"/>
      <c r="LD113" s="262"/>
      <c r="LE113" s="262"/>
      <c r="LF113" s="262"/>
      <c r="LG113" s="262"/>
      <c r="LH113" s="262"/>
      <c r="LI113" s="262"/>
      <c r="LJ113" s="262"/>
      <c r="LK113" s="262"/>
      <c r="LL113" s="262"/>
      <c r="LM113" s="262"/>
      <c r="LN113" s="262"/>
      <c r="LO113" s="262"/>
      <c r="LP113" s="262"/>
      <c r="LQ113" s="262"/>
      <c r="LR113" s="262"/>
      <c r="LS113" s="262"/>
      <c r="LT113" s="262"/>
      <c r="LU113" s="262"/>
      <c r="LV113" s="262"/>
      <c r="LW113" s="262"/>
      <c r="LX113" s="262"/>
      <c r="LY113" s="262"/>
      <c r="LZ113" s="262"/>
      <c r="MA113" s="262"/>
      <c r="MB113" s="262"/>
      <c r="MC113" s="262"/>
      <c r="MD113" s="262"/>
      <c r="ME113" s="262"/>
      <c r="MF113" s="262"/>
      <c r="MG113" s="262"/>
      <c r="MH113" s="262"/>
      <c r="MI113" s="262"/>
      <c r="MJ113" s="262"/>
      <c r="MK113" s="262"/>
      <c r="ML113" s="262"/>
      <c r="MM113" s="262"/>
      <c r="MN113" s="262"/>
      <c r="MO113" s="262"/>
      <c r="MP113" s="262"/>
      <c r="MQ113" s="262"/>
      <c r="MR113" s="262"/>
      <c r="MS113" s="262"/>
      <c r="MT113" s="262"/>
      <c r="MU113" s="262"/>
      <c r="MV113" s="262"/>
      <c r="MW113" s="262"/>
      <c r="MX113" s="262"/>
      <c r="MY113" s="262"/>
      <c r="MZ113" s="262"/>
      <c r="NA113" s="262"/>
      <c r="NB113" s="262"/>
      <c r="NC113" s="262"/>
      <c r="ND113" s="262"/>
      <c r="NE113" s="262"/>
      <c r="NF113" s="262"/>
      <c r="NG113" s="262"/>
      <c r="NH113" s="262"/>
      <c r="NI113" s="262"/>
      <c r="NJ113" s="262"/>
      <c r="NK113" s="262"/>
      <c r="NL113" s="262"/>
      <c r="NM113" s="262"/>
      <c r="NN113" s="262"/>
      <c r="NO113" s="262"/>
      <c r="NP113" s="262"/>
      <c r="NQ113" s="262"/>
      <c r="NR113" s="262"/>
      <c r="NS113" s="262"/>
      <c r="NT113" s="262"/>
      <c r="NU113" s="262"/>
      <c r="NV113" s="262"/>
      <c r="NW113" s="262"/>
      <c r="NX113" s="262"/>
      <c r="NY113" s="262"/>
      <c r="NZ113" s="262"/>
      <c r="OA113" s="262"/>
      <c r="OB113" s="262"/>
      <c r="OC113" s="262"/>
      <c r="OD113" s="262"/>
      <c r="OE113" s="262"/>
      <c r="OF113" s="262"/>
      <c r="OG113" s="262"/>
      <c r="OH113" s="262"/>
      <c r="OI113" s="262"/>
      <c r="OJ113" s="262"/>
      <c r="OK113" s="262"/>
      <c r="OL113" s="262"/>
      <c r="OM113" s="262"/>
      <c r="ON113" s="262"/>
      <c r="OO113" s="262"/>
      <c r="OP113" s="262"/>
      <c r="OQ113" s="262"/>
      <c r="OR113" s="262"/>
      <c r="OS113" s="262"/>
      <c r="OT113" s="262"/>
      <c r="OU113" s="262"/>
      <c r="OV113" s="262"/>
      <c r="OW113" s="262"/>
      <c r="OX113" s="262"/>
      <c r="OY113" s="262"/>
      <c r="OZ113" s="262"/>
      <c r="PA113" s="262"/>
      <c r="PB113" s="262"/>
      <c r="PC113" s="262"/>
      <c r="PD113" s="262"/>
      <c r="PE113" s="262"/>
      <c r="PF113" s="262"/>
      <c r="PG113" s="262"/>
      <c r="PH113" s="262"/>
      <c r="PI113" s="262"/>
      <c r="PJ113" s="262"/>
      <c r="PK113" s="262"/>
      <c r="PL113" s="262"/>
      <c r="PM113" s="262"/>
      <c r="PN113" s="262"/>
      <c r="PO113" s="262"/>
      <c r="PP113" s="262"/>
      <c r="PQ113" s="262"/>
      <c r="PR113" s="262"/>
      <c r="PS113" s="262"/>
      <c r="PT113" s="262"/>
      <c r="PU113" s="262"/>
      <c r="PV113" s="262"/>
      <c r="PW113" s="262"/>
      <c r="PX113" s="262"/>
      <c r="PY113" s="262"/>
      <c r="PZ113" s="262"/>
      <c r="QA113" s="262"/>
      <c r="QB113" s="262"/>
      <c r="QC113" s="262"/>
      <c r="QD113" s="262"/>
      <c r="QE113" s="262"/>
      <c r="QF113" s="262"/>
      <c r="QG113" s="262"/>
      <c r="QH113" s="262"/>
      <c r="QI113" s="262"/>
      <c r="QJ113" s="262"/>
      <c r="QK113" s="262"/>
      <c r="QL113" s="262"/>
      <c r="QM113" s="262"/>
      <c r="QN113" s="262"/>
      <c r="QO113" s="262"/>
      <c r="QP113" s="262"/>
      <c r="QQ113" s="262"/>
      <c r="QR113" s="262"/>
      <c r="QS113" s="262"/>
      <c r="QT113" s="262"/>
      <c r="QU113" s="262"/>
      <c r="QV113" s="262"/>
      <c r="QW113" s="262"/>
      <c r="QX113" s="262"/>
      <c r="QY113" s="262"/>
      <c r="QZ113" s="262"/>
      <c r="RA113" s="262"/>
      <c r="RB113" s="262"/>
      <c r="RC113" s="262"/>
      <c r="RD113" s="262"/>
      <c r="RE113" s="262"/>
      <c r="RF113" s="262"/>
      <c r="RG113" s="262"/>
      <c r="RH113" s="262"/>
      <c r="RI113" s="262"/>
      <c r="RJ113" s="262"/>
      <c r="RK113" s="262"/>
      <c r="RL113" s="262"/>
      <c r="RM113" s="262"/>
      <c r="RN113" s="262"/>
      <c r="RO113" s="262"/>
      <c r="RP113" s="262"/>
      <c r="RQ113" s="262"/>
      <c r="RR113" s="262"/>
      <c r="RS113" s="262"/>
      <c r="RT113" s="262"/>
      <c r="RU113" s="262"/>
      <c r="RV113" s="262"/>
      <c r="RW113" s="262"/>
      <c r="RX113" s="262"/>
      <c r="RY113" s="262"/>
      <c r="RZ113" s="262"/>
      <c r="SA113" s="262"/>
      <c r="SB113" s="262"/>
      <c r="SC113" s="262"/>
      <c r="SD113" s="262"/>
      <c r="SE113" s="262"/>
      <c r="SF113" s="262"/>
      <c r="SG113" s="262"/>
      <c r="SH113" s="262"/>
      <c r="SI113" s="262"/>
      <c r="SJ113" s="262"/>
      <c r="SK113" s="262"/>
      <c r="SL113" s="262"/>
      <c r="SM113" s="262"/>
      <c r="SN113" s="262"/>
      <c r="SO113" s="262"/>
      <c r="SP113" s="262"/>
      <c r="SQ113" s="262"/>
      <c r="SR113" s="262"/>
      <c r="SS113" s="262"/>
      <c r="ST113" s="262"/>
      <c r="SU113" s="262"/>
      <c r="SV113" s="262"/>
      <c r="SW113" s="262"/>
      <c r="SX113" s="262"/>
      <c r="SY113" s="262"/>
      <c r="SZ113" s="262"/>
      <c r="TA113" s="262"/>
      <c r="TB113" s="262"/>
      <c r="TC113" s="262"/>
      <c r="TD113" s="262"/>
      <c r="TE113" s="262"/>
      <c r="TF113" s="262"/>
      <c r="TG113" s="262"/>
      <c r="TH113" s="262"/>
      <c r="TI113" s="262"/>
      <c r="TJ113" s="262"/>
      <c r="TK113" s="262"/>
      <c r="TL113" s="262"/>
      <c r="TM113" s="262"/>
      <c r="TN113" s="262"/>
      <c r="TO113" s="262"/>
      <c r="TP113" s="262"/>
      <c r="TQ113" s="262"/>
      <c r="TR113" s="262"/>
      <c r="TS113" s="262"/>
      <c r="TT113" s="262"/>
      <c r="TU113" s="262"/>
      <c r="TV113" s="262"/>
      <c r="TW113" s="262"/>
      <c r="TX113" s="262"/>
      <c r="TY113" s="262"/>
      <c r="TZ113" s="262"/>
      <c r="UA113" s="262"/>
      <c r="UB113" s="262"/>
      <c r="UC113" s="262"/>
      <c r="UD113" s="262"/>
      <c r="UE113" s="262"/>
      <c r="UF113" s="262"/>
      <c r="UG113" s="262"/>
      <c r="UH113" s="262"/>
      <c r="UI113" s="262"/>
      <c r="UJ113" s="262"/>
      <c r="UK113" s="262"/>
      <c r="UL113" s="262"/>
      <c r="UM113" s="262"/>
      <c r="UN113" s="262"/>
      <c r="UO113" s="262"/>
      <c r="UP113" s="262"/>
      <c r="UQ113" s="262"/>
      <c r="UR113" s="262"/>
      <c r="US113" s="262"/>
      <c r="UT113" s="262"/>
      <c r="UU113" s="262"/>
      <c r="UV113" s="262"/>
      <c r="UW113" s="262"/>
      <c r="UX113" s="262"/>
      <c r="UY113" s="262"/>
      <c r="UZ113" s="262"/>
      <c r="VA113" s="262"/>
      <c r="VB113" s="262"/>
      <c r="VC113" s="262"/>
      <c r="VD113" s="262"/>
      <c r="VE113" s="262"/>
      <c r="VF113" s="262"/>
      <c r="VG113" s="262"/>
      <c r="VH113" s="262"/>
      <c r="VI113" s="262"/>
      <c r="VJ113" s="262"/>
      <c r="VK113" s="262"/>
      <c r="VL113" s="262"/>
      <c r="VM113" s="262"/>
      <c r="VN113" s="262"/>
      <c r="VO113" s="262"/>
      <c r="VP113" s="262"/>
      <c r="VQ113" s="262"/>
      <c r="VR113" s="262"/>
      <c r="VS113" s="262"/>
      <c r="VT113" s="262"/>
      <c r="VU113" s="262"/>
      <c r="VV113" s="262"/>
      <c r="VW113" s="262"/>
      <c r="VX113" s="262"/>
      <c r="VY113" s="262"/>
      <c r="VZ113" s="262"/>
      <c r="WA113" s="262"/>
      <c r="WB113" s="262"/>
      <c r="WC113" s="262"/>
      <c r="WD113" s="262"/>
      <c r="WE113" s="262"/>
      <c r="WF113" s="262"/>
      <c r="WG113" s="262"/>
      <c r="WH113" s="262"/>
      <c r="WI113" s="262"/>
      <c r="WJ113" s="262"/>
      <c r="WK113" s="262"/>
      <c r="WL113" s="262"/>
      <c r="WM113" s="262"/>
      <c r="WN113" s="262"/>
      <c r="WO113" s="262"/>
      <c r="WP113" s="262"/>
      <c r="WQ113" s="262"/>
      <c r="WR113" s="262"/>
      <c r="WS113" s="262"/>
      <c r="WT113" s="262"/>
      <c r="WU113" s="262"/>
      <c r="WV113" s="262"/>
      <c r="WW113" s="262"/>
      <c r="WX113" s="262"/>
      <c r="WY113" s="262"/>
      <c r="WZ113" s="262"/>
      <c r="XA113" s="262"/>
      <c r="XB113" s="262"/>
      <c r="XC113" s="262"/>
      <c r="XD113" s="262"/>
      <c r="XE113" s="262"/>
      <c r="XF113" s="262"/>
      <c r="XG113" s="262"/>
      <c r="XH113" s="262"/>
      <c r="XI113" s="262"/>
      <c r="XJ113" s="262"/>
      <c r="XK113" s="262"/>
      <c r="XL113" s="262"/>
      <c r="XM113" s="262"/>
      <c r="XN113" s="262"/>
      <c r="XO113" s="262"/>
      <c r="XP113" s="262"/>
      <c r="XQ113" s="262"/>
      <c r="XR113" s="262"/>
      <c r="XS113" s="262"/>
      <c r="XT113" s="262"/>
      <c r="XU113" s="262"/>
      <c r="XV113" s="262"/>
      <c r="XW113" s="262"/>
      <c r="XX113" s="262"/>
      <c r="XY113" s="262"/>
      <c r="XZ113" s="262"/>
      <c r="YA113" s="262"/>
      <c r="YB113" s="262"/>
      <c r="YC113" s="262"/>
      <c r="YD113" s="262"/>
      <c r="YE113" s="262"/>
      <c r="YF113" s="262"/>
      <c r="YG113" s="262"/>
      <c r="YH113" s="262"/>
      <c r="YI113" s="262"/>
      <c r="YJ113" s="262"/>
      <c r="YK113" s="262"/>
      <c r="YL113" s="262"/>
      <c r="YM113" s="262"/>
      <c r="YN113" s="262"/>
      <c r="YO113" s="262"/>
      <c r="YP113" s="262"/>
      <c r="YQ113" s="262"/>
      <c r="YR113" s="262"/>
      <c r="YS113" s="262"/>
      <c r="YT113" s="262"/>
      <c r="YU113" s="262"/>
      <c r="YV113" s="262"/>
      <c r="YW113" s="262"/>
      <c r="YX113" s="262"/>
      <c r="YY113" s="262"/>
      <c r="YZ113" s="262"/>
      <c r="ZA113" s="262"/>
      <c r="ZB113" s="262"/>
      <c r="ZC113" s="262"/>
      <c r="ZD113" s="262"/>
      <c r="ZE113" s="262"/>
      <c r="ZF113" s="262"/>
      <c r="ZG113" s="262"/>
      <c r="ZH113" s="262"/>
      <c r="ZI113" s="262"/>
      <c r="ZJ113" s="262"/>
      <c r="ZK113" s="262"/>
      <c r="ZL113" s="262"/>
      <c r="ZM113" s="262"/>
      <c r="ZN113" s="262"/>
      <c r="ZO113" s="262"/>
      <c r="ZP113" s="262"/>
      <c r="ZQ113" s="262"/>
      <c r="ZR113" s="262"/>
      <c r="ZS113" s="262"/>
      <c r="ZT113" s="262"/>
      <c r="ZU113" s="262"/>
      <c r="ZV113" s="262"/>
      <c r="ZW113" s="262"/>
      <c r="ZX113" s="262"/>
      <c r="ZY113" s="262"/>
      <c r="ZZ113" s="262"/>
      <c r="AAA113" s="262"/>
      <c r="AAB113" s="262"/>
      <c r="AAC113" s="262"/>
      <c r="AAD113" s="262"/>
      <c r="AAE113" s="262"/>
      <c r="AAF113" s="262"/>
      <c r="AAG113" s="262"/>
      <c r="AAH113" s="262"/>
      <c r="AAI113" s="262"/>
      <c r="AAJ113" s="262"/>
      <c r="AAK113" s="262"/>
      <c r="AAL113" s="262"/>
      <c r="AAM113" s="262"/>
      <c r="AAN113" s="262"/>
      <c r="AAO113" s="262"/>
      <c r="AAP113" s="262"/>
      <c r="AAQ113" s="262"/>
      <c r="AAR113" s="262"/>
      <c r="AAS113" s="262"/>
      <c r="AAT113" s="262"/>
      <c r="AAU113" s="262"/>
      <c r="AAV113" s="262"/>
      <c r="AAW113" s="262"/>
      <c r="AAX113" s="262"/>
      <c r="AAY113" s="262"/>
      <c r="AAZ113" s="262"/>
      <c r="ABA113" s="262"/>
      <c r="ABB113" s="262"/>
      <c r="ABC113" s="262"/>
      <c r="ABD113" s="262"/>
      <c r="ABE113" s="262"/>
      <c r="ABF113" s="262"/>
      <c r="ABG113" s="262"/>
      <c r="ABH113" s="262"/>
      <c r="ABI113" s="262"/>
      <c r="ABJ113" s="262"/>
      <c r="ABK113" s="262"/>
      <c r="ABL113" s="262"/>
      <c r="ABM113" s="262"/>
      <c r="ABN113" s="262"/>
      <c r="ABO113" s="262"/>
      <c r="ABP113" s="262"/>
      <c r="ABQ113" s="262"/>
      <c r="ABR113" s="262"/>
      <c r="ABS113" s="262"/>
      <c r="ABT113" s="262"/>
      <c r="ABU113" s="262"/>
      <c r="ABV113" s="262"/>
      <c r="ABW113" s="262"/>
      <c r="ABX113" s="262"/>
      <c r="ABY113" s="262"/>
      <c r="ABZ113" s="262"/>
      <c r="ACA113" s="262"/>
      <c r="ACB113" s="262"/>
      <c r="ACC113" s="262"/>
      <c r="ACD113" s="262"/>
      <c r="ACE113" s="262"/>
      <c r="ACF113" s="262"/>
      <c r="ACG113" s="262"/>
      <c r="ACH113" s="262"/>
      <c r="ACI113" s="262"/>
      <c r="ACJ113" s="262"/>
      <c r="ACK113" s="262"/>
      <c r="ACL113" s="262"/>
    </row>
    <row r="114" spans="1:766" s="275" customFormat="1">
      <c r="A114" s="265"/>
      <c r="B114" s="265"/>
      <c r="C114" s="262" t="s">
        <v>1025</v>
      </c>
      <c r="D114" s="262" t="s">
        <v>1024</v>
      </c>
      <c r="E114" s="294">
        <v>15000</v>
      </c>
      <c r="F114" s="274" t="s">
        <v>1021</v>
      </c>
      <c r="G114" s="273">
        <v>0.04</v>
      </c>
      <c r="H114" s="272">
        <v>600</v>
      </c>
      <c r="I114" s="263"/>
      <c r="J114" s="262" t="s">
        <v>1010</v>
      </c>
      <c r="K114" s="262"/>
      <c r="L114" s="262"/>
      <c r="M114" s="262"/>
      <c r="N114" s="262"/>
      <c r="O114" s="262"/>
      <c r="P114" s="262"/>
      <c r="Q114" s="262"/>
      <c r="R114" s="262"/>
      <c r="S114" s="262"/>
      <c r="T114" s="262"/>
      <c r="U114" s="262"/>
      <c r="V114" s="262"/>
      <c r="W114" s="262"/>
      <c r="X114" s="262"/>
      <c r="Y114" s="262"/>
      <c r="Z114" s="262"/>
      <c r="AA114" s="262"/>
      <c r="AB114" s="262"/>
      <c r="AC114" s="262"/>
      <c r="AD114" s="262"/>
      <c r="AE114" s="262"/>
      <c r="AF114" s="262"/>
      <c r="AG114" s="262"/>
      <c r="AH114" s="262"/>
      <c r="AI114" s="262"/>
      <c r="AJ114" s="262"/>
      <c r="AK114" s="262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2"/>
      <c r="BQ114" s="262"/>
      <c r="BR114" s="262"/>
      <c r="BS114" s="262"/>
      <c r="BT114" s="262"/>
      <c r="BU114" s="262"/>
      <c r="BV114" s="262"/>
      <c r="BW114" s="262"/>
      <c r="BX114" s="262"/>
      <c r="BY114" s="262"/>
      <c r="BZ114" s="262"/>
      <c r="CA114" s="262"/>
      <c r="CB114" s="262"/>
      <c r="CC114" s="262"/>
      <c r="CD114" s="262"/>
      <c r="CE114" s="262"/>
      <c r="CF114" s="262"/>
      <c r="CG114" s="262"/>
      <c r="CH114" s="262"/>
      <c r="CI114" s="262"/>
      <c r="CJ114" s="262"/>
      <c r="CK114" s="262"/>
      <c r="CL114" s="262"/>
      <c r="CM114" s="262"/>
      <c r="CN114" s="262"/>
      <c r="CO114" s="262"/>
      <c r="CP114" s="262"/>
      <c r="CQ114" s="262"/>
      <c r="CR114" s="262"/>
      <c r="CS114" s="262"/>
      <c r="CT114" s="262"/>
      <c r="CU114" s="262"/>
      <c r="CV114" s="262"/>
      <c r="CW114" s="262"/>
      <c r="CX114" s="262"/>
      <c r="CY114" s="262"/>
      <c r="CZ114" s="262"/>
      <c r="DA114" s="262"/>
      <c r="DB114" s="262"/>
      <c r="DC114" s="262"/>
      <c r="DD114" s="262"/>
      <c r="DE114" s="262"/>
      <c r="DF114" s="262"/>
      <c r="DG114" s="262"/>
      <c r="DH114" s="262"/>
      <c r="DI114" s="262"/>
      <c r="DJ114" s="262"/>
      <c r="DK114" s="262"/>
      <c r="DL114" s="262"/>
      <c r="DM114" s="262"/>
      <c r="DN114" s="262"/>
      <c r="DO114" s="262"/>
      <c r="DP114" s="262"/>
      <c r="DQ114" s="262"/>
      <c r="DR114" s="262"/>
      <c r="DS114" s="262"/>
      <c r="DT114" s="262"/>
      <c r="DU114" s="262"/>
      <c r="DV114" s="262"/>
      <c r="DW114" s="262"/>
      <c r="DX114" s="262"/>
      <c r="DY114" s="262"/>
      <c r="DZ114" s="262"/>
      <c r="EA114" s="262"/>
      <c r="EB114" s="262"/>
      <c r="EC114" s="262"/>
      <c r="ED114" s="262"/>
      <c r="EE114" s="262"/>
      <c r="EF114" s="262"/>
      <c r="EG114" s="262"/>
      <c r="EH114" s="262"/>
      <c r="EI114" s="262"/>
      <c r="EJ114" s="262"/>
      <c r="EK114" s="262"/>
      <c r="EL114" s="262"/>
      <c r="EM114" s="262"/>
      <c r="EN114" s="262"/>
      <c r="EO114" s="262"/>
      <c r="EP114" s="262"/>
      <c r="EQ114" s="262"/>
      <c r="ER114" s="262"/>
      <c r="ES114" s="262"/>
      <c r="ET114" s="262"/>
      <c r="EU114" s="262"/>
      <c r="EV114" s="262"/>
      <c r="EW114" s="262"/>
      <c r="EX114" s="262"/>
      <c r="EY114" s="262"/>
      <c r="EZ114" s="262"/>
      <c r="FA114" s="262"/>
      <c r="FB114" s="262"/>
      <c r="FC114" s="262"/>
      <c r="FD114" s="262"/>
      <c r="FE114" s="262"/>
      <c r="FF114" s="262"/>
      <c r="FG114" s="262"/>
      <c r="FH114" s="262"/>
      <c r="FI114" s="262"/>
      <c r="FJ114" s="262"/>
      <c r="FK114" s="262"/>
      <c r="FL114" s="262"/>
      <c r="FM114" s="262"/>
      <c r="FN114" s="262"/>
      <c r="FO114" s="262"/>
      <c r="FP114" s="262"/>
      <c r="FQ114" s="262"/>
      <c r="FR114" s="262"/>
      <c r="FS114" s="262"/>
      <c r="FT114" s="262"/>
      <c r="FU114" s="262"/>
      <c r="FV114" s="262"/>
      <c r="FW114" s="262"/>
      <c r="FX114" s="262"/>
      <c r="FY114" s="262"/>
      <c r="FZ114" s="262"/>
      <c r="GA114" s="262"/>
      <c r="GB114" s="262"/>
      <c r="GC114" s="262"/>
      <c r="GD114" s="262"/>
      <c r="GE114" s="262"/>
      <c r="GF114" s="262"/>
      <c r="GG114" s="262"/>
      <c r="GH114" s="262"/>
      <c r="GI114" s="262"/>
      <c r="GJ114" s="262"/>
      <c r="GK114" s="262"/>
      <c r="GL114" s="262"/>
      <c r="GM114" s="262"/>
      <c r="GN114" s="262"/>
      <c r="GO114" s="262"/>
      <c r="GP114" s="262"/>
      <c r="GQ114" s="262"/>
      <c r="GR114" s="262"/>
      <c r="GS114" s="262"/>
      <c r="GT114" s="262"/>
      <c r="GU114" s="262"/>
      <c r="GV114" s="262"/>
      <c r="GW114" s="262"/>
      <c r="GX114" s="262"/>
      <c r="GY114" s="262"/>
      <c r="GZ114" s="262"/>
      <c r="HA114" s="262"/>
      <c r="HB114" s="262"/>
      <c r="HC114" s="262"/>
      <c r="HD114" s="262"/>
      <c r="HE114" s="262"/>
      <c r="HF114" s="262"/>
      <c r="HG114" s="262"/>
      <c r="HH114" s="262"/>
      <c r="HI114" s="262"/>
      <c r="HJ114" s="262"/>
      <c r="HK114" s="262"/>
      <c r="HL114" s="262"/>
      <c r="HM114" s="262"/>
      <c r="HN114" s="262"/>
      <c r="HO114" s="262"/>
      <c r="HP114" s="262"/>
      <c r="HQ114" s="262"/>
      <c r="HR114" s="262"/>
      <c r="HS114" s="262"/>
      <c r="HT114" s="262"/>
      <c r="HU114" s="262"/>
      <c r="HV114" s="262"/>
      <c r="HW114" s="262"/>
      <c r="HX114" s="262"/>
      <c r="HY114" s="262"/>
      <c r="HZ114" s="262"/>
      <c r="IA114" s="262"/>
      <c r="IB114" s="262"/>
      <c r="IC114" s="262"/>
      <c r="ID114" s="262"/>
      <c r="IE114" s="262"/>
      <c r="IF114" s="262"/>
      <c r="IG114" s="262"/>
      <c r="IH114" s="262"/>
      <c r="II114" s="262"/>
      <c r="IJ114" s="262"/>
      <c r="IK114" s="262"/>
      <c r="IL114" s="262"/>
      <c r="IM114" s="262"/>
      <c r="IN114" s="262"/>
      <c r="IO114" s="262"/>
      <c r="IP114" s="262"/>
      <c r="IQ114" s="262"/>
      <c r="IR114" s="262"/>
      <c r="IS114" s="262"/>
      <c r="IT114" s="262"/>
      <c r="IU114" s="262"/>
      <c r="IV114" s="262"/>
      <c r="IW114" s="262"/>
      <c r="IX114" s="262"/>
      <c r="IY114" s="262"/>
      <c r="IZ114" s="262"/>
      <c r="JA114" s="262"/>
      <c r="JB114" s="262"/>
      <c r="JC114" s="262"/>
      <c r="JD114" s="262"/>
      <c r="JE114" s="262"/>
      <c r="JF114" s="262"/>
      <c r="JG114" s="262"/>
      <c r="JH114" s="262"/>
      <c r="JI114" s="262"/>
      <c r="JJ114" s="262"/>
      <c r="JK114" s="262"/>
      <c r="JL114" s="262"/>
      <c r="JM114" s="262"/>
      <c r="JN114" s="262"/>
      <c r="JO114" s="262"/>
      <c r="JP114" s="262"/>
      <c r="JQ114" s="262"/>
      <c r="JR114" s="262"/>
      <c r="JS114" s="262"/>
      <c r="JT114" s="262"/>
      <c r="JU114" s="262"/>
      <c r="JV114" s="262"/>
      <c r="JW114" s="262"/>
      <c r="JX114" s="262"/>
      <c r="JY114" s="262"/>
      <c r="JZ114" s="262"/>
      <c r="KA114" s="262"/>
      <c r="KB114" s="262"/>
      <c r="KC114" s="262"/>
      <c r="KD114" s="262"/>
      <c r="KE114" s="262"/>
      <c r="KF114" s="262"/>
      <c r="KG114" s="262"/>
      <c r="KH114" s="262"/>
      <c r="KI114" s="262"/>
      <c r="KJ114" s="262"/>
      <c r="KK114" s="262"/>
      <c r="KL114" s="262"/>
      <c r="KM114" s="262"/>
      <c r="KN114" s="262"/>
      <c r="KO114" s="262"/>
      <c r="KP114" s="262"/>
      <c r="KQ114" s="262"/>
      <c r="KR114" s="262"/>
      <c r="KS114" s="262"/>
      <c r="KT114" s="262"/>
      <c r="KU114" s="262"/>
      <c r="KV114" s="262"/>
      <c r="KW114" s="262"/>
      <c r="KX114" s="262"/>
      <c r="KY114" s="262"/>
      <c r="KZ114" s="262"/>
      <c r="LA114" s="262"/>
      <c r="LB114" s="262"/>
      <c r="LC114" s="262"/>
      <c r="LD114" s="262"/>
      <c r="LE114" s="262"/>
      <c r="LF114" s="262"/>
      <c r="LG114" s="262"/>
      <c r="LH114" s="262"/>
      <c r="LI114" s="262"/>
      <c r="LJ114" s="262"/>
      <c r="LK114" s="262"/>
      <c r="LL114" s="262"/>
      <c r="LM114" s="262"/>
      <c r="LN114" s="262"/>
      <c r="LO114" s="262"/>
      <c r="LP114" s="262"/>
      <c r="LQ114" s="262"/>
      <c r="LR114" s="262"/>
      <c r="LS114" s="262"/>
      <c r="LT114" s="262"/>
      <c r="LU114" s="262"/>
      <c r="LV114" s="262"/>
      <c r="LW114" s="262"/>
      <c r="LX114" s="262"/>
      <c r="LY114" s="262"/>
      <c r="LZ114" s="262"/>
      <c r="MA114" s="262"/>
      <c r="MB114" s="262"/>
      <c r="MC114" s="262"/>
      <c r="MD114" s="262"/>
      <c r="ME114" s="262"/>
      <c r="MF114" s="262"/>
      <c r="MG114" s="262"/>
      <c r="MH114" s="262"/>
      <c r="MI114" s="262"/>
      <c r="MJ114" s="262"/>
      <c r="MK114" s="262"/>
      <c r="ML114" s="262"/>
      <c r="MM114" s="262"/>
      <c r="MN114" s="262"/>
      <c r="MO114" s="262"/>
      <c r="MP114" s="262"/>
      <c r="MQ114" s="262"/>
      <c r="MR114" s="262"/>
      <c r="MS114" s="262"/>
      <c r="MT114" s="262"/>
      <c r="MU114" s="262"/>
      <c r="MV114" s="262"/>
      <c r="MW114" s="262"/>
      <c r="MX114" s="262"/>
      <c r="MY114" s="262"/>
      <c r="MZ114" s="262"/>
      <c r="NA114" s="262"/>
      <c r="NB114" s="262"/>
      <c r="NC114" s="262"/>
      <c r="ND114" s="262"/>
      <c r="NE114" s="262"/>
      <c r="NF114" s="262"/>
      <c r="NG114" s="262"/>
      <c r="NH114" s="262"/>
      <c r="NI114" s="262"/>
      <c r="NJ114" s="262"/>
      <c r="NK114" s="262"/>
      <c r="NL114" s="262"/>
      <c r="NM114" s="262"/>
      <c r="NN114" s="262"/>
      <c r="NO114" s="262"/>
      <c r="NP114" s="262"/>
      <c r="NQ114" s="262"/>
      <c r="NR114" s="262"/>
      <c r="NS114" s="262"/>
      <c r="NT114" s="262"/>
      <c r="NU114" s="262"/>
      <c r="NV114" s="262"/>
      <c r="NW114" s="262"/>
      <c r="NX114" s="262"/>
      <c r="NY114" s="262"/>
      <c r="NZ114" s="262"/>
      <c r="OA114" s="262"/>
      <c r="OB114" s="262"/>
      <c r="OC114" s="262"/>
      <c r="OD114" s="262"/>
      <c r="OE114" s="262"/>
      <c r="OF114" s="262"/>
      <c r="OG114" s="262"/>
      <c r="OH114" s="262"/>
      <c r="OI114" s="262"/>
      <c r="OJ114" s="262"/>
      <c r="OK114" s="262"/>
      <c r="OL114" s="262"/>
      <c r="OM114" s="262"/>
      <c r="ON114" s="262"/>
      <c r="OO114" s="262"/>
      <c r="OP114" s="262"/>
      <c r="OQ114" s="262"/>
      <c r="OR114" s="262"/>
      <c r="OS114" s="262"/>
      <c r="OT114" s="262"/>
      <c r="OU114" s="262"/>
      <c r="OV114" s="262"/>
      <c r="OW114" s="262"/>
      <c r="OX114" s="262"/>
      <c r="OY114" s="262"/>
      <c r="OZ114" s="262"/>
      <c r="PA114" s="262"/>
      <c r="PB114" s="262"/>
      <c r="PC114" s="262"/>
      <c r="PD114" s="262"/>
      <c r="PE114" s="262"/>
      <c r="PF114" s="262"/>
      <c r="PG114" s="262"/>
      <c r="PH114" s="262"/>
      <c r="PI114" s="262"/>
      <c r="PJ114" s="262"/>
      <c r="PK114" s="262"/>
      <c r="PL114" s="262"/>
      <c r="PM114" s="262"/>
      <c r="PN114" s="262"/>
      <c r="PO114" s="262"/>
      <c r="PP114" s="262"/>
      <c r="PQ114" s="262"/>
      <c r="PR114" s="262"/>
      <c r="PS114" s="262"/>
      <c r="PT114" s="262"/>
      <c r="PU114" s="262"/>
      <c r="PV114" s="262"/>
      <c r="PW114" s="262"/>
      <c r="PX114" s="262"/>
      <c r="PY114" s="262"/>
      <c r="PZ114" s="262"/>
      <c r="QA114" s="262"/>
      <c r="QB114" s="262"/>
      <c r="QC114" s="262"/>
      <c r="QD114" s="262"/>
      <c r="QE114" s="262"/>
      <c r="QF114" s="262"/>
      <c r="QG114" s="262"/>
      <c r="QH114" s="262"/>
      <c r="QI114" s="262"/>
      <c r="QJ114" s="262"/>
      <c r="QK114" s="262"/>
      <c r="QL114" s="262"/>
      <c r="QM114" s="262"/>
      <c r="QN114" s="262"/>
      <c r="QO114" s="262"/>
      <c r="QP114" s="262"/>
      <c r="QQ114" s="262"/>
      <c r="QR114" s="262"/>
      <c r="QS114" s="262"/>
      <c r="QT114" s="262"/>
      <c r="QU114" s="262"/>
      <c r="QV114" s="262"/>
      <c r="QW114" s="262"/>
      <c r="QX114" s="262"/>
      <c r="QY114" s="262"/>
      <c r="QZ114" s="262"/>
      <c r="RA114" s="262"/>
      <c r="RB114" s="262"/>
      <c r="RC114" s="262"/>
      <c r="RD114" s="262"/>
      <c r="RE114" s="262"/>
      <c r="RF114" s="262"/>
      <c r="RG114" s="262"/>
      <c r="RH114" s="262"/>
      <c r="RI114" s="262"/>
      <c r="RJ114" s="262"/>
      <c r="RK114" s="262"/>
      <c r="RL114" s="262"/>
      <c r="RM114" s="262"/>
      <c r="RN114" s="262"/>
      <c r="RO114" s="262"/>
      <c r="RP114" s="262"/>
      <c r="RQ114" s="262"/>
      <c r="RR114" s="262"/>
      <c r="RS114" s="262"/>
      <c r="RT114" s="262"/>
      <c r="RU114" s="262"/>
      <c r="RV114" s="262"/>
      <c r="RW114" s="262"/>
      <c r="RX114" s="262"/>
      <c r="RY114" s="262"/>
      <c r="RZ114" s="262"/>
      <c r="SA114" s="262"/>
      <c r="SB114" s="262"/>
      <c r="SC114" s="262"/>
      <c r="SD114" s="262"/>
      <c r="SE114" s="262"/>
      <c r="SF114" s="262"/>
      <c r="SG114" s="262"/>
      <c r="SH114" s="262"/>
      <c r="SI114" s="262"/>
      <c r="SJ114" s="262"/>
      <c r="SK114" s="262"/>
      <c r="SL114" s="262"/>
      <c r="SM114" s="262"/>
      <c r="SN114" s="262"/>
      <c r="SO114" s="262"/>
      <c r="SP114" s="262"/>
      <c r="SQ114" s="262"/>
      <c r="SR114" s="262"/>
      <c r="SS114" s="262"/>
      <c r="ST114" s="262"/>
      <c r="SU114" s="262"/>
      <c r="SV114" s="262"/>
      <c r="SW114" s="262"/>
      <c r="SX114" s="262"/>
      <c r="SY114" s="262"/>
      <c r="SZ114" s="262"/>
      <c r="TA114" s="262"/>
      <c r="TB114" s="262"/>
      <c r="TC114" s="262"/>
      <c r="TD114" s="262"/>
      <c r="TE114" s="262"/>
      <c r="TF114" s="262"/>
      <c r="TG114" s="262"/>
      <c r="TH114" s="262"/>
      <c r="TI114" s="262"/>
      <c r="TJ114" s="262"/>
      <c r="TK114" s="262"/>
      <c r="TL114" s="262"/>
      <c r="TM114" s="262"/>
      <c r="TN114" s="262"/>
      <c r="TO114" s="262"/>
      <c r="TP114" s="262"/>
      <c r="TQ114" s="262"/>
      <c r="TR114" s="262"/>
      <c r="TS114" s="262"/>
      <c r="TT114" s="262"/>
      <c r="TU114" s="262"/>
      <c r="TV114" s="262"/>
      <c r="TW114" s="262"/>
      <c r="TX114" s="262"/>
      <c r="TY114" s="262"/>
      <c r="TZ114" s="262"/>
      <c r="UA114" s="262"/>
      <c r="UB114" s="262"/>
      <c r="UC114" s="262"/>
      <c r="UD114" s="262"/>
      <c r="UE114" s="262"/>
      <c r="UF114" s="262"/>
      <c r="UG114" s="262"/>
      <c r="UH114" s="262"/>
      <c r="UI114" s="262"/>
      <c r="UJ114" s="262"/>
      <c r="UK114" s="262"/>
      <c r="UL114" s="262"/>
      <c r="UM114" s="262"/>
      <c r="UN114" s="262"/>
      <c r="UO114" s="262"/>
      <c r="UP114" s="262"/>
      <c r="UQ114" s="262"/>
      <c r="UR114" s="262"/>
      <c r="US114" s="262"/>
      <c r="UT114" s="262"/>
      <c r="UU114" s="262"/>
      <c r="UV114" s="262"/>
      <c r="UW114" s="262"/>
      <c r="UX114" s="262"/>
      <c r="UY114" s="262"/>
      <c r="UZ114" s="262"/>
      <c r="VA114" s="262"/>
      <c r="VB114" s="262"/>
      <c r="VC114" s="262"/>
      <c r="VD114" s="262"/>
      <c r="VE114" s="262"/>
      <c r="VF114" s="262"/>
      <c r="VG114" s="262"/>
      <c r="VH114" s="262"/>
      <c r="VI114" s="262"/>
      <c r="VJ114" s="262"/>
      <c r="VK114" s="262"/>
      <c r="VL114" s="262"/>
      <c r="VM114" s="262"/>
      <c r="VN114" s="262"/>
      <c r="VO114" s="262"/>
      <c r="VP114" s="262"/>
      <c r="VQ114" s="262"/>
      <c r="VR114" s="262"/>
      <c r="VS114" s="262"/>
      <c r="VT114" s="262"/>
      <c r="VU114" s="262"/>
      <c r="VV114" s="262"/>
      <c r="VW114" s="262"/>
      <c r="VX114" s="262"/>
      <c r="VY114" s="262"/>
      <c r="VZ114" s="262"/>
      <c r="WA114" s="262"/>
      <c r="WB114" s="262"/>
      <c r="WC114" s="262"/>
      <c r="WD114" s="262"/>
      <c r="WE114" s="262"/>
      <c r="WF114" s="262"/>
      <c r="WG114" s="262"/>
      <c r="WH114" s="262"/>
      <c r="WI114" s="262"/>
      <c r="WJ114" s="262"/>
      <c r="WK114" s="262"/>
      <c r="WL114" s="262"/>
      <c r="WM114" s="262"/>
      <c r="WN114" s="262"/>
      <c r="WO114" s="262"/>
      <c r="WP114" s="262"/>
      <c r="WQ114" s="262"/>
      <c r="WR114" s="262"/>
      <c r="WS114" s="262"/>
      <c r="WT114" s="262"/>
      <c r="WU114" s="262"/>
      <c r="WV114" s="262"/>
      <c r="WW114" s="262"/>
      <c r="WX114" s="262"/>
      <c r="WY114" s="262"/>
      <c r="WZ114" s="262"/>
      <c r="XA114" s="262"/>
      <c r="XB114" s="262"/>
      <c r="XC114" s="262"/>
      <c r="XD114" s="262"/>
      <c r="XE114" s="262"/>
      <c r="XF114" s="262"/>
      <c r="XG114" s="262"/>
      <c r="XH114" s="262"/>
      <c r="XI114" s="262"/>
      <c r="XJ114" s="262"/>
      <c r="XK114" s="262"/>
      <c r="XL114" s="262"/>
      <c r="XM114" s="262"/>
      <c r="XN114" s="262"/>
      <c r="XO114" s="262"/>
      <c r="XP114" s="262"/>
      <c r="XQ114" s="262"/>
      <c r="XR114" s="262"/>
      <c r="XS114" s="262"/>
      <c r="XT114" s="262"/>
      <c r="XU114" s="262"/>
      <c r="XV114" s="262"/>
      <c r="XW114" s="262"/>
      <c r="XX114" s="262"/>
      <c r="XY114" s="262"/>
      <c r="XZ114" s="262"/>
      <c r="YA114" s="262"/>
      <c r="YB114" s="262"/>
      <c r="YC114" s="262"/>
      <c r="YD114" s="262"/>
      <c r="YE114" s="262"/>
      <c r="YF114" s="262"/>
      <c r="YG114" s="262"/>
      <c r="YH114" s="262"/>
      <c r="YI114" s="262"/>
      <c r="YJ114" s="262"/>
      <c r="YK114" s="262"/>
      <c r="YL114" s="262"/>
      <c r="YM114" s="262"/>
      <c r="YN114" s="262"/>
      <c r="YO114" s="262"/>
      <c r="YP114" s="262"/>
      <c r="YQ114" s="262"/>
      <c r="YR114" s="262"/>
      <c r="YS114" s="262"/>
      <c r="YT114" s="262"/>
      <c r="YU114" s="262"/>
      <c r="YV114" s="262"/>
      <c r="YW114" s="262"/>
      <c r="YX114" s="262"/>
      <c r="YY114" s="262"/>
      <c r="YZ114" s="262"/>
      <c r="ZA114" s="262"/>
      <c r="ZB114" s="262"/>
      <c r="ZC114" s="262"/>
      <c r="ZD114" s="262"/>
      <c r="ZE114" s="262"/>
      <c r="ZF114" s="262"/>
      <c r="ZG114" s="262"/>
      <c r="ZH114" s="262"/>
      <c r="ZI114" s="262"/>
      <c r="ZJ114" s="262"/>
      <c r="ZK114" s="262"/>
      <c r="ZL114" s="262"/>
      <c r="ZM114" s="262"/>
      <c r="ZN114" s="262"/>
      <c r="ZO114" s="262"/>
      <c r="ZP114" s="262"/>
      <c r="ZQ114" s="262"/>
      <c r="ZR114" s="262"/>
      <c r="ZS114" s="262"/>
      <c r="ZT114" s="262"/>
      <c r="ZU114" s="262"/>
      <c r="ZV114" s="262"/>
      <c r="ZW114" s="262"/>
      <c r="ZX114" s="262"/>
      <c r="ZY114" s="262"/>
      <c r="ZZ114" s="262"/>
      <c r="AAA114" s="262"/>
      <c r="AAB114" s="262"/>
      <c r="AAC114" s="262"/>
      <c r="AAD114" s="262"/>
      <c r="AAE114" s="262"/>
      <c r="AAF114" s="262"/>
      <c r="AAG114" s="262"/>
      <c r="AAH114" s="262"/>
      <c r="AAI114" s="262"/>
      <c r="AAJ114" s="262"/>
      <c r="AAK114" s="262"/>
      <c r="AAL114" s="262"/>
      <c r="AAM114" s="262"/>
      <c r="AAN114" s="262"/>
      <c r="AAO114" s="262"/>
      <c r="AAP114" s="262"/>
      <c r="AAQ114" s="262"/>
      <c r="AAR114" s="262"/>
      <c r="AAS114" s="262"/>
      <c r="AAT114" s="262"/>
      <c r="AAU114" s="262"/>
      <c r="AAV114" s="262"/>
      <c r="AAW114" s="262"/>
      <c r="AAX114" s="262"/>
      <c r="AAY114" s="262"/>
      <c r="AAZ114" s="262"/>
      <c r="ABA114" s="262"/>
      <c r="ABB114" s="262"/>
      <c r="ABC114" s="262"/>
      <c r="ABD114" s="262"/>
      <c r="ABE114" s="262"/>
      <c r="ABF114" s="262"/>
      <c r="ABG114" s="262"/>
      <c r="ABH114" s="262"/>
      <c r="ABI114" s="262"/>
      <c r="ABJ114" s="262"/>
      <c r="ABK114" s="262"/>
      <c r="ABL114" s="262"/>
      <c r="ABM114" s="262"/>
      <c r="ABN114" s="262"/>
      <c r="ABO114" s="262"/>
      <c r="ABP114" s="262"/>
      <c r="ABQ114" s="262"/>
      <c r="ABR114" s="262"/>
      <c r="ABS114" s="262"/>
      <c r="ABT114" s="262"/>
      <c r="ABU114" s="262"/>
      <c r="ABV114" s="262"/>
      <c r="ABW114" s="262"/>
      <c r="ABX114" s="262"/>
      <c r="ABY114" s="262"/>
      <c r="ABZ114" s="262"/>
      <c r="ACA114" s="262"/>
      <c r="ACB114" s="262"/>
      <c r="ACC114" s="262"/>
      <c r="ACD114" s="262"/>
      <c r="ACE114" s="262"/>
      <c r="ACF114" s="262"/>
      <c r="ACG114" s="262"/>
      <c r="ACH114" s="262"/>
      <c r="ACI114" s="262"/>
      <c r="ACJ114" s="262"/>
      <c r="ACK114" s="262"/>
      <c r="ACL114" s="262"/>
    </row>
    <row r="115" spans="1:766" s="275" customFormat="1">
      <c r="A115" s="265"/>
      <c r="B115" s="265"/>
      <c r="C115" s="262" t="s">
        <v>1023</v>
      </c>
      <c r="D115" s="262" t="s">
        <v>1022</v>
      </c>
      <c r="E115" s="294">
        <v>40000</v>
      </c>
      <c r="F115" s="274" t="s">
        <v>1021</v>
      </c>
      <c r="G115" s="273">
        <v>0.04</v>
      </c>
      <c r="H115" s="272">
        <v>1600</v>
      </c>
      <c r="I115" s="263"/>
      <c r="J115" s="262" t="s">
        <v>1010</v>
      </c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2"/>
      <c r="BQ115" s="262"/>
      <c r="BR115" s="262"/>
      <c r="BS115" s="262"/>
      <c r="BT115" s="262"/>
      <c r="BU115" s="262"/>
      <c r="BV115" s="262"/>
      <c r="BW115" s="262"/>
      <c r="BX115" s="262"/>
      <c r="BY115" s="262"/>
      <c r="BZ115" s="262"/>
      <c r="CA115" s="262"/>
      <c r="CB115" s="262"/>
      <c r="CC115" s="262"/>
      <c r="CD115" s="262"/>
      <c r="CE115" s="262"/>
      <c r="CF115" s="262"/>
      <c r="CG115" s="262"/>
      <c r="CH115" s="262"/>
      <c r="CI115" s="262"/>
      <c r="CJ115" s="262"/>
      <c r="CK115" s="262"/>
      <c r="CL115" s="262"/>
      <c r="CM115" s="262"/>
      <c r="CN115" s="262"/>
      <c r="CO115" s="262"/>
      <c r="CP115" s="262"/>
      <c r="CQ115" s="262"/>
      <c r="CR115" s="262"/>
      <c r="CS115" s="262"/>
      <c r="CT115" s="262"/>
      <c r="CU115" s="262"/>
      <c r="CV115" s="262"/>
      <c r="CW115" s="262"/>
      <c r="CX115" s="262"/>
      <c r="CY115" s="262"/>
      <c r="CZ115" s="262"/>
      <c r="DA115" s="262"/>
      <c r="DB115" s="262"/>
      <c r="DC115" s="262"/>
      <c r="DD115" s="262"/>
      <c r="DE115" s="262"/>
      <c r="DF115" s="262"/>
      <c r="DG115" s="262"/>
      <c r="DH115" s="262"/>
      <c r="DI115" s="262"/>
      <c r="DJ115" s="262"/>
      <c r="DK115" s="262"/>
      <c r="DL115" s="262"/>
      <c r="DM115" s="262"/>
      <c r="DN115" s="262"/>
      <c r="DO115" s="262"/>
      <c r="DP115" s="262"/>
      <c r="DQ115" s="262"/>
      <c r="DR115" s="262"/>
      <c r="DS115" s="262"/>
      <c r="DT115" s="262"/>
      <c r="DU115" s="262"/>
      <c r="DV115" s="262"/>
      <c r="DW115" s="262"/>
      <c r="DX115" s="262"/>
      <c r="DY115" s="262"/>
      <c r="DZ115" s="262"/>
      <c r="EA115" s="262"/>
      <c r="EB115" s="262"/>
      <c r="EC115" s="262"/>
      <c r="ED115" s="262"/>
      <c r="EE115" s="262"/>
      <c r="EF115" s="262"/>
      <c r="EG115" s="262"/>
      <c r="EH115" s="262"/>
      <c r="EI115" s="262"/>
      <c r="EJ115" s="262"/>
      <c r="EK115" s="262"/>
      <c r="EL115" s="262"/>
      <c r="EM115" s="262"/>
      <c r="EN115" s="262"/>
      <c r="EO115" s="262"/>
      <c r="EP115" s="262"/>
      <c r="EQ115" s="262"/>
      <c r="ER115" s="262"/>
      <c r="ES115" s="262"/>
      <c r="ET115" s="262"/>
      <c r="EU115" s="262"/>
      <c r="EV115" s="262"/>
      <c r="EW115" s="262"/>
      <c r="EX115" s="262"/>
      <c r="EY115" s="262"/>
      <c r="EZ115" s="262"/>
      <c r="FA115" s="262"/>
      <c r="FB115" s="262"/>
      <c r="FC115" s="262"/>
      <c r="FD115" s="262"/>
      <c r="FE115" s="262"/>
      <c r="FF115" s="262"/>
      <c r="FG115" s="262"/>
      <c r="FH115" s="262"/>
      <c r="FI115" s="262"/>
      <c r="FJ115" s="262"/>
      <c r="FK115" s="262"/>
      <c r="FL115" s="262"/>
      <c r="FM115" s="262"/>
      <c r="FN115" s="262"/>
      <c r="FO115" s="262"/>
      <c r="FP115" s="262"/>
      <c r="FQ115" s="262"/>
      <c r="FR115" s="262"/>
      <c r="FS115" s="262"/>
      <c r="FT115" s="262"/>
      <c r="FU115" s="262"/>
      <c r="FV115" s="262"/>
      <c r="FW115" s="262"/>
      <c r="FX115" s="262"/>
      <c r="FY115" s="262"/>
      <c r="FZ115" s="262"/>
      <c r="GA115" s="262"/>
      <c r="GB115" s="262"/>
      <c r="GC115" s="262"/>
      <c r="GD115" s="262"/>
      <c r="GE115" s="262"/>
      <c r="GF115" s="262"/>
      <c r="GG115" s="262"/>
      <c r="GH115" s="262"/>
      <c r="GI115" s="262"/>
      <c r="GJ115" s="262"/>
      <c r="GK115" s="262"/>
      <c r="GL115" s="262"/>
      <c r="GM115" s="262"/>
      <c r="GN115" s="262"/>
      <c r="GO115" s="262"/>
      <c r="GP115" s="262"/>
      <c r="GQ115" s="262"/>
      <c r="GR115" s="262"/>
      <c r="GS115" s="262"/>
      <c r="GT115" s="262"/>
      <c r="GU115" s="262"/>
      <c r="GV115" s="262"/>
      <c r="GW115" s="262"/>
      <c r="GX115" s="262"/>
      <c r="GY115" s="262"/>
      <c r="GZ115" s="262"/>
      <c r="HA115" s="262"/>
      <c r="HB115" s="262"/>
      <c r="HC115" s="262"/>
      <c r="HD115" s="262"/>
      <c r="HE115" s="262"/>
      <c r="HF115" s="262"/>
      <c r="HG115" s="262"/>
      <c r="HH115" s="262"/>
      <c r="HI115" s="262"/>
      <c r="HJ115" s="262"/>
      <c r="HK115" s="262"/>
      <c r="HL115" s="262"/>
      <c r="HM115" s="262"/>
      <c r="HN115" s="262"/>
      <c r="HO115" s="262"/>
      <c r="HP115" s="262"/>
      <c r="HQ115" s="262"/>
      <c r="HR115" s="262"/>
      <c r="HS115" s="262"/>
      <c r="HT115" s="262"/>
      <c r="HU115" s="262"/>
      <c r="HV115" s="262"/>
      <c r="HW115" s="262"/>
      <c r="HX115" s="262"/>
      <c r="HY115" s="262"/>
      <c r="HZ115" s="262"/>
      <c r="IA115" s="262"/>
      <c r="IB115" s="262"/>
      <c r="IC115" s="262"/>
      <c r="ID115" s="262"/>
      <c r="IE115" s="262"/>
      <c r="IF115" s="262"/>
      <c r="IG115" s="262"/>
      <c r="IH115" s="262"/>
      <c r="II115" s="262"/>
      <c r="IJ115" s="262"/>
      <c r="IK115" s="262"/>
      <c r="IL115" s="262"/>
      <c r="IM115" s="262"/>
      <c r="IN115" s="262"/>
      <c r="IO115" s="262"/>
      <c r="IP115" s="262"/>
      <c r="IQ115" s="262"/>
      <c r="IR115" s="262"/>
      <c r="IS115" s="262"/>
      <c r="IT115" s="262"/>
      <c r="IU115" s="262"/>
      <c r="IV115" s="262"/>
      <c r="IW115" s="262"/>
      <c r="IX115" s="262"/>
      <c r="IY115" s="262"/>
      <c r="IZ115" s="262"/>
      <c r="JA115" s="262"/>
      <c r="JB115" s="262"/>
      <c r="JC115" s="262"/>
      <c r="JD115" s="262"/>
      <c r="JE115" s="262"/>
      <c r="JF115" s="262"/>
      <c r="JG115" s="262"/>
      <c r="JH115" s="262"/>
      <c r="JI115" s="262"/>
      <c r="JJ115" s="262"/>
      <c r="JK115" s="262"/>
      <c r="JL115" s="262"/>
      <c r="JM115" s="262"/>
      <c r="JN115" s="262"/>
      <c r="JO115" s="262"/>
      <c r="JP115" s="262"/>
      <c r="JQ115" s="262"/>
      <c r="JR115" s="262"/>
      <c r="JS115" s="262"/>
      <c r="JT115" s="262"/>
      <c r="JU115" s="262"/>
      <c r="JV115" s="262"/>
      <c r="JW115" s="262"/>
      <c r="JX115" s="262"/>
      <c r="JY115" s="262"/>
      <c r="JZ115" s="262"/>
      <c r="KA115" s="262"/>
      <c r="KB115" s="262"/>
      <c r="KC115" s="262"/>
      <c r="KD115" s="262"/>
      <c r="KE115" s="262"/>
      <c r="KF115" s="262"/>
      <c r="KG115" s="262"/>
      <c r="KH115" s="262"/>
      <c r="KI115" s="262"/>
      <c r="KJ115" s="262"/>
      <c r="KK115" s="262"/>
      <c r="KL115" s="262"/>
      <c r="KM115" s="262"/>
      <c r="KN115" s="262"/>
      <c r="KO115" s="262"/>
      <c r="KP115" s="262"/>
      <c r="KQ115" s="262"/>
      <c r="KR115" s="262"/>
      <c r="KS115" s="262"/>
      <c r="KT115" s="262"/>
      <c r="KU115" s="262"/>
      <c r="KV115" s="262"/>
      <c r="KW115" s="262"/>
      <c r="KX115" s="262"/>
      <c r="KY115" s="262"/>
      <c r="KZ115" s="262"/>
      <c r="LA115" s="262"/>
      <c r="LB115" s="262"/>
      <c r="LC115" s="262"/>
      <c r="LD115" s="262"/>
      <c r="LE115" s="262"/>
      <c r="LF115" s="262"/>
      <c r="LG115" s="262"/>
      <c r="LH115" s="262"/>
      <c r="LI115" s="262"/>
      <c r="LJ115" s="262"/>
      <c r="LK115" s="262"/>
      <c r="LL115" s="262"/>
      <c r="LM115" s="262"/>
      <c r="LN115" s="262"/>
      <c r="LO115" s="262"/>
      <c r="LP115" s="262"/>
      <c r="LQ115" s="262"/>
      <c r="LR115" s="262"/>
      <c r="LS115" s="262"/>
      <c r="LT115" s="262"/>
      <c r="LU115" s="262"/>
      <c r="LV115" s="262"/>
      <c r="LW115" s="262"/>
      <c r="LX115" s="262"/>
      <c r="LY115" s="262"/>
      <c r="LZ115" s="262"/>
      <c r="MA115" s="262"/>
      <c r="MB115" s="262"/>
      <c r="MC115" s="262"/>
      <c r="MD115" s="262"/>
      <c r="ME115" s="262"/>
      <c r="MF115" s="262"/>
      <c r="MG115" s="262"/>
      <c r="MH115" s="262"/>
      <c r="MI115" s="262"/>
      <c r="MJ115" s="262"/>
      <c r="MK115" s="262"/>
      <c r="ML115" s="262"/>
      <c r="MM115" s="262"/>
      <c r="MN115" s="262"/>
      <c r="MO115" s="262"/>
      <c r="MP115" s="262"/>
      <c r="MQ115" s="262"/>
      <c r="MR115" s="262"/>
      <c r="MS115" s="262"/>
      <c r="MT115" s="262"/>
      <c r="MU115" s="262"/>
      <c r="MV115" s="262"/>
      <c r="MW115" s="262"/>
      <c r="MX115" s="262"/>
      <c r="MY115" s="262"/>
      <c r="MZ115" s="262"/>
      <c r="NA115" s="262"/>
      <c r="NB115" s="262"/>
      <c r="NC115" s="262"/>
      <c r="ND115" s="262"/>
      <c r="NE115" s="262"/>
      <c r="NF115" s="262"/>
      <c r="NG115" s="262"/>
      <c r="NH115" s="262"/>
      <c r="NI115" s="262"/>
      <c r="NJ115" s="262"/>
      <c r="NK115" s="262"/>
      <c r="NL115" s="262"/>
      <c r="NM115" s="262"/>
      <c r="NN115" s="262"/>
      <c r="NO115" s="262"/>
      <c r="NP115" s="262"/>
      <c r="NQ115" s="262"/>
      <c r="NR115" s="262"/>
      <c r="NS115" s="262"/>
      <c r="NT115" s="262"/>
      <c r="NU115" s="262"/>
      <c r="NV115" s="262"/>
      <c r="NW115" s="262"/>
      <c r="NX115" s="262"/>
      <c r="NY115" s="262"/>
      <c r="NZ115" s="262"/>
      <c r="OA115" s="262"/>
      <c r="OB115" s="262"/>
      <c r="OC115" s="262"/>
      <c r="OD115" s="262"/>
      <c r="OE115" s="262"/>
      <c r="OF115" s="262"/>
      <c r="OG115" s="262"/>
      <c r="OH115" s="262"/>
      <c r="OI115" s="262"/>
      <c r="OJ115" s="262"/>
      <c r="OK115" s="262"/>
      <c r="OL115" s="262"/>
      <c r="OM115" s="262"/>
      <c r="ON115" s="262"/>
      <c r="OO115" s="262"/>
      <c r="OP115" s="262"/>
      <c r="OQ115" s="262"/>
      <c r="OR115" s="262"/>
      <c r="OS115" s="262"/>
      <c r="OT115" s="262"/>
      <c r="OU115" s="262"/>
      <c r="OV115" s="262"/>
      <c r="OW115" s="262"/>
      <c r="OX115" s="262"/>
      <c r="OY115" s="262"/>
      <c r="OZ115" s="262"/>
      <c r="PA115" s="262"/>
      <c r="PB115" s="262"/>
      <c r="PC115" s="262"/>
      <c r="PD115" s="262"/>
      <c r="PE115" s="262"/>
      <c r="PF115" s="262"/>
      <c r="PG115" s="262"/>
      <c r="PH115" s="262"/>
      <c r="PI115" s="262"/>
      <c r="PJ115" s="262"/>
      <c r="PK115" s="262"/>
      <c r="PL115" s="262"/>
      <c r="PM115" s="262"/>
      <c r="PN115" s="262"/>
      <c r="PO115" s="262"/>
      <c r="PP115" s="262"/>
      <c r="PQ115" s="262"/>
      <c r="PR115" s="262"/>
      <c r="PS115" s="262"/>
      <c r="PT115" s="262"/>
      <c r="PU115" s="262"/>
      <c r="PV115" s="262"/>
      <c r="PW115" s="262"/>
      <c r="PX115" s="262"/>
      <c r="PY115" s="262"/>
      <c r="PZ115" s="262"/>
      <c r="QA115" s="262"/>
      <c r="QB115" s="262"/>
      <c r="QC115" s="262"/>
      <c r="QD115" s="262"/>
      <c r="QE115" s="262"/>
      <c r="QF115" s="262"/>
      <c r="QG115" s="262"/>
      <c r="QH115" s="262"/>
      <c r="QI115" s="262"/>
      <c r="QJ115" s="262"/>
      <c r="QK115" s="262"/>
      <c r="QL115" s="262"/>
      <c r="QM115" s="262"/>
      <c r="QN115" s="262"/>
      <c r="QO115" s="262"/>
      <c r="QP115" s="262"/>
      <c r="QQ115" s="262"/>
      <c r="QR115" s="262"/>
      <c r="QS115" s="262"/>
      <c r="QT115" s="262"/>
      <c r="QU115" s="262"/>
      <c r="QV115" s="262"/>
      <c r="QW115" s="262"/>
      <c r="QX115" s="262"/>
      <c r="QY115" s="262"/>
      <c r="QZ115" s="262"/>
      <c r="RA115" s="262"/>
      <c r="RB115" s="262"/>
      <c r="RC115" s="262"/>
      <c r="RD115" s="262"/>
      <c r="RE115" s="262"/>
      <c r="RF115" s="262"/>
      <c r="RG115" s="262"/>
      <c r="RH115" s="262"/>
      <c r="RI115" s="262"/>
      <c r="RJ115" s="262"/>
      <c r="RK115" s="262"/>
      <c r="RL115" s="262"/>
      <c r="RM115" s="262"/>
      <c r="RN115" s="262"/>
      <c r="RO115" s="262"/>
      <c r="RP115" s="262"/>
      <c r="RQ115" s="262"/>
      <c r="RR115" s="262"/>
      <c r="RS115" s="262"/>
      <c r="RT115" s="262"/>
      <c r="RU115" s="262"/>
      <c r="RV115" s="262"/>
      <c r="RW115" s="262"/>
      <c r="RX115" s="262"/>
      <c r="RY115" s="262"/>
      <c r="RZ115" s="262"/>
      <c r="SA115" s="262"/>
      <c r="SB115" s="262"/>
      <c r="SC115" s="262"/>
      <c r="SD115" s="262"/>
      <c r="SE115" s="262"/>
      <c r="SF115" s="262"/>
      <c r="SG115" s="262"/>
      <c r="SH115" s="262"/>
      <c r="SI115" s="262"/>
      <c r="SJ115" s="262"/>
      <c r="SK115" s="262"/>
      <c r="SL115" s="262"/>
      <c r="SM115" s="262"/>
      <c r="SN115" s="262"/>
      <c r="SO115" s="262"/>
      <c r="SP115" s="262"/>
      <c r="SQ115" s="262"/>
      <c r="SR115" s="262"/>
      <c r="SS115" s="262"/>
      <c r="ST115" s="262"/>
      <c r="SU115" s="262"/>
      <c r="SV115" s="262"/>
      <c r="SW115" s="262"/>
      <c r="SX115" s="262"/>
      <c r="SY115" s="262"/>
      <c r="SZ115" s="262"/>
      <c r="TA115" s="262"/>
      <c r="TB115" s="262"/>
      <c r="TC115" s="262"/>
      <c r="TD115" s="262"/>
      <c r="TE115" s="262"/>
      <c r="TF115" s="262"/>
      <c r="TG115" s="262"/>
      <c r="TH115" s="262"/>
      <c r="TI115" s="262"/>
      <c r="TJ115" s="262"/>
      <c r="TK115" s="262"/>
      <c r="TL115" s="262"/>
      <c r="TM115" s="262"/>
      <c r="TN115" s="262"/>
      <c r="TO115" s="262"/>
      <c r="TP115" s="262"/>
      <c r="TQ115" s="262"/>
      <c r="TR115" s="262"/>
      <c r="TS115" s="262"/>
      <c r="TT115" s="262"/>
      <c r="TU115" s="262"/>
      <c r="TV115" s="262"/>
      <c r="TW115" s="262"/>
      <c r="TX115" s="262"/>
      <c r="TY115" s="262"/>
      <c r="TZ115" s="262"/>
      <c r="UA115" s="262"/>
      <c r="UB115" s="262"/>
      <c r="UC115" s="262"/>
      <c r="UD115" s="262"/>
      <c r="UE115" s="262"/>
      <c r="UF115" s="262"/>
      <c r="UG115" s="262"/>
      <c r="UH115" s="262"/>
      <c r="UI115" s="262"/>
      <c r="UJ115" s="262"/>
      <c r="UK115" s="262"/>
      <c r="UL115" s="262"/>
      <c r="UM115" s="262"/>
      <c r="UN115" s="262"/>
      <c r="UO115" s="262"/>
      <c r="UP115" s="262"/>
      <c r="UQ115" s="262"/>
      <c r="UR115" s="262"/>
      <c r="US115" s="262"/>
      <c r="UT115" s="262"/>
      <c r="UU115" s="262"/>
      <c r="UV115" s="262"/>
      <c r="UW115" s="262"/>
      <c r="UX115" s="262"/>
      <c r="UY115" s="262"/>
      <c r="UZ115" s="262"/>
      <c r="VA115" s="262"/>
      <c r="VB115" s="262"/>
      <c r="VC115" s="262"/>
      <c r="VD115" s="262"/>
      <c r="VE115" s="262"/>
      <c r="VF115" s="262"/>
      <c r="VG115" s="262"/>
      <c r="VH115" s="262"/>
      <c r="VI115" s="262"/>
      <c r="VJ115" s="262"/>
      <c r="VK115" s="262"/>
      <c r="VL115" s="262"/>
      <c r="VM115" s="262"/>
      <c r="VN115" s="262"/>
      <c r="VO115" s="262"/>
      <c r="VP115" s="262"/>
      <c r="VQ115" s="262"/>
      <c r="VR115" s="262"/>
      <c r="VS115" s="262"/>
      <c r="VT115" s="262"/>
      <c r="VU115" s="262"/>
      <c r="VV115" s="262"/>
      <c r="VW115" s="262"/>
      <c r="VX115" s="262"/>
      <c r="VY115" s="262"/>
      <c r="VZ115" s="262"/>
      <c r="WA115" s="262"/>
      <c r="WB115" s="262"/>
      <c r="WC115" s="262"/>
      <c r="WD115" s="262"/>
      <c r="WE115" s="262"/>
      <c r="WF115" s="262"/>
      <c r="WG115" s="262"/>
      <c r="WH115" s="262"/>
      <c r="WI115" s="262"/>
      <c r="WJ115" s="262"/>
      <c r="WK115" s="262"/>
      <c r="WL115" s="262"/>
      <c r="WM115" s="262"/>
      <c r="WN115" s="262"/>
      <c r="WO115" s="262"/>
      <c r="WP115" s="262"/>
      <c r="WQ115" s="262"/>
      <c r="WR115" s="262"/>
      <c r="WS115" s="262"/>
      <c r="WT115" s="262"/>
      <c r="WU115" s="262"/>
      <c r="WV115" s="262"/>
      <c r="WW115" s="262"/>
      <c r="WX115" s="262"/>
      <c r="WY115" s="262"/>
      <c r="WZ115" s="262"/>
      <c r="XA115" s="262"/>
      <c r="XB115" s="262"/>
      <c r="XC115" s="262"/>
      <c r="XD115" s="262"/>
      <c r="XE115" s="262"/>
      <c r="XF115" s="262"/>
      <c r="XG115" s="262"/>
      <c r="XH115" s="262"/>
      <c r="XI115" s="262"/>
      <c r="XJ115" s="262"/>
      <c r="XK115" s="262"/>
      <c r="XL115" s="262"/>
      <c r="XM115" s="262"/>
      <c r="XN115" s="262"/>
      <c r="XO115" s="262"/>
      <c r="XP115" s="262"/>
      <c r="XQ115" s="262"/>
      <c r="XR115" s="262"/>
      <c r="XS115" s="262"/>
      <c r="XT115" s="262"/>
      <c r="XU115" s="262"/>
      <c r="XV115" s="262"/>
      <c r="XW115" s="262"/>
      <c r="XX115" s="262"/>
      <c r="XY115" s="262"/>
      <c r="XZ115" s="262"/>
      <c r="YA115" s="262"/>
      <c r="YB115" s="262"/>
      <c r="YC115" s="262"/>
      <c r="YD115" s="262"/>
      <c r="YE115" s="262"/>
      <c r="YF115" s="262"/>
      <c r="YG115" s="262"/>
      <c r="YH115" s="262"/>
      <c r="YI115" s="262"/>
      <c r="YJ115" s="262"/>
      <c r="YK115" s="262"/>
      <c r="YL115" s="262"/>
      <c r="YM115" s="262"/>
      <c r="YN115" s="262"/>
      <c r="YO115" s="262"/>
      <c r="YP115" s="262"/>
      <c r="YQ115" s="262"/>
      <c r="YR115" s="262"/>
      <c r="YS115" s="262"/>
      <c r="YT115" s="262"/>
      <c r="YU115" s="262"/>
      <c r="YV115" s="262"/>
      <c r="YW115" s="262"/>
      <c r="YX115" s="262"/>
      <c r="YY115" s="262"/>
      <c r="YZ115" s="262"/>
      <c r="ZA115" s="262"/>
      <c r="ZB115" s="262"/>
      <c r="ZC115" s="262"/>
      <c r="ZD115" s="262"/>
      <c r="ZE115" s="262"/>
      <c r="ZF115" s="262"/>
      <c r="ZG115" s="262"/>
      <c r="ZH115" s="262"/>
      <c r="ZI115" s="262"/>
      <c r="ZJ115" s="262"/>
      <c r="ZK115" s="262"/>
      <c r="ZL115" s="262"/>
      <c r="ZM115" s="262"/>
      <c r="ZN115" s="262"/>
      <c r="ZO115" s="262"/>
      <c r="ZP115" s="262"/>
      <c r="ZQ115" s="262"/>
      <c r="ZR115" s="262"/>
      <c r="ZS115" s="262"/>
      <c r="ZT115" s="262"/>
      <c r="ZU115" s="262"/>
      <c r="ZV115" s="262"/>
      <c r="ZW115" s="262"/>
      <c r="ZX115" s="262"/>
      <c r="ZY115" s="262"/>
      <c r="ZZ115" s="262"/>
      <c r="AAA115" s="262"/>
      <c r="AAB115" s="262"/>
      <c r="AAC115" s="262"/>
      <c r="AAD115" s="262"/>
      <c r="AAE115" s="262"/>
      <c r="AAF115" s="262"/>
      <c r="AAG115" s="262"/>
      <c r="AAH115" s="262"/>
      <c r="AAI115" s="262"/>
      <c r="AAJ115" s="262"/>
      <c r="AAK115" s="262"/>
      <c r="AAL115" s="262"/>
      <c r="AAM115" s="262"/>
      <c r="AAN115" s="262"/>
      <c r="AAO115" s="262"/>
      <c r="AAP115" s="262"/>
      <c r="AAQ115" s="262"/>
      <c r="AAR115" s="262"/>
      <c r="AAS115" s="262"/>
      <c r="AAT115" s="262"/>
      <c r="AAU115" s="262"/>
      <c r="AAV115" s="262"/>
      <c r="AAW115" s="262"/>
      <c r="AAX115" s="262"/>
      <c r="AAY115" s="262"/>
      <c r="AAZ115" s="262"/>
      <c r="ABA115" s="262"/>
      <c r="ABB115" s="262"/>
      <c r="ABC115" s="262"/>
      <c r="ABD115" s="262"/>
      <c r="ABE115" s="262"/>
      <c r="ABF115" s="262"/>
      <c r="ABG115" s="262"/>
      <c r="ABH115" s="262"/>
      <c r="ABI115" s="262"/>
      <c r="ABJ115" s="262"/>
      <c r="ABK115" s="262"/>
      <c r="ABL115" s="262"/>
      <c r="ABM115" s="262"/>
      <c r="ABN115" s="262"/>
      <c r="ABO115" s="262"/>
      <c r="ABP115" s="262"/>
      <c r="ABQ115" s="262"/>
      <c r="ABR115" s="262"/>
      <c r="ABS115" s="262"/>
      <c r="ABT115" s="262"/>
      <c r="ABU115" s="262"/>
      <c r="ABV115" s="262"/>
      <c r="ABW115" s="262"/>
      <c r="ABX115" s="262"/>
      <c r="ABY115" s="262"/>
      <c r="ABZ115" s="262"/>
      <c r="ACA115" s="262"/>
      <c r="ACB115" s="262"/>
      <c r="ACC115" s="262"/>
      <c r="ACD115" s="262"/>
      <c r="ACE115" s="262"/>
      <c r="ACF115" s="262"/>
      <c r="ACG115" s="262"/>
      <c r="ACH115" s="262"/>
      <c r="ACI115" s="262"/>
      <c r="ACJ115" s="262"/>
      <c r="ACK115" s="262"/>
      <c r="ACL115" s="262"/>
    </row>
    <row r="116" spans="1:766">
      <c r="A116" s="271" t="s">
        <v>1020</v>
      </c>
      <c r="B116" s="271" t="str">
        <f>LEFT(A116,3)</f>
        <v>394</v>
      </c>
      <c r="C116" s="269"/>
      <c r="D116" s="269"/>
      <c r="E116" s="295">
        <v>144154</v>
      </c>
      <c r="F116" s="295">
        <v>0</v>
      </c>
      <c r="G116" s="295"/>
      <c r="H116" s="295">
        <v>5766</v>
      </c>
      <c r="I116" s="270"/>
    </row>
    <row r="117" spans="1:766" s="269" customFormat="1">
      <c r="A117" s="265" t="s">
        <v>1019</v>
      </c>
      <c r="B117" s="265"/>
      <c r="C117" s="262" t="s">
        <v>1018</v>
      </c>
      <c r="D117" s="262" t="s">
        <v>1017</v>
      </c>
      <c r="E117" s="294">
        <v>466434</v>
      </c>
      <c r="F117" s="274" t="s">
        <v>1005</v>
      </c>
      <c r="G117" s="273">
        <v>6.6699999999999995E-2</v>
      </c>
      <c r="H117" s="272">
        <v>31111</v>
      </c>
      <c r="I117" s="263"/>
      <c r="J117" s="262" t="s">
        <v>1010</v>
      </c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  <c r="Y117" s="262"/>
      <c r="Z117" s="262"/>
      <c r="AA117" s="262"/>
      <c r="AB117" s="262"/>
      <c r="AC117" s="262"/>
      <c r="AD117" s="262"/>
      <c r="AE117" s="262"/>
      <c r="AF117" s="262"/>
      <c r="AG117" s="262"/>
      <c r="AH117" s="262"/>
      <c r="AI117" s="262"/>
      <c r="AJ117" s="262"/>
      <c r="AK117" s="262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2"/>
      <c r="BQ117" s="262"/>
      <c r="BR117" s="262"/>
      <c r="BS117" s="262"/>
      <c r="BT117" s="262"/>
      <c r="BU117" s="262"/>
      <c r="BV117" s="262"/>
      <c r="BW117" s="262"/>
      <c r="BX117" s="262"/>
      <c r="BY117" s="262"/>
      <c r="BZ117" s="262"/>
      <c r="CA117" s="262"/>
      <c r="CB117" s="262"/>
      <c r="CC117" s="262"/>
      <c r="CD117" s="262"/>
      <c r="CE117" s="262"/>
      <c r="CF117" s="262"/>
      <c r="CG117" s="262"/>
      <c r="CH117" s="262"/>
      <c r="CI117" s="262"/>
      <c r="CJ117" s="262"/>
      <c r="CK117" s="262"/>
      <c r="CL117" s="262"/>
      <c r="CM117" s="262"/>
      <c r="CN117" s="262"/>
      <c r="CO117" s="262"/>
      <c r="CP117" s="262"/>
      <c r="CQ117" s="262"/>
      <c r="CR117" s="262"/>
      <c r="CS117" s="262"/>
      <c r="CT117" s="262"/>
      <c r="CU117" s="262"/>
      <c r="CV117" s="262"/>
      <c r="CW117" s="262"/>
      <c r="CX117" s="262"/>
      <c r="CY117" s="262"/>
      <c r="CZ117" s="262"/>
      <c r="DA117" s="262"/>
      <c r="DB117" s="262"/>
      <c r="DC117" s="262"/>
      <c r="DD117" s="262"/>
      <c r="DE117" s="262"/>
      <c r="DF117" s="262"/>
      <c r="DG117" s="262"/>
      <c r="DH117" s="262"/>
      <c r="DI117" s="262"/>
      <c r="DJ117" s="262"/>
      <c r="DK117" s="262"/>
      <c r="DL117" s="262"/>
      <c r="DM117" s="262"/>
      <c r="DN117" s="262"/>
      <c r="DO117" s="262"/>
      <c r="DP117" s="262"/>
      <c r="DQ117" s="262"/>
      <c r="DR117" s="262"/>
      <c r="DS117" s="262"/>
      <c r="DT117" s="262"/>
      <c r="DU117" s="262"/>
      <c r="DV117" s="262"/>
      <c r="DW117" s="262"/>
      <c r="DX117" s="262"/>
      <c r="DY117" s="262"/>
      <c r="DZ117" s="262"/>
      <c r="EA117" s="262"/>
      <c r="EB117" s="262"/>
      <c r="EC117" s="262"/>
      <c r="ED117" s="262"/>
      <c r="EE117" s="262"/>
      <c r="EF117" s="262"/>
      <c r="EG117" s="262"/>
      <c r="EH117" s="262"/>
      <c r="EI117" s="262"/>
      <c r="EJ117" s="262"/>
      <c r="EK117" s="262"/>
      <c r="EL117" s="262"/>
      <c r="EM117" s="262"/>
      <c r="EN117" s="262"/>
      <c r="EO117" s="262"/>
      <c r="EP117" s="262"/>
      <c r="EQ117" s="262"/>
      <c r="ER117" s="262"/>
      <c r="ES117" s="262"/>
      <c r="ET117" s="262"/>
      <c r="EU117" s="262"/>
      <c r="EV117" s="262"/>
      <c r="EW117" s="262"/>
      <c r="EX117" s="262"/>
      <c r="EY117" s="262"/>
      <c r="EZ117" s="262"/>
      <c r="FA117" s="262"/>
      <c r="FB117" s="262"/>
      <c r="FC117" s="262"/>
      <c r="FD117" s="262"/>
      <c r="FE117" s="262"/>
      <c r="FF117" s="262"/>
      <c r="FG117" s="262"/>
      <c r="FH117" s="262"/>
      <c r="FI117" s="262"/>
      <c r="FJ117" s="262"/>
      <c r="FK117" s="262"/>
      <c r="FL117" s="262"/>
      <c r="FM117" s="262"/>
      <c r="FN117" s="262"/>
      <c r="FO117" s="262"/>
      <c r="FP117" s="262"/>
      <c r="FQ117" s="262"/>
      <c r="FR117" s="262"/>
      <c r="FS117" s="262"/>
      <c r="FT117" s="262"/>
      <c r="FU117" s="262"/>
      <c r="FV117" s="262"/>
      <c r="FW117" s="262"/>
      <c r="FX117" s="262"/>
      <c r="FY117" s="262"/>
      <c r="FZ117" s="262"/>
      <c r="GA117" s="262"/>
      <c r="GB117" s="262"/>
      <c r="GC117" s="262"/>
      <c r="GD117" s="262"/>
      <c r="GE117" s="262"/>
      <c r="GF117" s="262"/>
      <c r="GG117" s="262"/>
      <c r="GH117" s="262"/>
      <c r="GI117" s="262"/>
      <c r="GJ117" s="262"/>
      <c r="GK117" s="262"/>
      <c r="GL117" s="262"/>
      <c r="GM117" s="262"/>
      <c r="GN117" s="262"/>
      <c r="GO117" s="262"/>
      <c r="GP117" s="262"/>
      <c r="GQ117" s="262"/>
      <c r="GR117" s="262"/>
      <c r="GS117" s="262"/>
      <c r="GT117" s="262"/>
      <c r="GU117" s="262"/>
      <c r="GV117" s="262"/>
      <c r="GW117" s="262"/>
      <c r="GX117" s="262"/>
      <c r="GY117" s="262"/>
      <c r="GZ117" s="262"/>
      <c r="HA117" s="262"/>
      <c r="HB117" s="262"/>
      <c r="HC117" s="262"/>
      <c r="HD117" s="262"/>
      <c r="HE117" s="262"/>
      <c r="HF117" s="262"/>
      <c r="HG117" s="262"/>
      <c r="HH117" s="262"/>
      <c r="HI117" s="262"/>
      <c r="HJ117" s="262"/>
      <c r="HK117" s="262"/>
      <c r="HL117" s="262"/>
      <c r="HM117" s="262"/>
      <c r="HN117" s="262"/>
      <c r="HO117" s="262"/>
      <c r="HP117" s="262"/>
      <c r="HQ117" s="262"/>
      <c r="HR117" s="262"/>
      <c r="HS117" s="262"/>
      <c r="HT117" s="262"/>
      <c r="HU117" s="262"/>
      <c r="HV117" s="262"/>
      <c r="HW117" s="262"/>
      <c r="HX117" s="262"/>
      <c r="HY117" s="262"/>
      <c r="HZ117" s="262"/>
      <c r="IA117" s="262"/>
      <c r="IB117" s="262"/>
      <c r="IC117" s="262"/>
      <c r="ID117" s="262"/>
      <c r="IE117" s="262"/>
      <c r="IF117" s="262"/>
      <c r="IG117" s="262"/>
      <c r="IH117" s="262"/>
      <c r="II117" s="262"/>
      <c r="IJ117" s="262"/>
      <c r="IK117" s="262"/>
      <c r="IL117" s="262"/>
      <c r="IM117" s="262"/>
      <c r="IN117" s="262"/>
      <c r="IO117" s="262"/>
      <c r="IP117" s="262"/>
      <c r="IQ117" s="262"/>
      <c r="IR117" s="262"/>
      <c r="IS117" s="262"/>
      <c r="IT117" s="262"/>
      <c r="IU117" s="262"/>
      <c r="IV117" s="262"/>
      <c r="IW117" s="262"/>
      <c r="IX117" s="262"/>
      <c r="IY117" s="262"/>
      <c r="IZ117" s="262"/>
      <c r="JA117" s="262"/>
      <c r="JB117" s="262"/>
      <c r="JC117" s="262"/>
      <c r="JD117" s="262"/>
      <c r="JE117" s="262"/>
      <c r="JF117" s="262"/>
      <c r="JG117" s="262"/>
      <c r="JH117" s="262"/>
      <c r="JI117" s="262"/>
      <c r="JJ117" s="262"/>
      <c r="JK117" s="262"/>
      <c r="JL117" s="262"/>
      <c r="JM117" s="262"/>
      <c r="JN117" s="262"/>
      <c r="JO117" s="262"/>
      <c r="JP117" s="262"/>
      <c r="JQ117" s="262"/>
      <c r="JR117" s="262"/>
      <c r="JS117" s="262"/>
      <c r="JT117" s="262"/>
      <c r="JU117" s="262"/>
      <c r="JV117" s="262"/>
      <c r="JW117" s="262"/>
      <c r="JX117" s="262"/>
      <c r="JY117" s="262"/>
      <c r="JZ117" s="262"/>
      <c r="KA117" s="262"/>
      <c r="KB117" s="262"/>
      <c r="KC117" s="262"/>
      <c r="KD117" s="262"/>
      <c r="KE117" s="262"/>
      <c r="KF117" s="262"/>
      <c r="KG117" s="262"/>
      <c r="KH117" s="262"/>
      <c r="KI117" s="262"/>
      <c r="KJ117" s="262"/>
      <c r="KK117" s="262"/>
      <c r="KL117" s="262"/>
      <c r="KM117" s="262"/>
      <c r="KN117" s="262"/>
      <c r="KO117" s="262"/>
      <c r="KP117" s="262"/>
      <c r="KQ117" s="262"/>
      <c r="KR117" s="262"/>
      <c r="KS117" s="262"/>
      <c r="KT117" s="262"/>
      <c r="KU117" s="262"/>
      <c r="KV117" s="262"/>
      <c r="KW117" s="262"/>
      <c r="KX117" s="262"/>
      <c r="KY117" s="262"/>
      <c r="KZ117" s="262"/>
      <c r="LA117" s="262"/>
      <c r="LB117" s="262"/>
      <c r="LC117" s="262"/>
      <c r="LD117" s="262"/>
      <c r="LE117" s="262"/>
      <c r="LF117" s="262"/>
      <c r="LG117" s="262"/>
      <c r="LH117" s="262"/>
      <c r="LI117" s="262"/>
      <c r="LJ117" s="262"/>
      <c r="LK117" s="262"/>
      <c r="LL117" s="262"/>
      <c r="LM117" s="262"/>
      <c r="LN117" s="262"/>
      <c r="LO117" s="262"/>
      <c r="LP117" s="262"/>
      <c r="LQ117" s="262"/>
      <c r="LR117" s="262"/>
      <c r="LS117" s="262"/>
      <c r="LT117" s="262"/>
      <c r="LU117" s="262"/>
      <c r="LV117" s="262"/>
      <c r="LW117" s="262"/>
      <c r="LX117" s="262"/>
      <c r="LY117" s="262"/>
      <c r="LZ117" s="262"/>
      <c r="MA117" s="262"/>
      <c r="MB117" s="262"/>
      <c r="MC117" s="262"/>
      <c r="MD117" s="262"/>
      <c r="ME117" s="262"/>
      <c r="MF117" s="262"/>
      <c r="MG117" s="262"/>
      <c r="MH117" s="262"/>
      <c r="MI117" s="262"/>
      <c r="MJ117" s="262"/>
      <c r="MK117" s="262"/>
      <c r="ML117" s="262"/>
      <c r="MM117" s="262"/>
      <c r="MN117" s="262"/>
      <c r="MO117" s="262"/>
      <c r="MP117" s="262"/>
      <c r="MQ117" s="262"/>
      <c r="MR117" s="262"/>
      <c r="MS117" s="262"/>
      <c r="MT117" s="262"/>
      <c r="MU117" s="262"/>
      <c r="MV117" s="262"/>
      <c r="MW117" s="262"/>
      <c r="MX117" s="262"/>
      <c r="MY117" s="262"/>
      <c r="MZ117" s="262"/>
      <c r="NA117" s="262"/>
      <c r="NB117" s="262"/>
      <c r="NC117" s="262"/>
      <c r="ND117" s="262"/>
      <c r="NE117" s="262"/>
      <c r="NF117" s="262"/>
      <c r="NG117" s="262"/>
      <c r="NH117" s="262"/>
      <c r="NI117" s="262"/>
      <c r="NJ117" s="262"/>
      <c r="NK117" s="262"/>
      <c r="NL117" s="262"/>
      <c r="NM117" s="262"/>
      <c r="NN117" s="262"/>
      <c r="NO117" s="262"/>
      <c r="NP117" s="262"/>
      <c r="NQ117" s="262"/>
      <c r="NR117" s="262"/>
      <c r="NS117" s="262"/>
      <c r="NT117" s="262"/>
      <c r="NU117" s="262"/>
      <c r="NV117" s="262"/>
      <c r="NW117" s="262"/>
      <c r="NX117" s="262"/>
      <c r="NY117" s="262"/>
      <c r="NZ117" s="262"/>
      <c r="OA117" s="262"/>
      <c r="OB117" s="262"/>
      <c r="OC117" s="262"/>
      <c r="OD117" s="262"/>
      <c r="OE117" s="262"/>
      <c r="OF117" s="262"/>
      <c r="OG117" s="262"/>
      <c r="OH117" s="262"/>
      <c r="OI117" s="262"/>
      <c r="OJ117" s="262"/>
      <c r="OK117" s="262"/>
      <c r="OL117" s="262"/>
      <c r="OM117" s="262"/>
      <c r="ON117" s="262"/>
      <c r="OO117" s="262"/>
      <c r="OP117" s="262"/>
      <c r="OQ117" s="262"/>
      <c r="OR117" s="262"/>
      <c r="OS117" s="262"/>
      <c r="OT117" s="262"/>
      <c r="OU117" s="262"/>
      <c r="OV117" s="262"/>
      <c r="OW117" s="262"/>
      <c r="OX117" s="262"/>
      <c r="OY117" s="262"/>
      <c r="OZ117" s="262"/>
      <c r="PA117" s="262"/>
      <c r="PB117" s="262"/>
      <c r="PC117" s="262"/>
      <c r="PD117" s="262"/>
      <c r="PE117" s="262"/>
      <c r="PF117" s="262"/>
      <c r="PG117" s="262"/>
      <c r="PH117" s="262"/>
      <c r="PI117" s="262"/>
      <c r="PJ117" s="262"/>
      <c r="PK117" s="262"/>
      <c r="PL117" s="262"/>
      <c r="PM117" s="262"/>
      <c r="PN117" s="262"/>
      <c r="PO117" s="262"/>
      <c r="PP117" s="262"/>
      <c r="PQ117" s="262"/>
      <c r="PR117" s="262"/>
      <c r="PS117" s="262"/>
      <c r="PT117" s="262"/>
      <c r="PU117" s="262"/>
      <c r="PV117" s="262"/>
      <c r="PW117" s="262"/>
      <c r="PX117" s="262"/>
      <c r="PY117" s="262"/>
      <c r="PZ117" s="262"/>
      <c r="QA117" s="262"/>
      <c r="QB117" s="262"/>
      <c r="QC117" s="262"/>
      <c r="QD117" s="262"/>
      <c r="QE117" s="262"/>
      <c r="QF117" s="262"/>
      <c r="QG117" s="262"/>
      <c r="QH117" s="262"/>
      <c r="QI117" s="262"/>
      <c r="QJ117" s="262"/>
      <c r="QK117" s="262"/>
      <c r="QL117" s="262"/>
      <c r="QM117" s="262"/>
      <c r="QN117" s="262"/>
      <c r="QO117" s="262"/>
      <c r="QP117" s="262"/>
      <c r="QQ117" s="262"/>
      <c r="QR117" s="262"/>
      <c r="QS117" s="262"/>
      <c r="QT117" s="262"/>
      <c r="QU117" s="262"/>
      <c r="QV117" s="262"/>
      <c r="QW117" s="262"/>
      <c r="QX117" s="262"/>
      <c r="QY117" s="262"/>
      <c r="QZ117" s="262"/>
      <c r="RA117" s="262"/>
      <c r="RB117" s="262"/>
      <c r="RC117" s="262"/>
      <c r="RD117" s="262"/>
      <c r="RE117" s="262"/>
      <c r="RF117" s="262"/>
      <c r="RG117" s="262"/>
      <c r="RH117" s="262"/>
      <c r="RI117" s="262"/>
      <c r="RJ117" s="262"/>
      <c r="RK117" s="262"/>
      <c r="RL117" s="262"/>
      <c r="RM117" s="262"/>
      <c r="RN117" s="262"/>
      <c r="RO117" s="262"/>
      <c r="RP117" s="262"/>
      <c r="RQ117" s="262"/>
      <c r="RR117" s="262"/>
      <c r="RS117" s="262"/>
      <c r="RT117" s="262"/>
      <c r="RU117" s="262"/>
      <c r="RV117" s="262"/>
      <c r="RW117" s="262"/>
      <c r="RX117" s="262"/>
      <c r="RY117" s="262"/>
      <c r="RZ117" s="262"/>
      <c r="SA117" s="262"/>
      <c r="SB117" s="262"/>
      <c r="SC117" s="262"/>
      <c r="SD117" s="262"/>
      <c r="SE117" s="262"/>
      <c r="SF117" s="262"/>
      <c r="SG117" s="262"/>
      <c r="SH117" s="262"/>
      <c r="SI117" s="262"/>
      <c r="SJ117" s="262"/>
      <c r="SK117" s="262"/>
      <c r="SL117" s="262"/>
      <c r="SM117" s="262"/>
      <c r="SN117" s="262"/>
      <c r="SO117" s="262"/>
      <c r="SP117" s="262"/>
      <c r="SQ117" s="262"/>
      <c r="SR117" s="262"/>
      <c r="SS117" s="262"/>
      <c r="ST117" s="262"/>
      <c r="SU117" s="262"/>
      <c r="SV117" s="262"/>
      <c r="SW117" s="262"/>
      <c r="SX117" s="262"/>
      <c r="SY117" s="262"/>
      <c r="SZ117" s="262"/>
      <c r="TA117" s="262"/>
      <c r="TB117" s="262"/>
      <c r="TC117" s="262"/>
      <c r="TD117" s="262"/>
      <c r="TE117" s="262"/>
      <c r="TF117" s="262"/>
      <c r="TG117" s="262"/>
      <c r="TH117" s="262"/>
      <c r="TI117" s="262"/>
      <c r="TJ117" s="262"/>
      <c r="TK117" s="262"/>
      <c r="TL117" s="262"/>
      <c r="TM117" s="262"/>
      <c r="TN117" s="262"/>
      <c r="TO117" s="262"/>
      <c r="TP117" s="262"/>
      <c r="TQ117" s="262"/>
      <c r="TR117" s="262"/>
      <c r="TS117" s="262"/>
      <c r="TT117" s="262"/>
      <c r="TU117" s="262"/>
      <c r="TV117" s="262"/>
      <c r="TW117" s="262"/>
      <c r="TX117" s="262"/>
      <c r="TY117" s="262"/>
      <c r="TZ117" s="262"/>
      <c r="UA117" s="262"/>
      <c r="UB117" s="262"/>
      <c r="UC117" s="262"/>
      <c r="UD117" s="262"/>
      <c r="UE117" s="262"/>
      <c r="UF117" s="262"/>
      <c r="UG117" s="262"/>
      <c r="UH117" s="262"/>
      <c r="UI117" s="262"/>
      <c r="UJ117" s="262"/>
      <c r="UK117" s="262"/>
      <c r="UL117" s="262"/>
      <c r="UM117" s="262"/>
      <c r="UN117" s="262"/>
      <c r="UO117" s="262"/>
      <c r="UP117" s="262"/>
      <c r="UQ117" s="262"/>
      <c r="UR117" s="262"/>
      <c r="US117" s="262"/>
      <c r="UT117" s="262"/>
      <c r="UU117" s="262"/>
      <c r="UV117" s="262"/>
      <c r="UW117" s="262"/>
      <c r="UX117" s="262"/>
      <c r="UY117" s="262"/>
      <c r="UZ117" s="262"/>
      <c r="VA117" s="262"/>
      <c r="VB117" s="262"/>
      <c r="VC117" s="262"/>
      <c r="VD117" s="262"/>
      <c r="VE117" s="262"/>
      <c r="VF117" s="262"/>
      <c r="VG117" s="262"/>
      <c r="VH117" s="262"/>
      <c r="VI117" s="262"/>
      <c r="VJ117" s="262"/>
      <c r="VK117" s="262"/>
      <c r="VL117" s="262"/>
      <c r="VM117" s="262"/>
      <c r="VN117" s="262"/>
      <c r="VO117" s="262"/>
      <c r="VP117" s="262"/>
      <c r="VQ117" s="262"/>
      <c r="VR117" s="262"/>
      <c r="VS117" s="262"/>
      <c r="VT117" s="262"/>
      <c r="VU117" s="262"/>
      <c r="VV117" s="262"/>
      <c r="VW117" s="262"/>
      <c r="VX117" s="262"/>
      <c r="VY117" s="262"/>
      <c r="VZ117" s="262"/>
      <c r="WA117" s="262"/>
      <c r="WB117" s="262"/>
      <c r="WC117" s="262"/>
      <c r="WD117" s="262"/>
      <c r="WE117" s="262"/>
      <c r="WF117" s="262"/>
      <c r="WG117" s="262"/>
      <c r="WH117" s="262"/>
      <c r="WI117" s="262"/>
      <c r="WJ117" s="262"/>
      <c r="WK117" s="262"/>
      <c r="WL117" s="262"/>
      <c r="WM117" s="262"/>
      <c r="WN117" s="262"/>
      <c r="WO117" s="262"/>
      <c r="WP117" s="262"/>
      <c r="WQ117" s="262"/>
      <c r="WR117" s="262"/>
      <c r="WS117" s="262"/>
      <c r="WT117" s="262"/>
      <c r="WU117" s="262"/>
      <c r="WV117" s="262"/>
      <c r="WW117" s="262"/>
      <c r="WX117" s="262"/>
      <c r="WY117" s="262"/>
      <c r="WZ117" s="262"/>
      <c r="XA117" s="262"/>
      <c r="XB117" s="262"/>
      <c r="XC117" s="262"/>
      <c r="XD117" s="262"/>
      <c r="XE117" s="262"/>
      <c r="XF117" s="262"/>
      <c r="XG117" s="262"/>
      <c r="XH117" s="262"/>
      <c r="XI117" s="262"/>
      <c r="XJ117" s="262"/>
      <c r="XK117" s="262"/>
      <c r="XL117" s="262"/>
      <c r="XM117" s="262"/>
      <c r="XN117" s="262"/>
      <c r="XO117" s="262"/>
      <c r="XP117" s="262"/>
      <c r="XQ117" s="262"/>
      <c r="XR117" s="262"/>
      <c r="XS117" s="262"/>
      <c r="XT117" s="262"/>
      <c r="XU117" s="262"/>
      <c r="XV117" s="262"/>
      <c r="XW117" s="262"/>
      <c r="XX117" s="262"/>
      <c r="XY117" s="262"/>
      <c r="XZ117" s="262"/>
      <c r="YA117" s="262"/>
      <c r="YB117" s="262"/>
      <c r="YC117" s="262"/>
      <c r="YD117" s="262"/>
      <c r="YE117" s="262"/>
      <c r="YF117" s="262"/>
      <c r="YG117" s="262"/>
      <c r="YH117" s="262"/>
      <c r="YI117" s="262"/>
      <c r="YJ117" s="262"/>
      <c r="YK117" s="262"/>
      <c r="YL117" s="262"/>
      <c r="YM117" s="262"/>
      <c r="YN117" s="262"/>
      <c r="YO117" s="262"/>
      <c r="YP117" s="262"/>
      <c r="YQ117" s="262"/>
      <c r="YR117" s="262"/>
      <c r="YS117" s="262"/>
      <c r="YT117" s="262"/>
      <c r="YU117" s="262"/>
      <c r="YV117" s="262"/>
      <c r="YW117" s="262"/>
      <c r="YX117" s="262"/>
      <c r="YY117" s="262"/>
      <c r="YZ117" s="262"/>
      <c r="ZA117" s="262"/>
      <c r="ZB117" s="262"/>
      <c r="ZC117" s="262"/>
      <c r="ZD117" s="262"/>
      <c r="ZE117" s="262"/>
      <c r="ZF117" s="262"/>
      <c r="ZG117" s="262"/>
      <c r="ZH117" s="262"/>
      <c r="ZI117" s="262"/>
      <c r="ZJ117" s="262"/>
      <c r="ZK117" s="262"/>
      <c r="ZL117" s="262"/>
      <c r="ZM117" s="262"/>
      <c r="ZN117" s="262"/>
      <c r="ZO117" s="262"/>
      <c r="ZP117" s="262"/>
      <c r="ZQ117" s="262"/>
      <c r="ZR117" s="262"/>
      <c r="ZS117" s="262"/>
      <c r="ZT117" s="262"/>
      <c r="ZU117" s="262"/>
      <c r="ZV117" s="262"/>
      <c r="ZW117" s="262"/>
      <c r="ZX117" s="262"/>
      <c r="ZY117" s="262"/>
      <c r="ZZ117" s="262"/>
      <c r="AAA117" s="262"/>
      <c r="AAB117" s="262"/>
      <c r="AAC117" s="262"/>
      <c r="AAD117" s="262"/>
      <c r="AAE117" s="262"/>
      <c r="AAF117" s="262"/>
      <c r="AAG117" s="262"/>
      <c r="AAH117" s="262"/>
      <c r="AAI117" s="262"/>
      <c r="AAJ117" s="262"/>
      <c r="AAK117" s="262"/>
      <c r="AAL117" s="262"/>
      <c r="AAM117" s="262"/>
      <c r="AAN117" s="262"/>
      <c r="AAO117" s="262"/>
      <c r="AAP117" s="262"/>
      <c r="AAQ117" s="262"/>
      <c r="AAR117" s="262"/>
      <c r="AAS117" s="262"/>
      <c r="AAT117" s="262"/>
      <c r="AAU117" s="262"/>
      <c r="AAV117" s="262"/>
      <c r="AAW117" s="262"/>
      <c r="AAX117" s="262"/>
      <c r="AAY117" s="262"/>
      <c r="AAZ117" s="262"/>
      <c r="ABA117" s="262"/>
      <c r="ABB117" s="262"/>
      <c r="ABC117" s="262"/>
      <c r="ABD117" s="262"/>
      <c r="ABE117" s="262"/>
      <c r="ABF117" s="262"/>
      <c r="ABG117" s="262"/>
      <c r="ABH117" s="262"/>
      <c r="ABI117" s="262"/>
      <c r="ABJ117" s="262"/>
      <c r="ABK117" s="262"/>
      <c r="ABL117" s="262"/>
      <c r="ABM117" s="262"/>
      <c r="ABN117" s="262"/>
      <c r="ABO117" s="262"/>
      <c r="ABP117" s="262"/>
      <c r="ABQ117" s="262"/>
      <c r="ABR117" s="262"/>
      <c r="ABS117" s="262"/>
      <c r="ABT117" s="262"/>
      <c r="ABU117" s="262"/>
      <c r="ABV117" s="262"/>
      <c r="ABW117" s="262"/>
      <c r="ABX117" s="262"/>
      <c r="ABY117" s="262"/>
      <c r="ABZ117" s="262"/>
      <c r="ACA117" s="262"/>
      <c r="ACB117" s="262"/>
      <c r="ACC117" s="262"/>
      <c r="ACD117" s="262"/>
      <c r="ACE117" s="262"/>
      <c r="ACF117" s="262"/>
      <c r="ACG117" s="262"/>
      <c r="ACH117" s="262"/>
      <c r="ACI117" s="262"/>
      <c r="ACJ117" s="262"/>
      <c r="ACK117" s="262"/>
      <c r="ACL117" s="262"/>
    </row>
    <row r="118" spans="1:766">
      <c r="C118" s="262" t="s">
        <v>1016</v>
      </c>
      <c r="D118" s="262" t="s">
        <v>1015</v>
      </c>
      <c r="E118" s="294">
        <v>9460</v>
      </c>
      <c r="F118" s="274" t="s">
        <v>1005</v>
      </c>
      <c r="G118" s="273">
        <v>6.6699999999999995E-2</v>
      </c>
      <c r="H118" s="272">
        <v>631</v>
      </c>
    </row>
    <row r="119" spans="1:766">
      <c r="C119" s="262" t="s">
        <v>1014</v>
      </c>
      <c r="D119" s="262" t="s">
        <v>1013</v>
      </c>
      <c r="E119" s="294">
        <v>1871475</v>
      </c>
      <c r="F119" s="274" t="s">
        <v>1005</v>
      </c>
      <c r="G119" s="273">
        <v>6.6699999999999995E-2</v>
      </c>
      <c r="H119" s="272">
        <v>124827</v>
      </c>
      <c r="J119" s="262" t="s">
        <v>1004</v>
      </c>
    </row>
    <row r="120" spans="1:766">
      <c r="C120" s="262" t="s">
        <v>1012</v>
      </c>
      <c r="D120" s="262" t="s">
        <v>1011</v>
      </c>
      <c r="E120" s="294">
        <v>3037</v>
      </c>
      <c r="F120" s="274" t="s">
        <v>1005</v>
      </c>
      <c r="G120" s="273">
        <v>6.6699999999999995E-2</v>
      </c>
      <c r="H120" s="272">
        <v>203</v>
      </c>
      <c r="J120" s="262" t="s">
        <v>1010</v>
      </c>
    </row>
    <row r="121" spans="1:766">
      <c r="C121" s="262" t="s">
        <v>1009</v>
      </c>
      <c r="D121" s="262" t="s">
        <v>1008</v>
      </c>
      <c r="E121" s="294">
        <v>3068</v>
      </c>
      <c r="F121" s="274" t="s">
        <v>1005</v>
      </c>
      <c r="G121" s="273">
        <v>6.6699999999999995E-2</v>
      </c>
      <c r="H121" s="272">
        <v>205</v>
      </c>
      <c r="J121" s="262" t="s">
        <v>1004</v>
      </c>
    </row>
    <row r="122" spans="1:766">
      <c r="C122" s="262" t="s">
        <v>1007</v>
      </c>
      <c r="D122" s="262" t="s">
        <v>1006</v>
      </c>
      <c r="E122" s="294">
        <v>1381</v>
      </c>
      <c r="F122" s="274" t="s">
        <v>1005</v>
      </c>
      <c r="G122" s="273">
        <v>6.6699999999999995E-2</v>
      </c>
      <c r="H122" s="272">
        <v>92</v>
      </c>
      <c r="J122" s="262" t="s">
        <v>1004</v>
      </c>
    </row>
    <row r="123" spans="1:766">
      <c r="A123" s="271" t="s">
        <v>1003</v>
      </c>
      <c r="B123" s="271" t="str">
        <f>LEFT(A123,3)</f>
        <v>397</v>
      </c>
      <c r="C123" s="269"/>
      <c r="D123" s="269"/>
      <c r="E123" s="295">
        <v>2354855</v>
      </c>
      <c r="F123" s="295">
        <v>0</v>
      </c>
      <c r="G123" s="295"/>
      <c r="H123" s="295">
        <v>157069</v>
      </c>
      <c r="I123" s="270"/>
    </row>
    <row r="124" spans="1:766" s="269" customFormat="1">
      <c r="A124" s="271"/>
      <c r="B124" s="271"/>
      <c r="E124" s="295">
        <v>10538986</v>
      </c>
      <c r="F124" s="295">
        <v>0</v>
      </c>
      <c r="G124" s="295"/>
      <c r="H124" s="295">
        <v>395300</v>
      </c>
      <c r="I124" s="270"/>
      <c r="J124" s="262"/>
      <c r="K124" s="262"/>
      <c r="L124" s="262"/>
      <c r="M124" s="262"/>
      <c r="N124" s="262"/>
      <c r="O124" s="262"/>
      <c r="P124" s="262"/>
      <c r="Q124" s="262"/>
      <c r="R124" s="262"/>
      <c r="S124" s="262"/>
      <c r="T124" s="262"/>
      <c r="U124" s="262"/>
      <c r="V124" s="262"/>
      <c r="W124" s="262"/>
      <c r="X124" s="262"/>
      <c r="Y124" s="262"/>
      <c r="Z124" s="262"/>
      <c r="AA124" s="262"/>
      <c r="AB124" s="262"/>
      <c r="AC124" s="262"/>
      <c r="AD124" s="262"/>
      <c r="AE124" s="262"/>
      <c r="AF124" s="262"/>
      <c r="AG124" s="262"/>
      <c r="AH124" s="262"/>
      <c r="AI124" s="262"/>
      <c r="AJ124" s="262"/>
      <c r="AK124" s="262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62"/>
      <c r="BH124" s="262"/>
      <c r="BI124" s="262"/>
      <c r="BJ124" s="262"/>
      <c r="BK124" s="262"/>
      <c r="BL124" s="262"/>
      <c r="BM124" s="262"/>
      <c r="BN124" s="262"/>
      <c r="BO124" s="262"/>
      <c r="BP124" s="262"/>
      <c r="BQ124" s="262"/>
      <c r="BR124" s="262"/>
      <c r="BS124" s="262"/>
      <c r="BT124" s="262"/>
      <c r="BU124" s="262"/>
      <c r="BV124" s="262"/>
      <c r="BW124" s="262"/>
      <c r="BX124" s="262"/>
      <c r="BY124" s="262"/>
      <c r="BZ124" s="262"/>
      <c r="CA124" s="262"/>
      <c r="CB124" s="262"/>
      <c r="CC124" s="262"/>
      <c r="CD124" s="262"/>
      <c r="CE124" s="262"/>
      <c r="CF124" s="262"/>
      <c r="CG124" s="262"/>
      <c r="CH124" s="262"/>
      <c r="CI124" s="262"/>
      <c r="CJ124" s="262"/>
      <c r="CK124" s="262"/>
      <c r="CL124" s="262"/>
      <c r="CM124" s="262"/>
      <c r="CN124" s="262"/>
      <c r="CO124" s="262"/>
      <c r="CP124" s="262"/>
      <c r="CQ124" s="262"/>
      <c r="CR124" s="262"/>
      <c r="CS124" s="262"/>
      <c r="CT124" s="262"/>
      <c r="CU124" s="262"/>
      <c r="CV124" s="262"/>
      <c r="CW124" s="262"/>
      <c r="CX124" s="262"/>
      <c r="CY124" s="262"/>
      <c r="CZ124" s="262"/>
      <c r="DA124" s="262"/>
      <c r="DB124" s="262"/>
      <c r="DC124" s="262"/>
      <c r="DD124" s="262"/>
      <c r="DE124" s="262"/>
      <c r="DF124" s="262"/>
      <c r="DG124" s="262"/>
      <c r="DH124" s="262"/>
      <c r="DI124" s="262"/>
      <c r="DJ124" s="262"/>
      <c r="DK124" s="262"/>
      <c r="DL124" s="262"/>
      <c r="DM124" s="262"/>
      <c r="DN124" s="262"/>
      <c r="DO124" s="262"/>
      <c r="DP124" s="262"/>
      <c r="DQ124" s="262"/>
      <c r="DR124" s="262"/>
      <c r="DS124" s="262"/>
      <c r="DT124" s="262"/>
      <c r="DU124" s="262"/>
      <c r="DV124" s="262"/>
      <c r="DW124" s="262"/>
      <c r="DX124" s="262"/>
      <c r="DY124" s="262"/>
      <c r="DZ124" s="262"/>
      <c r="EA124" s="262"/>
      <c r="EB124" s="262"/>
      <c r="EC124" s="262"/>
      <c r="ED124" s="262"/>
      <c r="EE124" s="262"/>
      <c r="EF124" s="262"/>
      <c r="EG124" s="262"/>
      <c r="EH124" s="262"/>
      <c r="EI124" s="262"/>
      <c r="EJ124" s="262"/>
      <c r="EK124" s="262"/>
      <c r="EL124" s="262"/>
      <c r="EM124" s="262"/>
      <c r="EN124" s="262"/>
      <c r="EO124" s="262"/>
      <c r="EP124" s="262"/>
      <c r="EQ124" s="262"/>
      <c r="ER124" s="262"/>
      <c r="ES124" s="262"/>
      <c r="ET124" s="262"/>
      <c r="EU124" s="262"/>
      <c r="EV124" s="262"/>
      <c r="EW124" s="262"/>
      <c r="EX124" s="262"/>
      <c r="EY124" s="262"/>
      <c r="EZ124" s="262"/>
      <c r="FA124" s="262"/>
      <c r="FB124" s="262"/>
      <c r="FC124" s="262"/>
      <c r="FD124" s="262"/>
      <c r="FE124" s="262"/>
      <c r="FF124" s="262"/>
      <c r="FG124" s="262"/>
      <c r="FH124" s="262"/>
      <c r="FI124" s="262"/>
      <c r="FJ124" s="262"/>
      <c r="FK124" s="262"/>
      <c r="FL124" s="262"/>
      <c r="FM124" s="262"/>
      <c r="FN124" s="262"/>
      <c r="FO124" s="262"/>
      <c r="FP124" s="262"/>
      <c r="FQ124" s="262"/>
      <c r="FR124" s="262"/>
      <c r="FS124" s="262"/>
      <c r="FT124" s="262"/>
      <c r="FU124" s="262"/>
      <c r="FV124" s="262"/>
      <c r="FW124" s="262"/>
      <c r="FX124" s="262"/>
      <c r="FY124" s="262"/>
      <c r="FZ124" s="262"/>
      <c r="GA124" s="262"/>
      <c r="GB124" s="262"/>
      <c r="GC124" s="262"/>
      <c r="GD124" s="262"/>
      <c r="GE124" s="262"/>
      <c r="GF124" s="262"/>
      <c r="GG124" s="262"/>
      <c r="GH124" s="262"/>
      <c r="GI124" s="262"/>
      <c r="GJ124" s="262"/>
      <c r="GK124" s="262"/>
      <c r="GL124" s="262"/>
      <c r="GM124" s="262"/>
      <c r="GN124" s="262"/>
      <c r="GO124" s="262"/>
      <c r="GP124" s="262"/>
      <c r="GQ124" s="262"/>
      <c r="GR124" s="262"/>
      <c r="GS124" s="262"/>
      <c r="GT124" s="262"/>
      <c r="GU124" s="262"/>
      <c r="GV124" s="262"/>
      <c r="GW124" s="262"/>
      <c r="GX124" s="262"/>
      <c r="GY124" s="262"/>
      <c r="GZ124" s="262"/>
      <c r="HA124" s="262"/>
      <c r="HB124" s="262"/>
      <c r="HC124" s="262"/>
      <c r="HD124" s="262"/>
      <c r="HE124" s="262"/>
      <c r="HF124" s="262"/>
      <c r="HG124" s="262"/>
      <c r="HH124" s="262"/>
      <c r="HI124" s="262"/>
      <c r="HJ124" s="262"/>
      <c r="HK124" s="262"/>
      <c r="HL124" s="262"/>
      <c r="HM124" s="262"/>
      <c r="HN124" s="262"/>
      <c r="HO124" s="262"/>
      <c r="HP124" s="262"/>
      <c r="HQ124" s="262"/>
      <c r="HR124" s="262"/>
      <c r="HS124" s="262"/>
      <c r="HT124" s="262"/>
      <c r="HU124" s="262"/>
      <c r="HV124" s="262"/>
      <c r="HW124" s="262"/>
      <c r="HX124" s="262"/>
      <c r="HY124" s="262"/>
      <c r="HZ124" s="262"/>
      <c r="IA124" s="262"/>
      <c r="IB124" s="262"/>
      <c r="IC124" s="262"/>
      <c r="ID124" s="262"/>
      <c r="IE124" s="262"/>
      <c r="IF124" s="262"/>
      <c r="IG124" s="262"/>
      <c r="IH124" s="262"/>
      <c r="II124" s="262"/>
      <c r="IJ124" s="262"/>
      <c r="IK124" s="262"/>
      <c r="IL124" s="262"/>
      <c r="IM124" s="262"/>
      <c r="IN124" s="262"/>
      <c r="IO124" s="262"/>
      <c r="IP124" s="262"/>
      <c r="IQ124" s="262"/>
      <c r="IR124" s="262"/>
      <c r="IS124" s="262"/>
      <c r="IT124" s="262"/>
      <c r="IU124" s="262"/>
      <c r="IV124" s="262"/>
      <c r="IW124" s="262"/>
      <c r="IX124" s="262"/>
      <c r="IY124" s="262"/>
      <c r="IZ124" s="262"/>
      <c r="JA124" s="262"/>
      <c r="JB124" s="262"/>
      <c r="JC124" s="262"/>
      <c r="JD124" s="262"/>
      <c r="JE124" s="262"/>
      <c r="JF124" s="262"/>
      <c r="JG124" s="262"/>
      <c r="JH124" s="262"/>
      <c r="JI124" s="262"/>
      <c r="JJ124" s="262"/>
      <c r="JK124" s="262"/>
      <c r="JL124" s="262"/>
      <c r="JM124" s="262"/>
      <c r="JN124" s="262"/>
      <c r="JO124" s="262"/>
      <c r="JP124" s="262"/>
      <c r="JQ124" s="262"/>
      <c r="JR124" s="262"/>
      <c r="JS124" s="262"/>
      <c r="JT124" s="262"/>
      <c r="JU124" s="262"/>
      <c r="JV124" s="262"/>
      <c r="JW124" s="262"/>
      <c r="JX124" s="262"/>
      <c r="JY124" s="262"/>
      <c r="JZ124" s="262"/>
      <c r="KA124" s="262"/>
      <c r="KB124" s="262"/>
      <c r="KC124" s="262"/>
      <c r="KD124" s="262"/>
      <c r="KE124" s="262"/>
      <c r="KF124" s="262"/>
      <c r="KG124" s="262"/>
      <c r="KH124" s="262"/>
      <c r="KI124" s="262"/>
      <c r="KJ124" s="262"/>
      <c r="KK124" s="262"/>
      <c r="KL124" s="262"/>
      <c r="KM124" s="262"/>
      <c r="KN124" s="262"/>
      <c r="KO124" s="262"/>
      <c r="KP124" s="262"/>
      <c r="KQ124" s="262"/>
      <c r="KR124" s="262"/>
      <c r="KS124" s="262"/>
      <c r="KT124" s="262"/>
      <c r="KU124" s="262"/>
      <c r="KV124" s="262"/>
      <c r="KW124" s="262"/>
      <c r="KX124" s="262"/>
      <c r="KY124" s="262"/>
      <c r="KZ124" s="262"/>
      <c r="LA124" s="262"/>
      <c r="LB124" s="262"/>
      <c r="LC124" s="262"/>
      <c r="LD124" s="262"/>
      <c r="LE124" s="262"/>
      <c r="LF124" s="262"/>
      <c r="LG124" s="262"/>
      <c r="LH124" s="262"/>
      <c r="LI124" s="262"/>
      <c r="LJ124" s="262"/>
      <c r="LK124" s="262"/>
      <c r="LL124" s="262"/>
      <c r="LM124" s="262"/>
      <c r="LN124" s="262"/>
      <c r="LO124" s="262"/>
      <c r="LP124" s="262"/>
      <c r="LQ124" s="262"/>
      <c r="LR124" s="262"/>
      <c r="LS124" s="262"/>
      <c r="LT124" s="262"/>
      <c r="LU124" s="262"/>
      <c r="LV124" s="262"/>
      <c r="LW124" s="262"/>
      <c r="LX124" s="262"/>
      <c r="LY124" s="262"/>
      <c r="LZ124" s="262"/>
      <c r="MA124" s="262"/>
      <c r="MB124" s="262"/>
      <c r="MC124" s="262"/>
      <c r="MD124" s="262"/>
      <c r="ME124" s="262"/>
      <c r="MF124" s="262"/>
      <c r="MG124" s="262"/>
      <c r="MH124" s="262"/>
      <c r="MI124" s="262"/>
      <c r="MJ124" s="262"/>
      <c r="MK124" s="262"/>
      <c r="ML124" s="262"/>
      <c r="MM124" s="262"/>
      <c r="MN124" s="262"/>
      <c r="MO124" s="262"/>
      <c r="MP124" s="262"/>
      <c r="MQ124" s="262"/>
      <c r="MR124" s="262"/>
      <c r="MS124" s="262"/>
      <c r="MT124" s="262"/>
      <c r="MU124" s="262"/>
      <c r="MV124" s="262"/>
      <c r="MW124" s="262"/>
      <c r="MX124" s="262"/>
      <c r="MY124" s="262"/>
      <c r="MZ124" s="262"/>
      <c r="NA124" s="262"/>
      <c r="NB124" s="262"/>
      <c r="NC124" s="262"/>
      <c r="ND124" s="262"/>
      <c r="NE124" s="262"/>
      <c r="NF124" s="262"/>
      <c r="NG124" s="262"/>
      <c r="NH124" s="262"/>
      <c r="NI124" s="262"/>
      <c r="NJ124" s="262"/>
      <c r="NK124" s="262"/>
      <c r="NL124" s="262"/>
      <c r="NM124" s="262"/>
      <c r="NN124" s="262"/>
      <c r="NO124" s="262"/>
      <c r="NP124" s="262"/>
      <c r="NQ124" s="262"/>
      <c r="NR124" s="262"/>
      <c r="NS124" s="262"/>
      <c r="NT124" s="262"/>
      <c r="NU124" s="262"/>
      <c r="NV124" s="262"/>
      <c r="NW124" s="262"/>
      <c r="NX124" s="262"/>
      <c r="NY124" s="262"/>
      <c r="NZ124" s="262"/>
      <c r="OA124" s="262"/>
      <c r="OB124" s="262"/>
      <c r="OC124" s="262"/>
      <c r="OD124" s="262"/>
      <c r="OE124" s="262"/>
      <c r="OF124" s="262"/>
      <c r="OG124" s="262"/>
      <c r="OH124" s="262"/>
      <c r="OI124" s="262"/>
      <c r="OJ124" s="262"/>
      <c r="OK124" s="262"/>
      <c r="OL124" s="262"/>
      <c r="OM124" s="262"/>
      <c r="ON124" s="262"/>
      <c r="OO124" s="262"/>
      <c r="OP124" s="262"/>
      <c r="OQ124" s="262"/>
      <c r="OR124" s="262"/>
      <c r="OS124" s="262"/>
      <c r="OT124" s="262"/>
      <c r="OU124" s="262"/>
      <c r="OV124" s="262"/>
      <c r="OW124" s="262"/>
      <c r="OX124" s="262"/>
      <c r="OY124" s="262"/>
      <c r="OZ124" s="262"/>
      <c r="PA124" s="262"/>
      <c r="PB124" s="262"/>
      <c r="PC124" s="262"/>
      <c r="PD124" s="262"/>
      <c r="PE124" s="262"/>
      <c r="PF124" s="262"/>
      <c r="PG124" s="262"/>
      <c r="PH124" s="262"/>
      <c r="PI124" s="262"/>
      <c r="PJ124" s="262"/>
      <c r="PK124" s="262"/>
      <c r="PL124" s="262"/>
      <c r="PM124" s="262"/>
      <c r="PN124" s="262"/>
      <c r="PO124" s="262"/>
      <c r="PP124" s="262"/>
      <c r="PQ124" s="262"/>
      <c r="PR124" s="262"/>
      <c r="PS124" s="262"/>
      <c r="PT124" s="262"/>
      <c r="PU124" s="262"/>
      <c r="PV124" s="262"/>
      <c r="PW124" s="262"/>
      <c r="PX124" s="262"/>
      <c r="PY124" s="262"/>
      <c r="PZ124" s="262"/>
      <c r="QA124" s="262"/>
      <c r="QB124" s="262"/>
      <c r="QC124" s="262"/>
      <c r="QD124" s="262"/>
      <c r="QE124" s="262"/>
      <c r="QF124" s="262"/>
      <c r="QG124" s="262"/>
      <c r="QH124" s="262"/>
      <c r="QI124" s="262"/>
      <c r="QJ124" s="262"/>
      <c r="QK124" s="262"/>
      <c r="QL124" s="262"/>
      <c r="QM124" s="262"/>
      <c r="QN124" s="262"/>
      <c r="QO124" s="262"/>
      <c r="QP124" s="262"/>
      <c r="QQ124" s="262"/>
      <c r="QR124" s="262"/>
      <c r="QS124" s="262"/>
      <c r="QT124" s="262"/>
      <c r="QU124" s="262"/>
      <c r="QV124" s="262"/>
      <c r="QW124" s="262"/>
      <c r="QX124" s="262"/>
      <c r="QY124" s="262"/>
      <c r="QZ124" s="262"/>
      <c r="RA124" s="262"/>
      <c r="RB124" s="262"/>
      <c r="RC124" s="262"/>
      <c r="RD124" s="262"/>
      <c r="RE124" s="262"/>
      <c r="RF124" s="262"/>
      <c r="RG124" s="262"/>
      <c r="RH124" s="262"/>
      <c r="RI124" s="262"/>
      <c r="RJ124" s="262"/>
      <c r="RK124" s="262"/>
      <c r="RL124" s="262"/>
      <c r="RM124" s="262"/>
      <c r="RN124" s="262"/>
      <c r="RO124" s="262"/>
      <c r="RP124" s="262"/>
      <c r="RQ124" s="262"/>
      <c r="RR124" s="262"/>
      <c r="RS124" s="262"/>
      <c r="RT124" s="262"/>
      <c r="RU124" s="262"/>
      <c r="RV124" s="262"/>
      <c r="RW124" s="262"/>
      <c r="RX124" s="262"/>
      <c r="RY124" s="262"/>
      <c r="RZ124" s="262"/>
      <c r="SA124" s="262"/>
      <c r="SB124" s="262"/>
      <c r="SC124" s="262"/>
      <c r="SD124" s="262"/>
      <c r="SE124" s="262"/>
      <c r="SF124" s="262"/>
      <c r="SG124" s="262"/>
      <c r="SH124" s="262"/>
      <c r="SI124" s="262"/>
      <c r="SJ124" s="262"/>
      <c r="SK124" s="262"/>
      <c r="SL124" s="262"/>
      <c r="SM124" s="262"/>
      <c r="SN124" s="262"/>
      <c r="SO124" s="262"/>
      <c r="SP124" s="262"/>
      <c r="SQ124" s="262"/>
      <c r="SR124" s="262"/>
      <c r="SS124" s="262"/>
      <c r="ST124" s="262"/>
      <c r="SU124" s="262"/>
      <c r="SV124" s="262"/>
      <c r="SW124" s="262"/>
      <c r="SX124" s="262"/>
      <c r="SY124" s="262"/>
      <c r="SZ124" s="262"/>
      <c r="TA124" s="262"/>
      <c r="TB124" s="262"/>
      <c r="TC124" s="262"/>
      <c r="TD124" s="262"/>
      <c r="TE124" s="262"/>
      <c r="TF124" s="262"/>
      <c r="TG124" s="262"/>
      <c r="TH124" s="262"/>
      <c r="TI124" s="262"/>
      <c r="TJ124" s="262"/>
      <c r="TK124" s="262"/>
      <c r="TL124" s="262"/>
      <c r="TM124" s="262"/>
      <c r="TN124" s="262"/>
      <c r="TO124" s="262"/>
      <c r="TP124" s="262"/>
      <c r="TQ124" s="262"/>
      <c r="TR124" s="262"/>
      <c r="TS124" s="262"/>
      <c r="TT124" s="262"/>
      <c r="TU124" s="262"/>
      <c r="TV124" s="262"/>
      <c r="TW124" s="262"/>
      <c r="TX124" s="262"/>
      <c r="TY124" s="262"/>
      <c r="TZ124" s="262"/>
      <c r="UA124" s="262"/>
      <c r="UB124" s="262"/>
      <c r="UC124" s="262"/>
      <c r="UD124" s="262"/>
      <c r="UE124" s="262"/>
      <c r="UF124" s="262"/>
      <c r="UG124" s="262"/>
      <c r="UH124" s="262"/>
      <c r="UI124" s="262"/>
      <c r="UJ124" s="262"/>
      <c r="UK124" s="262"/>
      <c r="UL124" s="262"/>
      <c r="UM124" s="262"/>
      <c r="UN124" s="262"/>
      <c r="UO124" s="262"/>
      <c r="UP124" s="262"/>
      <c r="UQ124" s="262"/>
      <c r="UR124" s="262"/>
      <c r="US124" s="262"/>
      <c r="UT124" s="262"/>
      <c r="UU124" s="262"/>
      <c r="UV124" s="262"/>
      <c r="UW124" s="262"/>
      <c r="UX124" s="262"/>
      <c r="UY124" s="262"/>
      <c r="UZ124" s="262"/>
      <c r="VA124" s="262"/>
      <c r="VB124" s="262"/>
      <c r="VC124" s="262"/>
      <c r="VD124" s="262"/>
      <c r="VE124" s="262"/>
      <c r="VF124" s="262"/>
      <c r="VG124" s="262"/>
      <c r="VH124" s="262"/>
      <c r="VI124" s="262"/>
      <c r="VJ124" s="262"/>
      <c r="VK124" s="262"/>
      <c r="VL124" s="262"/>
      <c r="VM124" s="262"/>
      <c r="VN124" s="262"/>
      <c r="VO124" s="262"/>
      <c r="VP124" s="262"/>
      <c r="VQ124" s="262"/>
      <c r="VR124" s="262"/>
      <c r="VS124" s="262"/>
      <c r="VT124" s="262"/>
      <c r="VU124" s="262"/>
      <c r="VV124" s="262"/>
      <c r="VW124" s="262"/>
      <c r="VX124" s="262"/>
      <c r="VY124" s="262"/>
      <c r="VZ124" s="262"/>
      <c r="WA124" s="262"/>
      <c r="WB124" s="262"/>
      <c r="WC124" s="262"/>
      <c r="WD124" s="262"/>
      <c r="WE124" s="262"/>
      <c r="WF124" s="262"/>
      <c r="WG124" s="262"/>
      <c r="WH124" s="262"/>
      <c r="WI124" s="262"/>
      <c r="WJ124" s="262"/>
      <c r="WK124" s="262"/>
      <c r="WL124" s="262"/>
      <c r="WM124" s="262"/>
      <c r="WN124" s="262"/>
      <c r="WO124" s="262"/>
      <c r="WP124" s="262"/>
      <c r="WQ124" s="262"/>
      <c r="WR124" s="262"/>
      <c r="WS124" s="262"/>
      <c r="WT124" s="262"/>
      <c r="WU124" s="262"/>
      <c r="WV124" s="262"/>
      <c r="WW124" s="262"/>
      <c r="WX124" s="262"/>
      <c r="WY124" s="262"/>
      <c r="WZ124" s="262"/>
      <c r="XA124" s="262"/>
      <c r="XB124" s="262"/>
      <c r="XC124" s="262"/>
      <c r="XD124" s="262"/>
      <c r="XE124" s="262"/>
      <c r="XF124" s="262"/>
      <c r="XG124" s="262"/>
      <c r="XH124" s="262"/>
      <c r="XI124" s="262"/>
      <c r="XJ124" s="262"/>
      <c r="XK124" s="262"/>
      <c r="XL124" s="262"/>
      <c r="XM124" s="262"/>
      <c r="XN124" s="262"/>
      <c r="XO124" s="262"/>
      <c r="XP124" s="262"/>
      <c r="XQ124" s="262"/>
      <c r="XR124" s="262"/>
      <c r="XS124" s="262"/>
      <c r="XT124" s="262"/>
      <c r="XU124" s="262"/>
      <c r="XV124" s="262"/>
      <c r="XW124" s="262"/>
      <c r="XX124" s="262"/>
      <c r="XY124" s="262"/>
      <c r="XZ124" s="262"/>
      <c r="YA124" s="262"/>
      <c r="YB124" s="262"/>
      <c r="YC124" s="262"/>
      <c r="YD124" s="262"/>
      <c r="YE124" s="262"/>
      <c r="YF124" s="262"/>
      <c r="YG124" s="262"/>
      <c r="YH124" s="262"/>
      <c r="YI124" s="262"/>
      <c r="YJ124" s="262"/>
      <c r="YK124" s="262"/>
      <c r="YL124" s="262"/>
      <c r="YM124" s="262"/>
      <c r="YN124" s="262"/>
      <c r="YO124" s="262"/>
      <c r="YP124" s="262"/>
      <c r="YQ124" s="262"/>
      <c r="YR124" s="262"/>
      <c r="YS124" s="262"/>
      <c r="YT124" s="262"/>
      <c r="YU124" s="262"/>
      <c r="YV124" s="262"/>
      <c r="YW124" s="262"/>
      <c r="YX124" s="262"/>
      <c r="YY124" s="262"/>
      <c r="YZ124" s="262"/>
      <c r="ZA124" s="262"/>
      <c r="ZB124" s="262"/>
      <c r="ZC124" s="262"/>
      <c r="ZD124" s="262"/>
      <c r="ZE124" s="262"/>
      <c r="ZF124" s="262"/>
      <c r="ZG124" s="262"/>
      <c r="ZH124" s="262"/>
      <c r="ZI124" s="262"/>
      <c r="ZJ124" s="262"/>
      <c r="ZK124" s="262"/>
      <c r="ZL124" s="262"/>
      <c r="ZM124" s="262"/>
      <c r="ZN124" s="262"/>
      <c r="ZO124" s="262"/>
      <c r="ZP124" s="262"/>
      <c r="ZQ124" s="262"/>
      <c r="ZR124" s="262"/>
      <c r="ZS124" s="262"/>
      <c r="ZT124" s="262"/>
      <c r="ZU124" s="262"/>
      <c r="ZV124" s="262"/>
      <c r="ZW124" s="262"/>
      <c r="ZX124" s="262"/>
      <c r="ZY124" s="262"/>
      <c r="ZZ124" s="262"/>
      <c r="AAA124" s="262"/>
      <c r="AAB124" s="262"/>
      <c r="AAC124" s="262"/>
      <c r="AAD124" s="262"/>
      <c r="AAE124" s="262"/>
      <c r="AAF124" s="262"/>
      <c r="AAG124" s="262"/>
      <c r="AAH124" s="262"/>
      <c r="AAI124" s="262"/>
      <c r="AAJ124" s="262"/>
      <c r="AAK124" s="262"/>
      <c r="AAL124" s="262"/>
      <c r="AAM124" s="262"/>
      <c r="AAN124" s="262"/>
      <c r="AAO124" s="262"/>
      <c r="AAP124" s="262"/>
      <c r="AAQ124" s="262"/>
      <c r="AAR124" s="262"/>
      <c r="AAS124" s="262"/>
      <c r="AAT124" s="262"/>
      <c r="AAU124" s="262"/>
      <c r="AAV124" s="262"/>
      <c r="AAW124" s="262"/>
      <c r="AAX124" s="262"/>
      <c r="AAY124" s="262"/>
      <c r="AAZ124" s="262"/>
      <c r="ABA124" s="262"/>
      <c r="ABB124" s="262"/>
      <c r="ABC124" s="262"/>
      <c r="ABD124" s="262"/>
      <c r="ABE124" s="262"/>
      <c r="ABF124" s="262"/>
      <c r="ABG124" s="262"/>
      <c r="ABH124" s="262"/>
      <c r="ABI124" s="262"/>
      <c r="ABJ124" s="262"/>
      <c r="ABK124" s="262"/>
      <c r="ABL124" s="262"/>
      <c r="ABM124" s="262"/>
      <c r="ABN124" s="262"/>
      <c r="ABO124" s="262"/>
      <c r="ABP124" s="262"/>
      <c r="ABQ124" s="262"/>
      <c r="ABR124" s="262"/>
      <c r="ABS124" s="262"/>
      <c r="ABT124" s="262"/>
      <c r="ABU124" s="262"/>
      <c r="ABV124" s="262"/>
      <c r="ABW124" s="262"/>
      <c r="ABX124" s="262"/>
      <c r="ABY124" s="262"/>
      <c r="ABZ124" s="262"/>
      <c r="ACA124" s="262"/>
      <c r="ACB124" s="262"/>
      <c r="ACC124" s="262"/>
      <c r="ACD124" s="262"/>
      <c r="ACE124" s="262"/>
      <c r="ACF124" s="262"/>
      <c r="ACG124" s="262"/>
      <c r="ACH124" s="262"/>
      <c r="ACI124" s="262"/>
      <c r="ACJ124" s="262"/>
      <c r="ACK124" s="262"/>
      <c r="ACL124" s="262"/>
    </row>
    <row r="125" spans="1:766">
      <c r="E125" s="268"/>
    </row>
    <row r="126" spans="1:766">
      <c r="E126" s="267"/>
    </row>
    <row r="127" spans="1:766">
      <c r="A127" s="266"/>
      <c r="B127" s="266"/>
      <c r="E127" s="296"/>
    </row>
    <row r="128" spans="1:766">
      <c r="E128" s="296"/>
    </row>
    <row r="129" spans="1:766">
      <c r="A129" s="266"/>
      <c r="B129" s="266"/>
      <c r="E129" s="296"/>
    </row>
    <row r="130" spans="1:766">
      <c r="E130" s="296"/>
    </row>
    <row r="131" spans="1:766" s="264" customFormat="1">
      <c r="A131" s="265"/>
      <c r="B131" s="265"/>
      <c r="C131" s="262"/>
      <c r="D131" s="262"/>
      <c r="E131" s="296"/>
      <c r="G131" s="262"/>
      <c r="H131" s="262"/>
      <c r="I131" s="263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2"/>
      <c r="AC131" s="262"/>
      <c r="AD131" s="262"/>
      <c r="AE131" s="262"/>
      <c r="AF131" s="262"/>
      <c r="AG131" s="262"/>
      <c r="AH131" s="262"/>
      <c r="AI131" s="262"/>
      <c r="AJ131" s="262"/>
      <c r="AK131" s="262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62"/>
      <c r="BH131" s="262"/>
      <c r="BI131" s="262"/>
      <c r="BJ131" s="262"/>
      <c r="BK131" s="262"/>
      <c r="BL131" s="262"/>
      <c r="BM131" s="262"/>
      <c r="BN131" s="262"/>
      <c r="BO131" s="262"/>
      <c r="BP131" s="262"/>
      <c r="BQ131" s="262"/>
      <c r="BR131" s="262"/>
      <c r="BS131" s="262"/>
      <c r="BT131" s="262"/>
      <c r="BU131" s="262"/>
      <c r="BV131" s="262"/>
      <c r="BW131" s="262"/>
      <c r="BX131" s="262"/>
      <c r="BY131" s="262"/>
      <c r="BZ131" s="262"/>
      <c r="CA131" s="262"/>
      <c r="CB131" s="262"/>
      <c r="CC131" s="262"/>
      <c r="CD131" s="262"/>
      <c r="CE131" s="262"/>
      <c r="CF131" s="262"/>
      <c r="CG131" s="262"/>
      <c r="CH131" s="262"/>
      <c r="CI131" s="262"/>
      <c r="CJ131" s="262"/>
      <c r="CK131" s="262"/>
      <c r="CL131" s="262"/>
      <c r="CM131" s="262"/>
      <c r="CN131" s="262"/>
      <c r="CO131" s="262"/>
      <c r="CP131" s="262"/>
      <c r="CQ131" s="262"/>
      <c r="CR131" s="262"/>
      <c r="CS131" s="262"/>
      <c r="CT131" s="262"/>
      <c r="CU131" s="262"/>
      <c r="CV131" s="262"/>
      <c r="CW131" s="262"/>
      <c r="CX131" s="262"/>
      <c r="CY131" s="262"/>
      <c r="CZ131" s="262"/>
      <c r="DA131" s="262"/>
      <c r="DB131" s="262"/>
      <c r="DC131" s="262"/>
      <c r="DD131" s="262"/>
      <c r="DE131" s="262"/>
      <c r="DF131" s="262"/>
      <c r="DG131" s="262"/>
      <c r="DH131" s="262"/>
      <c r="DI131" s="262"/>
      <c r="DJ131" s="262"/>
      <c r="DK131" s="262"/>
      <c r="DL131" s="262"/>
      <c r="DM131" s="262"/>
      <c r="DN131" s="262"/>
      <c r="DO131" s="262"/>
      <c r="DP131" s="262"/>
      <c r="DQ131" s="262"/>
      <c r="DR131" s="262"/>
      <c r="DS131" s="262"/>
      <c r="DT131" s="262"/>
      <c r="DU131" s="262"/>
      <c r="DV131" s="262"/>
      <c r="DW131" s="262"/>
      <c r="DX131" s="262"/>
      <c r="DY131" s="262"/>
      <c r="DZ131" s="262"/>
      <c r="EA131" s="262"/>
      <c r="EB131" s="262"/>
      <c r="EC131" s="262"/>
      <c r="ED131" s="262"/>
      <c r="EE131" s="262"/>
      <c r="EF131" s="262"/>
      <c r="EG131" s="262"/>
      <c r="EH131" s="262"/>
      <c r="EI131" s="262"/>
      <c r="EJ131" s="262"/>
      <c r="EK131" s="262"/>
      <c r="EL131" s="262"/>
      <c r="EM131" s="262"/>
      <c r="EN131" s="262"/>
      <c r="EO131" s="262"/>
      <c r="EP131" s="262"/>
      <c r="EQ131" s="262"/>
      <c r="ER131" s="262"/>
      <c r="ES131" s="262"/>
      <c r="ET131" s="262"/>
      <c r="EU131" s="262"/>
      <c r="EV131" s="262"/>
      <c r="EW131" s="262"/>
      <c r="EX131" s="262"/>
      <c r="EY131" s="262"/>
      <c r="EZ131" s="262"/>
      <c r="FA131" s="262"/>
      <c r="FB131" s="262"/>
      <c r="FC131" s="262"/>
      <c r="FD131" s="262"/>
      <c r="FE131" s="262"/>
      <c r="FF131" s="262"/>
      <c r="FG131" s="262"/>
      <c r="FH131" s="262"/>
      <c r="FI131" s="262"/>
      <c r="FJ131" s="262"/>
      <c r="FK131" s="262"/>
      <c r="FL131" s="262"/>
      <c r="FM131" s="262"/>
      <c r="FN131" s="262"/>
      <c r="FO131" s="262"/>
      <c r="FP131" s="262"/>
      <c r="FQ131" s="262"/>
      <c r="FR131" s="262"/>
      <c r="FS131" s="262"/>
      <c r="FT131" s="262"/>
      <c r="FU131" s="262"/>
      <c r="FV131" s="262"/>
      <c r="FW131" s="262"/>
      <c r="FX131" s="262"/>
      <c r="FY131" s="262"/>
      <c r="FZ131" s="262"/>
      <c r="GA131" s="262"/>
      <c r="GB131" s="262"/>
      <c r="GC131" s="262"/>
      <c r="GD131" s="262"/>
      <c r="GE131" s="262"/>
      <c r="GF131" s="262"/>
      <c r="GG131" s="262"/>
      <c r="GH131" s="262"/>
      <c r="GI131" s="262"/>
      <c r="GJ131" s="262"/>
      <c r="GK131" s="262"/>
      <c r="GL131" s="262"/>
      <c r="GM131" s="262"/>
      <c r="GN131" s="262"/>
      <c r="GO131" s="262"/>
      <c r="GP131" s="262"/>
      <c r="GQ131" s="262"/>
      <c r="GR131" s="262"/>
      <c r="GS131" s="262"/>
      <c r="GT131" s="262"/>
      <c r="GU131" s="262"/>
      <c r="GV131" s="262"/>
      <c r="GW131" s="262"/>
      <c r="GX131" s="262"/>
      <c r="GY131" s="262"/>
      <c r="GZ131" s="262"/>
      <c r="HA131" s="262"/>
      <c r="HB131" s="262"/>
      <c r="HC131" s="262"/>
      <c r="HD131" s="262"/>
      <c r="HE131" s="262"/>
      <c r="HF131" s="262"/>
      <c r="HG131" s="262"/>
      <c r="HH131" s="262"/>
      <c r="HI131" s="262"/>
      <c r="HJ131" s="262"/>
      <c r="HK131" s="262"/>
      <c r="HL131" s="262"/>
      <c r="HM131" s="262"/>
      <c r="HN131" s="262"/>
      <c r="HO131" s="262"/>
      <c r="HP131" s="262"/>
      <c r="HQ131" s="262"/>
      <c r="HR131" s="262"/>
      <c r="HS131" s="262"/>
      <c r="HT131" s="262"/>
      <c r="HU131" s="262"/>
      <c r="HV131" s="262"/>
      <c r="HW131" s="262"/>
      <c r="HX131" s="262"/>
      <c r="HY131" s="262"/>
      <c r="HZ131" s="262"/>
      <c r="IA131" s="262"/>
      <c r="IB131" s="262"/>
      <c r="IC131" s="262"/>
      <c r="ID131" s="262"/>
      <c r="IE131" s="262"/>
      <c r="IF131" s="262"/>
      <c r="IG131" s="262"/>
      <c r="IH131" s="262"/>
      <c r="II131" s="262"/>
      <c r="IJ131" s="262"/>
      <c r="IK131" s="262"/>
      <c r="IL131" s="262"/>
      <c r="IM131" s="262"/>
      <c r="IN131" s="262"/>
      <c r="IO131" s="262"/>
      <c r="IP131" s="262"/>
      <c r="IQ131" s="262"/>
      <c r="IR131" s="262"/>
      <c r="IS131" s="262"/>
      <c r="IT131" s="262"/>
      <c r="IU131" s="262"/>
      <c r="IV131" s="262"/>
      <c r="IW131" s="262"/>
      <c r="IX131" s="262"/>
      <c r="IY131" s="262"/>
      <c r="IZ131" s="262"/>
      <c r="JA131" s="262"/>
      <c r="JB131" s="262"/>
      <c r="JC131" s="262"/>
      <c r="JD131" s="262"/>
      <c r="JE131" s="262"/>
      <c r="JF131" s="262"/>
      <c r="JG131" s="262"/>
      <c r="JH131" s="262"/>
      <c r="JI131" s="262"/>
      <c r="JJ131" s="262"/>
      <c r="JK131" s="262"/>
      <c r="JL131" s="262"/>
      <c r="JM131" s="262"/>
      <c r="JN131" s="262"/>
      <c r="JO131" s="262"/>
      <c r="JP131" s="262"/>
      <c r="JQ131" s="262"/>
      <c r="JR131" s="262"/>
      <c r="JS131" s="262"/>
      <c r="JT131" s="262"/>
      <c r="JU131" s="262"/>
      <c r="JV131" s="262"/>
      <c r="JW131" s="262"/>
      <c r="JX131" s="262"/>
      <c r="JY131" s="262"/>
      <c r="JZ131" s="262"/>
      <c r="KA131" s="262"/>
      <c r="KB131" s="262"/>
      <c r="KC131" s="262"/>
      <c r="KD131" s="262"/>
      <c r="KE131" s="262"/>
      <c r="KF131" s="262"/>
      <c r="KG131" s="262"/>
      <c r="KH131" s="262"/>
      <c r="KI131" s="262"/>
      <c r="KJ131" s="262"/>
      <c r="KK131" s="262"/>
      <c r="KL131" s="262"/>
      <c r="KM131" s="262"/>
      <c r="KN131" s="262"/>
      <c r="KO131" s="262"/>
      <c r="KP131" s="262"/>
      <c r="KQ131" s="262"/>
      <c r="KR131" s="262"/>
      <c r="KS131" s="262"/>
      <c r="KT131" s="262"/>
      <c r="KU131" s="262"/>
      <c r="KV131" s="262"/>
      <c r="KW131" s="262"/>
      <c r="KX131" s="262"/>
      <c r="KY131" s="262"/>
      <c r="KZ131" s="262"/>
      <c r="LA131" s="262"/>
      <c r="LB131" s="262"/>
      <c r="LC131" s="262"/>
      <c r="LD131" s="262"/>
      <c r="LE131" s="262"/>
      <c r="LF131" s="262"/>
      <c r="LG131" s="262"/>
      <c r="LH131" s="262"/>
      <c r="LI131" s="262"/>
      <c r="LJ131" s="262"/>
      <c r="LK131" s="262"/>
      <c r="LL131" s="262"/>
      <c r="LM131" s="262"/>
      <c r="LN131" s="262"/>
      <c r="LO131" s="262"/>
      <c r="LP131" s="262"/>
      <c r="LQ131" s="262"/>
      <c r="LR131" s="262"/>
      <c r="LS131" s="262"/>
      <c r="LT131" s="262"/>
      <c r="LU131" s="262"/>
      <c r="LV131" s="262"/>
      <c r="LW131" s="262"/>
      <c r="LX131" s="262"/>
      <c r="LY131" s="262"/>
      <c r="LZ131" s="262"/>
      <c r="MA131" s="262"/>
      <c r="MB131" s="262"/>
      <c r="MC131" s="262"/>
      <c r="MD131" s="262"/>
      <c r="ME131" s="262"/>
      <c r="MF131" s="262"/>
      <c r="MG131" s="262"/>
      <c r="MH131" s="262"/>
      <c r="MI131" s="262"/>
      <c r="MJ131" s="262"/>
      <c r="MK131" s="262"/>
      <c r="ML131" s="262"/>
      <c r="MM131" s="262"/>
      <c r="MN131" s="262"/>
      <c r="MO131" s="262"/>
      <c r="MP131" s="262"/>
      <c r="MQ131" s="262"/>
      <c r="MR131" s="262"/>
      <c r="MS131" s="262"/>
      <c r="MT131" s="262"/>
      <c r="MU131" s="262"/>
      <c r="MV131" s="262"/>
      <c r="MW131" s="262"/>
      <c r="MX131" s="262"/>
      <c r="MY131" s="262"/>
      <c r="MZ131" s="262"/>
      <c r="NA131" s="262"/>
      <c r="NB131" s="262"/>
      <c r="NC131" s="262"/>
      <c r="ND131" s="262"/>
      <c r="NE131" s="262"/>
      <c r="NF131" s="262"/>
      <c r="NG131" s="262"/>
      <c r="NH131" s="262"/>
      <c r="NI131" s="262"/>
      <c r="NJ131" s="262"/>
      <c r="NK131" s="262"/>
      <c r="NL131" s="262"/>
      <c r="NM131" s="262"/>
      <c r="NN131" s="262"/>
      <c r="NO131" s="262"/>
      <c r="NP131" s="262"/>
      <c r="NQ131" s="262"/>
      <c r="NR131" s="262"/>
      <c r="NS131" s="262"/>
      <c r="NT131" s="262"/>
      <c r="NU131" s="262"/>
      <c r="NV131" s="262"/>
      <c r="NW131" s="262"/>
      <c r="NX131" s="262"/>
      <c r="NY131" s="262"/>
      <c r="NZ131" s="262"/>
      <c r="OA131" s="262"/>
      <c r="OB131" s="262"/>
      <c r="OC131" s="262"/>
      <c r="OD131" s="262"/>
      <c r="OE131" s="262"/>
      <c r="OF131" s="262"/>
      <c r="OG131" s="262"/>
      <c r="OH131" s="262"/>
      <c r="OI131" s="262"/>
      <c r="OJ131" s="262"/>
      <c r="OK131" s="262"/>
      <c r="OL131" s="262"/>
      <c r="OM131" s="262"/>
      <c r="ON131" s="262"/>
      <c r="OO131" s="262"/>
      <c r="OP131" s="262"/>
      <c r="OQ131" s="262"/>
      <c r="OR131" s="262"/>
      <c r="OS131" s="262"/>
      <c r="OT131" s="262"/>
      <c r="OU131" s="262"/>
      <c r="OV131" s="262"/>
      <c r="OW131" s="262"/>
      <c r="OX131" s="262"/>
      <c r="OY131" s="262"/>
      <c r="OZ131" s="262"/>
      <c r="PA131" s="262"/>
      <c r="PB131" s="262"/>
      <c r="PC131" s="262"/>
      <c r="PD131" s="262"/>
      <c r="PE131" s="262"/>
      <c r="PF131" s="262"/>
      <c r="PG131" s="262"/>
      <c r="PH131" s="262"/>
      <c r="PI131" s="262"/>
      <c r="PJ131" s="262"/>
      <c r="PK131" s="262"/>
      <c r="PL131" s="262"/>
      <c r="PM131" s="262"/>
      <c r="PN131" s="262"/>
      <c r="PO131" s="262"/>
      <c r="PP131" s="262"/>
      <c r="PQ131" s="262"/>
      <c r="PR131" s="262"/>
      <c r="PS131" s="262"/>
      <c r="PT131" s="262"/>
      <c r="PU131" s="262"/>
      <c r="PV131" s="262"/>
      <c r="PW131" s="262"/>
      <c r="PX131" s="262"/>
      <c r="PY131" s="262"/>
      <c r="PZ131" s="262"/>
      <c r="QA131" s="262"/>
      <c r="QB131" s="262"/>
      <c r="QC131" s="262"/>
      <c r="QD131" s="262"/>
      <c r="QE131" s="262"/>
      <c r="QF131" s="262"/>
      <c r="QG131" s="262"/>
      <c r="QH131" s="262"/>
      <c r="QI131" s="262"/>
      <c r="QJ131" s="262"/>
      <c r="QK131" s="262"/>
      <c r="QL131" s="262"/>
      <c r="QM131" s="262"/>
      <c r="QN131" s="262"/>
      <c r="QO131" s="262"/>
      <c r="QP131" s="262"/>
      <c r="QQ131" s="262"/>
      <c r="QR131" s="262"/>
      <c r="QS131" s="262"/>
      <c r="QT131" s="262"/>
      <c r="QU131" s="262"/>
      <c r="QV131" s="262"/>
      <c r="QW131" s="262"/>
      <c r="QX131" s="262"/>
      <c r="QY131" s="262"/>
      <c r="QZ131" s="262"/>
      <c r="RA131" s="262"/>
      <c r="RB131" s="262"/>
      <c r="RC131" s="262"/>
      <c r="RD131" s="262"/>
      <c r="RE131" s="262"/>
      <c r="RF131" s="262"/>
      <c r="RG131" s="262"/>
      <c r="RH131" s="262"/>
      <c r="RI131" s="262"/>
      <c r="RJ131" s="262"/>
      <c r="RK131" s="262"/>
      <c r="RL131" s="262"/>
      <c r="RM131" s="262"/>
      <c r="RN131" s="262"/>
      <c r="RO131" s="262"/>
      <c r="RP131" s="262"/>
      <c r="RQ131" s="262"/>
      <c r="RR131" s="262"/>
      <c r="RS131" s="262"/>
      <c r="RT131" s="262"/>
      <c r="RU131" s="262"/>
      <c r="RV131" s="262"/>
      <c r="RW131" s="262"/>
      <c r="RX131" s="262"/>
      <c r="RY131" s="262"/>
      <c r="RZ131" s="262"/>
      <c r="SA131" s="262"/>
      <c r="SB131" s="262"/>
      <c r="SC131" s="262"/>
      <c r="SD131" s="262"/>
      <c r="SE131" s="262"/>
      <c r="SF131" s="262"/>
      <c r="SG131" s="262"/>
      <c r="SH131" s="262"/>
      <c r="SI131" s="262"/>
      <c r="SJ131" s="262"/>
      <c r="SK131" s="262"/>
      <c r="SL131" s="262"/>
      <c r="SM131" s="262"/>
      <c r="SN131" s="262"/>
      <c r="SO131" s="262"/>
      <c r="SP131" s="262"/>
      <c r="SQ131" s="262"/>
      <c r="SR131" s="262"/>
      <c r="SS131" s="262"/>
      <c r="ST131" s="262"/>
      <c r="SU131" s="262"/>
      <c r="SV131" s="262"/>
      <c r="SW131" s="262"/>
      <c r="SX131" s="262"/>
      <c r="SY131" s="262"/>
      <c r="SZ131" s="262"/>
      <c r="TA131" s="262"/>
      <c r="TB131" s="262"/>
      <c r="TC131" s="262"/>
      <c r="TD131" s="262"/>
      <c r="TE131" s="262"/>
      <c r="TF131" s="262"/>
      <c r="TG131" s="262"/>
      <c r="TH131" s="262"/>
      <c r="TI131" s="262"/>
      <c r="TJ131" s="262"/>
      <c r="TK131" s="262"/>
      <c r="TL131" s="262"/>
      <c r="TM131" s="262"/>
      <c r="TN131" s="262"/>
      <c r="TO131" s="262"/>
      <c r="TP131" s="262"/>
      <c r="TQ131" s="262"/>
      <c r="TR131" s="262"/>
      <c r="TS131" s="262"/>
      <c r="TT131" s="262"/>
      <c r="TU131" s="262"/>
      <c r="TV131" s="262"/>
      <c r="TW131" s="262"/>
      <c r="TX131" s="262"/>
      <c r="TY131" s="262"/>
      <c r="TZ131" s="262"/>
      <c r="UA131" s="262"/>
      <c r="UB131" s="262"/>
      <c r="UC131" s="262"/>
      <c r="UD131" s="262"/>
      <c r="UE131" s="262"/>
      <c r="UF131" s="262"/>
      <c r="UG131" s="262"/>
      <c r="UH131" s="262"/>
      <c r="UI131" s="262"/>
      <c r="UJ131" s="262"/>
      <c r="UK131" s="262"/>
      <c r="UL131" s="262"/>
      <c r="UM131" s="262"/>
      <c r="UN131" s="262"/>
      <c r="UO131" s="262"/>
      <c r="UP131" s="262"/>
      <c r="UQ131" s="262"/>
      <c r="UR131" s="262"/>
      <c r="US131" s="262"/>
      <c r="UT131" s="262"/>
      <c r="UU131" s="262"/>
      <c r="UV131" s="262"/>
      <c r="UW131" s="262"/>
      <c r="UX131" s="262"/>
      <c r="UY131" s="262"/>
      <c r="UZ131" s="262"/>
      <c r="VA131" s="262"/>
      <c r="VB131" s="262"/>
      <c r="VC131" s="262"/>
      <c r="VD131" s="262"/>
      <c r="VE131" s="262"/>
      <c r="VF131" s="262"/>
      <c r="VG131" s="262"/>
      <c r="VH131" s="262"/>
      <c r="VI131" s="262"/>
      <c r="VJ131" s="262"/>
      <c r="VK131" s="262"/>
      <c r="VL131" s="262"/>
      <c r="VM131" s="262"/>
      <c r="VN131" s="262"/>
      <c r="VO131" s="262"/>
      <c r="VP131" s="262"/>
      <c r="VQ131" s="262"/>
      <c r="VR131" s="262"/>
      <c r="VS131" s="262"/>
      <c r="VT131" s="262"/>
      <c r="VU131" s="262"/>
      <c r="VV131" s="262"/>
      <c r="VW131" s="262"/>
      <c r="VX131" s="262"/>
      <c r="VY131" s="262"/>
      <c r="VZ131" s="262"/>
      <c r="WA131" s="262"/>
      <c r="WB131" s="262"/>
      <c r="WC131" s="262"/>
      <c r="WD131" s="262"/>
      <c r="WE131" s="262"/>
      <c r="WF131" s="262"/>
      <c r="WG131" s="262"/>
      <c r="WH131" s="262"/>
      <c r="WI131" s="262"/>
      <c r="WJ131" s="262"/>
      <c r="WK131" s="262"/>
      <c r="WL131" s="262"/>
      <c r="WM131" s="262"/>
      <c r="WN131" s="262"/>
      <c r="WO131" s="262"/>
      <c r="WP131" s="262"/>
      <c r="WQ131" s="262"/>
      <c r="WR131" s="262"/>
      <c r="WS131" s="262"/>
      <c r="WT131" s="262"/>
      <c r="WU131" s="262"/>
      <c r="WV131" s="262"/>
      <c r="WW131" s="262"/>
      <c r="WX131" s="262"/>
      <c r="WY131" s="262"/>
      <c r="WZ131" s="262"/>
      <c r="XA131" s="262"/>
      <c r="XB131" s="262"/>
      <c r="XC131" s="262"/>
      <c r="XD131" s="262"/>
      <c r="XE131" s="262"/>
      <c r="XF131" s="262"/>
      <c r="XG131" s="262"/>
      <c r="XH131" s="262"/>
      <c r="XI131" s="262"/>
      <c r="XJ131" s="262"/>
      <c r="XK131" s="262"/>
      <c r="XL131" s="262"/>
      <c r="XM131" s="262"/>
      <c r="XN131" s="262"/>
      <c r="XO131" s="262"/>
      <c r="XP131" s="262"/>
      <c r="XQ131" s="262"/>
      <c r="XR131" s="262"/>
      <c r="XS131" s="262"/>
      <c r="XT131" s="262"/>
      <c r="XU131" s="262"/>
      <c r="XV131" s="262"/>
      <c r="XW131" s="262"/>
      <c r="XX131" s="262"/>
      <c r="XY131" s="262"/>
      <c r="XZ131" s="262"/>
      <c r="YA131" s="262"/>
      <c r="YB131" s="262"/>
      <c r="YC131" s="262"/>
      <c r="YD131" s="262"/>
      <c r="YE131" s="262"/>
      <c r="YF131" s="262"/>
      <c r="YG131" s="262"/>
      <c r="YH131" s="262"/>
      <c r="YI131" s="262"/>
      <c r="YJ131" s="262"/>
      <c r="YK131" s="262"/>
      <c r="YL131" s="262"/>
      <c r="YM131" s="262"/>
      <c r="YN131" s="262"/>
      <c r="YO131" s="262"/>
      <c r="YP131" s="262"/>
      <c r="YQ131" s="262"/>
      <c r="YR131" s="262"/>
      <c r="YS131" s="262"/>
      <c r="YT131" s="262"/>
      <c r="YU131" s="262"/>
      <c r="YV131" s="262"/>
      <c r="YW131" s="262"/>
      <c r="YX131" s="262"/>
      <c r="YY131" s="262"/>
      <c r="YZ131" s="262"/>
      <c r="ZA131" s="262"/>
      <c r="ZB131" s="262"/>
      <c r="ZC131" s="262"/>
      <c r="ZD131" s="262"/>
      <c r="ZE131" s="262"/>
      <c r="ZF131" s="262"/>
      <c r="ZG131" s="262"/>
      <c r="ZH131" s="262"/>
      <c r="ZI131" s="262"/>
      <c r="ZJ131" s="262"/>
      <c r="ZK131" s="262"/>
      <c r="ZL131" s="262"/>
      <c r="ZM131" s="262"/>
      <c r="ZN131" s="262"/>
      <c r="ZO131" s="262"/>
      <c r="ZP131" s="262"/>
      <c r="ZQ131" s="262"/>
      <c r="ZR131" s="262"/>
      <c r="ZS131" s="262"/>
      <c r="ZT131" s="262"/>
      <c r="ZU131" s="262"/>
      <c r="ZV131" s="262"/>
      <c r="ZW131" s="262"/>
      <c r="ZX131" s="262"/>
      <c r="ZY131" s="262"/>
      <c r="ZZ131" s="262"/>
      <c r="AAA131" s="262"/>
      <c r="AAB131" s="262"/>
      <c r="AAC131" s="262"/>
      <c r="AAD131" s="262"/>
      <c r="AAE131" s="262"/>
      <c r="AAF131" s="262"/>
      <c r="AAG131" s="262"/>
      <c r="AAH131" s="262"/>
      <c r="AAI131" s="262"/>
      <c r="AAJ131" s="262"/>
      <c r="AAK131" s="262"/>
      <c r="AAL131" s="262"/>
      <c r="AAM131" s="262"/>
      <c r="AAN131" s="262"/>
      <c r="AAO131" s="262"/>
      <c r="AAP131" s="262"/>
      <c r="AAQ131" s="262"/>
      <c r="AAR131" s="262"/>
      <c r="AAS131" s="262"/>
      <c r="AAT131" s="262"/>
      <c r="AAU131" s="262"/>
      <c r="AAV131" s="262"/>
      <c r="AAW131" s="262"/>
      <c r="AAX131" s="262"/>
      <c r="AAY131" s="262"/>
      <c r="AAZ131" s="262"/>
      <c r="ABA131" s="262"/>
      <c r="ABB131" s="262"/>
      <c r="ABC131" s="262"/>
      <c r="ABD131" s="262"/>
      <c r="ABE131" s="262"/>
      <c r="ABF131" s="262"/>
      <c r="ABG131" s="262"/>
      <c r="ABH131" s="262"/>
      <c r="ABI131" s="262"/>
      <c r="ABJ131" s="262"/>
      <c r="ABK131" s="262"/>
      <c r="ABL131" s="262"/>
      <c r="ABM131" s="262"/>
      <c r="ABN131" s="262"/>
      <c r="ABO131" s="262"/>
      <c r="ABP131" s="262"/>
      <c r="ABQ131" s="262"/>
      <c r="ABR131" s="262"/>
      <c r="ABS131" s="262"/>
      <c r="ABT131" s="262"/>
      <c r="ABU131" s="262"/>
      <c r="ABV131" s="262"/>
      <c r="ABW131" s="262"/>
      <c r="ABX131" s="262"/>
      <c r="ABY131" s="262"/>
      <c r="ABZ131" s="262"/>
      <c r="ACA131" s="262"/>
      <c r="ACB131" s="262"/>
      <c r="ACC131" s="262"/>
      <c r="ACD131" s="262"/>
      <c r="ACE131" s="262"/>
      <c r="ACF131" s="262"/>
      <c r="ACG131" s="262"/>
      <c r="ACH131" s="262"/>
      <c r="ACI131" s="262"/>
      <c r="ACJ131" s="262"/>
      <c r="ACK131" s="262"/>
      <c r="ACL131" s="262"/>
    </row>
    <row r="132" spans="1:766" s="264" customFormat="1">
      <c r="A132" s="265"/>
      <c r="B132" s="265"/>
      <c r="C132" s="262"/>
      <c r="D132" s="262"/>
      <c r="E132" s="296"/>
      <c r="G132" s="262"/>
      <c r="H132" s="262"/>
      <c r="I132" s="263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62"/>
      <c r="BH132" s="262"/>
      <c r="BI132" s="262"/>
      <c r="BJ132" s="262"/>
      <c r="BK132" s="262"/>
      <c r="BL132" s="262"/>
      <c r="BM132" s="262"/>
      <c r="BN132" s="262"/>
      <c r="BO132" s="262"/>
      <c r="BP132" s="262"/>
      <c r="BQ132" s="262"/>
      <c r="BR132" s="262"/>
      <c r="BS132" s="262"/>
      <c r="BT132" s="262"/>
      <c r="BU132" s="262"/>
      <c r="BV132" s="262"/>
      <c r="BW132" s="262"/>
      <c r="BX132" s="262"/>
      <c r="BY132" s="262"/>
      <c r="BZ132" s="262"/>
      <c r="CA132" s="262"/>
      <c r="CB132" s="262"/>
      <c r="CC132" s="262"/>
      <c r="CD132" s="262"/>
      <c r="CE132" s="262"/>
      <c r="CF132" s="262"/>
      <c r="CG132" s="262"/>
      <c r="CH132" s="262"/>
      <c r="CI132" s="262"/>
      <c r="CJ132" s="262"/>
      <c r="CK132" s="262"/>
      <c r="CL132" s="262"/>
      <c r="CM132" s="262"/>
      <c r="CN132" s="262"/>
      <c r="CO132" s="262"/>
      <c r="CP132" s="262"/>
      <c r="CQ132" s="262"/>
      <c r="CR132" s="262"/>
      <c r="CS132" s="262"/>
      <c r="CT132" s="262"/>
      <c r="CU132" s="262"/>
      <c r="CV132" s="262"/>
      <c r="CW132" s="262"/>
      <c r="CX132" s="262"/>
      <c r="CY132" s="262"/>
      <c r="CZ132" s="262"/>
      <c r="DA132" s="262"/>
      <c r="DB132" s="262"/>
      <c r="DC132" s="262"/>
      <c r="DD132" s="262"/>
      <c r="DE132" s="262"/>
      <c r="DF132" s="262"/>
      <c r="DG132" s="262"/>
      <c r="DH132" s="262"/>
      <c r="DI132" s="262"/>
      <c r="DJ132" s="262"/>
      <c r="DK132" s="262"/>
      <c r="DL132" s="262"/>
      <c r="DM132" s="262"/>
      <c r="DN132" s="262"/>
      <c r="DO132" s="262"/>
      <c r="DP132" s="262"/>
      <c r="DQ132" s="262"/>
      <c r="DR132" s="262"/>
      <c r="DS132" s="262"/>
      <c r="DT132" s="262"/>
      <c r="DU132" s="262"/>
      <c r="DV132" s="262"/>
      <c r="DW132" s="262"/>
      <c r="DX132" s="262"/>
      <c r="DY132" s="262"/>
      <c r="DZ132" s="262"/>
      <c r="EA132" s="262"/>
      <c r="EB132" s="262"/>
      <c r="EC132" s="262"/>
      <c r="ED132" s="262"/>
      <c r="EE132" s="262"/>
      <c r="EF132" s="262"/>
      <c r="EG132" s="262"/>
      <c r="EH132" s="262"/>
      <c r="EI132" s="262"/>
      <c r="EJ132" s="262"/>
      <c r="EK132" s="262"/>
      <c r="EL132" s="262"/>
      <c r="EM132" s="262"/>
      <c r="EN132" s="262"/>
      <c r="EO132" s="262"/>
      <c r="EP132" s="262"/>
      <c r="EQ132" s="262"/>
      <c r="ER132" s="262"/>
      <c r="ES132" s="262"/>
      <c r="ET132" s="262"/>
      <c r="EU132" s="262"/>
      <c r="EV132" s="262"/>
      <c r="EW132" s="262"/>
      <c r="EX132" s="262"/>
      <c r="EY132" s="262"/>
      <c r="EZ132" s="262"/>
      <c r="FA132" s="262"/>
      <c r="FB132" s="262"/>
      <c r="FC132" s="262"/>
      <c r="FD132" s="262"/>
      <c r="FE132" s="262"/>
      <c r="FF132" s="262"/>
      <c r="FG132" s="262"/>
      <c r="FH132" s="262"/>
      <c r="FI132" s="262"/>
      <c r="FJ132" s="262"/>
      <c r="FK132" s="262"/>
      <c r="FL132" s="262"/>
      <c r="FM132" s="262"/>
      <c r="FN132" s="262"/>
      <c r="FO132" s="262"/>
      <c r="FP132" s="262"/>
      <c r="FQ132" s="262"/>
      <c r="FR132" s="262"/>
      <c r="FS132" s="262"/>
      <c r="FT132" s="262"/>
      <c r="FU132" s="262"/>
      <c r="FV132" s="262"/>
      <c r="FW132" s="262"/>
      <c r="FX132" s="262"/>
      <c r="FY132" s="262"/>
      <c r="FZ132" s="262"/>
      <c r="GA132" s="262"/>
      <c r="GB132" s="262"/>
      <c r="GC132" s="262"/>
      <c r="GD132" s="262"/>
      <c r="GE132" s="262"/>
      <c r="GF132" s="262"/>
      <c r="GG132" s="262"/>
      <c r="GH132" s="262"/>
      <c r="GI132" s="262"/>
      <c r="GJ132" s="262"/>
      <c r="GK132" s="262"/>
      <c r="GL132" s="262"/>
      <c r="GM132" s="262"/>
      <c r="GN132" s="262"/>
      <c r="GO132" s="262"/>
      <c r="GP132" s="262"/>
      <c r="GQ132" s="262"/>
      <c r="GR132" s="262"/>
      <c r="GS132" s="262"/>
      <c r="GT132" s="262"/>
      <c r="GU132" s="262"/>
      <c r="GV132" s="262"/>
      <c r="GW132" s="262"/>
      <c r="GX132" s="262"/>
      <c r="GY132" s="262"/>
      <c r="GZ132" s="262"/>
      <c r="HA132" s="262"/>
      <c r="HB132" s="262"/>
      <c r="HC132" s="262"/>
      <c r="HD132" s="262"/>
      <c r="HE132" s="262"/>
      <c r="HF132" s="262"/>
      <c r="HG132" s="262"/>
      <c r="HH132" s="262"/>
      <c r="HI132" s="262"/>
      <c r="HJ132" s="262"/>
      <c r="HK132" s="262"/>
      <c r="HL132" s="262"/>
      <c r="HM132" s="262"/>
      <c r="HN132" s="262"/>
      <c r="HO132" s="262"/>
      <c r="HP132" s="262"/>
      <c r="HQ132" s="262"/>
      <c r="HR132" s="262"/>
      <c r="HS132" s="262"/>
      <c r="HT132" s="262"/>
      <c r="HU132" s="262"/>
      <c r="HV132" s="262"/>
      <c r="HW132" s="262"/>
      <c r="HX132" s="262"/>
      <c r="HY132" s="262"/>
      <c r="HZ132" s="262"/>
      <c r="IA132" s="262"/>
      <c r="IB132" s="262"/>
      <c r="IC132" s="262"/>
      <c r="ID132" s="262"/>
      <c r="IE132" s="262"/>
      <c r="IF132" s="262"/>
      <c r="IG132" s="262"/>
      <c r="IH132" s="262"/>
      <c r="II132" s="262"/>
      <c r="IJ132" s="262"/>
      <c r="IK132" s="262"/>
      <c r="IL132" s="262"/>
      <c r="IM132" s="262"/>
      <c r="IN132" s="262"/>
      <c r="IO132" s="262"/>
      <c r="IP132" s="262"/>
      <c r="IQ132" s="262"/>
      <c r="IR132" s="262"/>
      <c r="IS132" s="262"/>
      <c r="IT132" s="262"/>
      <c r="IU132" s="262"/>
      <c r="IV132" s="262"/>
      <c r="IW132" s="262"/>
      <c r="IX132" s="262"/>
      <c r="IY132" s="262"/>
      <c r="IZ132" s="262"/>
      <c r="JA132" s="262"/>
      <c r="JB132" s="262"/>
      <c r="JC132" s="262"/>
      <c r="JD132" s="262"/>
      <c r="JE132" s="262"/>
      <c r="JF132" s="262"/>
      <c r="JG132" s="262"/>
      <c r="JH132" s="262"/>
      <c r="JI132" s="262"/>
      <c r="JJ132" s="262"/>
      <c r="JK132" s="262"/>
      <c r="JL132" s="262"/>
      <c r="JM132" s="262"/>
      <c r="JN132" s="262"/>
      <c r="JO132" s="262"/>
      <c r="JP132" s="262"/>
      <c r="JQ132" s="262"/>
      <c r="JR132" s="262"/>
      <c r="JS132" s="262"/>
      <c r="JT132" s="262"/>
      <c r="JU132" s="262"/>
      <c r="JV132" s="262"/>
      <c r="JW132" s="262"/>
      <c r="JX132" s="262"/>
      <c r="JY132" s="262"/>
      <c r="JZ132" s="262"/>
      <c r="KA132" s="262"/>
      <c r="KB132" s="262"/>
      <c r="KC132" s="262"/>
      <c r="KD132" s="262"/>
      <c r="KE132" s="262"/>
      <c r="KF132" s="262"/>
      <c r="KG132" s="262"/>
      <c r="KH132" s="262"/>
      <c r="KI132" s="262"/>
      <c r="KJ132" s="262"/>
      <c r="KK132" s="262"/>
      <c r="KL132" s="262"/>
      <c r="KM132" s="262"/>
      <c r="KN132" s="262"/>
      <c r="KO132" s="262"/>
      <c r="KP132" s="262"/>
      <c r="KQ132" s="262"/>
      <c r="KR132" s="262"/>
      <c r="KS132" s="262"/>
      <c r="KT132" s="262"/>
      <c r="KU132" s="262"/>
      <c r="KV132" s="262"/>
      <c r="KW132" s="262"/>
      <c r="KX132" s="262"/>
      <c r="KY132" s="262"/>
      <c r="KZ132" s="262"/>
      <c r="LA132" s="262"/>
      <c r="LB132" s="262"/>
      <c r="LC132" s="262"/>
      <c r="LD132" s="262"/>
      <c r="LE132" s="262"/>
      <c r="LF132" s="262"/>
      <c r="LG132" s="262"/>
      <c r="LH132" s="262"/>
      <c r="LI132" s="262"/>
      <c r="LJ132" s="262"/>
      <c r="LK132" s="262"/>
      <c r="LL132" s="262"/>
      <c r="LM132" s="262"/>
      <c r="LN132" s="262"/>
      <c r="LO132" s="262"/>
      <c r="LP132" s="262"/>
      <c r="LQ132" s="262"/>
      <c r="LR132" s="262"/>
      <c r="LS132" s="262"/>
      <c r="LT132" s="262"/>
      <c r="LU132" s="262"/>
      <c r="LV132" s="262"/>
      <c r="LW132" s="262"/>
      <c r="LX132" s="262"/>
      <c r="LY132" s="262"/>
      <c r="LZ132" s="262"/>
      <c r="MA132" s="262"/>
      <c r="MB132" s="262"/>
      <c r="MC132" s="262"/>
      <c r="MD132" s="262"/>
      <c r="ME132" s="262"/>
      <c r="MF132" s="262"/>
      <c r="MG132" s="262"/>
      <c r="MH132" s="262"/>
      <c r="MI132" s="262"/>
      <c r="MJ132" s="262"/>
      <c r="MK132" s="262"/>
      <c r="ML132" s="262"/>
      <c r="MM132" s="262"/>
      <c r="MN132" s="262"/>
      <c r="MO132" s="262"/>
      <c r="MP132" s="262"/>
      <c r="MQ132" s="262"/>
      <c r="MR132" s="262"/>
      <c r="MS132" s="262"/>
      <c r="MT132" s="262"/>
      <c r="MU132" s="262"/>
      <c r="MV132" s="262"/>
      <c r="MW132" s="262"/>
      <c r="MX132" s="262"/>
      <c r="MY132" s="262"/>
      <c r="MZ132" s="262"/>
      <c r="NA132" s="262"/>
      <c r="NB132" s="262"/>
      <c r="NC132" s="262"/>
      <c r="ND132" s="262"/>
      <c r="NE132" s="262"/>
      <c r="NF132" s="262"/>
      <c r="NG132" s="262"/>
      <c r="NH132" s="262"/>
      <c r="NI132" s="262"/>
      <c r="NJ132" s="262"/>
      <c r="NK132" s="262"/>
      <c r="NL132" s="262"/>
      <c r="NM132" s="262"/>
      <c r="NN132" s="262"/>
      <c r="NO132" s="262"/>
      <c r="NP132" s="262"/>
      <c r="NQ132" s="262"/>
      <c r="NR132" s="262"/>
      <c r="NS132" s="262"/>
      <c r="NT132" s="262"/>
      <c r="NU132" s="262"/>
      <c r="NV132" s="262"/>
      <c r="NW132" s="262"/>
      <c r="NX132" s="262"/>
      <c r="NY132" s="262"/>
      <c r="NZ132" s="262"/>
      <c r="OA132" s="262"/>
      <c r="OB132" s="262"/>
      <c r="OC132" s="262"/>
      <c r="OD132" s="262"/>
      <c r="OE132" s="262"/>
      <c r="OF132" s="262"/>
      <c r="OG132" s="262"/>
      <c r="OH132" s="262"/>
      <c r="OI132" s="262"/>
      <c r="OJ132" s="262"/>
      <c r="OK132" s="262"/>
      <c r="OL132" s="262"/>
      <c r="OM132" s="262"/>
      <c r="ON132" s="262"/>
      <c r="OO132" s="262"/>
      <c r="OP132" s="262"/>
      <c r="OQ132" s="262"/>
      <c r="OR132" s="262"/>
      <c r="OS132" s="262"/>
      <c r="OT132" s="262"/>
      <c r="OU132" s="262"/>
      <c r="OV132" s="262"/>
      <c r="OW132" s="262"/>
      <c r="OX132" s="262"/>
      <c r="OY132" s="262"/>
      <c r="OZ132" s="262"/>
      <c r="PA132" s="262"/>
      <c r="PB132" s="262"/>
      <c r="PC132" s="262"/>
      <c r="PD132" s="262"/>
      <c r="PE132" s="262"/>
      <c r="PF132" s="262"/>
      <c r="PG132" s="262"/>
      <c r="PH132" s="262"/>
      <c r="PI132" s="262"/>
      <c r="PJ132" s="262"/>
      <c r="PK132" s="262"/>
      <c r="PL132" s="262"/>
      <c r="PM132" s="262"/>
      <c r="PN132" s="262"/>
      <c r="PO132" s="262"/>
      <c r="PP132" s="262"/>
      <c r="PQ132" s="262"/>
      <c r="PR132" s="262"/>
      <c r="PS132" s="262"/>
      <c r="PT132" s="262"/>
      <c r="PU132" s="262"/>
      <c r="PV132" s="262"/>
      <c r="PW132" s="262"/>
      <c r="PX132" s="262"/>
      <c r="PY132" s="262"/>
      <c r="PZ132" s="262"/>
      <c r="QA132" s="262"/>
      <c r="QB132" s="262"/>
      <c r="QC132" s="262"/>
      <c r="QD132" s="262"/>
      <c r="QE132" s="262"/>
      <c r="QF132" s="262"/>
      <c r="QG132" s="262"/>
      <c r="QH132" s="262"/>
      <c r="QI132" s="262"/>
      <c r="QJ132" s="262"/>
      <c r="QK132" s="262"/>
      <c r="QL132" s="262"/>
      <c r="QM132" s="262"/>
      <c r="QN132" s="262"/>
      <c r="QO132" s="262"/>
      <c r="QP132" s="262"/>
      <c r="QQ132" s="262"/>
      <c r="QR132" s="262"/>
      <c r="QS132" s="262"/>
      <c r="QT132" s="262"/>
      <c r="QU132" s="262"/>
      <c r="QV132" s="262"/>
      <c r="QW132" s="262"/>
      <c r="QX132" s="262"/>
      <c r="QY132" s="262"/>
      <c r="QZ132" s="262"/>
      <c r="RA132" s="262"/>
      <c r="RB132" s="262"/>
      <c r="RC132" s="262"/>
      <c r="RD132" s="262"/>
      <c r="RE132" s="262"/>
      <c r="RF132" s="262"/>
      <c r="RG132" s="262"/>
      <c r="RH132" s="262"/>
      <c r="RI132" s="262"/>
      <c r="RJ132" s="262"/>
      <c r="RK132" s="262"/>
      <c r="RL132" s="262"/>
      <c r="RM132" s="262"/>
      <c r="RN132" s="262"/>
      <c r="RO132" s="262"/>
      <c r="RP132" s="262"/>
      <c r="RQ132" s="262"/>
      <c r="RR132" s="262"/>
      <c r="RS132" s="262"/>
      <c r="RT132" s="262"/>
      <c r="RU132" s="262"/>
      <c r="RV132" s="262"/>
      <c r="RW132" s="262"/>
      <c r="RX132" s="262"/>
      <c r="RY132" s="262"/>
      <c r="RZ132" s="262"/>
      <c r="SA132" s="262"/>
      <c r="SB132" s="262"/>
      <c r="SC132" s="262"/>
      <c r="SD132" s="262"/>
      <c r="SE132" s="262"/>
      <c r="SF132" s="262"/>
      <c r="SG132" s="262"/>
      <c r="SH132" s="262"/>
      <c r="SI132" s="262"/>
      <c r="SJ132" s="262"/>
      <c r="SK132" s="262"/>
      <c r="SL132" s="262"/>
      <c r="SM132" s="262"/>
      <c r="SN132" s="262"/>
      <c r="SO132" s="262"/>
      <c r="SP132" s="262"/>
      <c r="SQ132" s="262"/>
      <c r="SR132" s="262"/>
      <c r="SS132" s="262"/>
      <c r="ST132" s="262"/>
      <c r="SU132" s="262"/>
      <c r="SV132" s="262"/>
      <c r="SW132" s="262"/>
      <c r="SX132" s="262"/>
      <c r="SY132" s="262"/>
      <c r="SZ132" s="262"/>
      <c r="TA132" s="262"/>
      <c r="TB132" s="262"/>
      <c r="TC132" s="262"/>
      <c r="TD132" s="262"/>
      <c r="TE132" s="262"/>
      <c r="TF132" s="262"/>
      <c r="TG132" s="262"/>
      <c r="TH132" s="262"/>
      <c r="TI132" s="262"/>
      <c r="TJ132" s="262"/>
      <c r="TK132" s="262"/>
      <c r="TL132" s="262"/>
      <c r="TM132" s="262"/>
      <c r="TN132" s="262"/>
      <c r="TO132" s="262"/>
      <c r="TP132" s="262"/>
      <c r="TQ132" s="262"/>
      <c r="TR132" s="262"/>
      <c r="TS132" s="262"/>
      <c r="TT132" s="262"/>
      <c r="TU132" s="262"/>
      <c r="TV132" s="262"/>
      <c r="TW132" s="262"/>
      <c r="TX132" s="262"/>
      <c r="TY132" s="262"/>
      <c r="TZ132" s="262"/>
      <c r="UA132" s="262"/>
      <c r="UB132" s="262"/>
      <c r="UC132" s="262"/>
      <c r="UD132" s="262"/>
      <c r="UE132" s="262"/>
      <c r="UF132" s="262"/>
      <c r="UG132" s="262"/>
      <c r="UH132" s="262"/>
      <c r="UI132" s="262"/>
      <c r="UJ132" s="262"/>
      <c r="UK132" s="262"/>
      <c r="UL132" s="262"/>
      <c r="UM132" s="262"/>
      <c r="UN132" s="262"/>
      <c r="UO132" s="262"/>
      <c r="UP132" s="262"/>
      <c r="UQ132" s="262"/>
      <c r="UR132" s="262"/>
      <c r="US132" s="262"/>
      <c r="UT132" s="262"/>
      <c r="UU132" s="262"/>
      <c r="UV132" s="262"/>
      <c r="UW132" s="262"/>
      <c r="UX132" s="262"/>
      <c r="UY132" s="262"/>
      <c r="UZ132" s="262"/>
      <c r="VA132" s="262"/>
      <c r="VB132" s="262"/>
      <c r="VC132" s="262"/>
      <c r="VD132" s="262"/>
      <c r="VE132" s="262"/>
      <c r="VF132" s="262"/>
      <c r="VG132" s="262"/>
      <c r="VH132" s="262"/>
      <c r="VI132" s="262"/>
      <c r="VJ132" s="262"/>
      <c r="VK132" s="262"/>
      <c r="VL132" s="262"/>
      <c r="VM132" s="262"/>
      <c r="VN132" s="262"/>
      <c r="VO132" s="262"/>
      <c r="VP132" s="262"/>
      <c r="VQ132" s="262"/>
      <c r="VR132" s="262"/>
      <c r="VS132" s="262"/>
      <c r="VT132" s="262"/>
      <c r="VU132" s="262"/>
      <c r="VV132" s="262"/>
      <c r="VW132" s="262"/>
      <c r="VX132" s="262"/>
      <c r="VY132" s="262"/>
      <c r="VZ132" s="262"/>
      <c r="WA132" s="262"/>
      <c r="WB132" s="262"/>
      <c r="WC132" s="262"/>
      <c r="WD132" s="262"/>
      <c r="WE132" s="262"/>
      <c r="WF132" s="262"/>
      <c r="WG132" s="262"/>
      <c r="WH132" s="262"/>
      <c r="WI132" s="262"/>
      <c r="WJ132" s="262"/>
      <c r="WK132" s="262"/>
      <c r="WL132" s="262"/>
      <c r="WM132" s="262"/>
      <c r="WN132" s="262"/>
      <c r="WO132" s="262"/>
      <c r="WP132" s="262"/>
      <c r="WQ132" s="262"/>
      <c r="WR132" s="262"/>
      <c r="WS132" s="262"/>
      <c r="WT132" s="262"/>
      <c r="WU132" s="262"/>
      <c r="WV132" s="262"/>
      <c r="WW132" s="262"/>
      <c r="WX132" s="262"/>
      <c r="WY132" s="262"/>
      <c r="WZ132" s="262"/>
      <c r="XA132" s="262"/>
      <c r="XB132" s="262"/>
      <c r="XC132" s="262"/>
      <c r="XD132" s="262"/>
      <c r="XE132" s="262"/>
      <c r="XF132" s="262"/>
      <c r="XG132" s="262"/>
      <c r="XH132" s="262"/>
      <c r="XI132" s="262"/>
      <c r="XJ132" s="262"/>
      <c r="XK132" s="262"/>
      <c r="XL132" s="262"/>
      <c r="XM132" s="262"/>
      <c r="XN132" s="262"/>
      <c r="XO132" s="262"/>
      <c r="XP132" s="262"/>
      <c r="XQ132" s="262"/>
      <c r="XR132" s="262"/>
      <c r="XS132" s="262"/>
      <c r="XT132" s="262"/>
      <c r="XU132" s="262"/>
      <c r="XV132" s="262"/>
      <c r="XW132" s="262"/>
      <c r="XX132" s="262"/>
      <c r="XY132" s="262"/>
      <c r="XZ132" s="262"/>
      <c r="YA132" s="262"/>
      <c r="YB132" s="262"/>
      <c r="YC132" s="262"/>
      <c r="YD132" s="262"/>
      <c r="YE132" s="262"/>
      <c r="YF132" s="262"/>
      <c r="YG132" s="262"/>
      <c r="YH132" s="262"/>
      <c r="YI132" s="262"/>
      <c r="YJ132" s="262"/>
      <c r="YK132" s="262"/>
      <c r="YL132" s="262"/>
      <c r="YM132" s="262"/>
      <c r="YN132" s="262"/>
      <c r="YO132" s="262"/>
      <c r="YP132" s="262"/>
      <c r="YQ132" s="262"/>
      <c r="YR132" s="262"/>
      <c r="YS132" s="262"/>
      <c r="YT132" s="262"/>
      <c r="YU132" s="262"/>
      <c r="YV132" s="262"/>
      <c r="YW132" s="262"/>
      <c r="YX132" s="262"/>
      <c r="YY132" s="262"/>
      <c r="YZ132" s="262"/>
      <c r="ZA132" s="262"/>
      <c r="ZB132" s="262"/>
      <c r="ZC132" s="262"/>
      <c r="ZD132" s="262"/>
      <c r="ZE132" s="262"/>
      <c r="ZF132" s="262"/>
      <c r="ZG132" s="262"/>
      <c r="ZH132" s="262"/>
      <c r="ZI132" s="262"/>
      <c r="ZJ132" s="262"/>
      <c r="ZK132" s="262"/>
      <c r="ZL132" s="262"/>
      <c r="ZM132" s="262"/>
      <c r="ZN132" s="262"/>
      <c r="ZO132" s="262"/>
      <c r="ZP132" s="262"/>
      <c r="ZQ132" s="262"/>
      <c r="ZR132" s="262"/>
      <c r="ZS132" s="262"/>
      <c r="ZT132" s="262"/>
      <c r="ZU132" s="262"/>
      <c r="ZV132" s="262"/>
      <c r="ZW132" s="262"/>
      <c r="ZX132" s="262"/>
      <c r="ZY132" s="262"/>
      <c r="ZZ132" s="262"/>
      <c r="AAA132" s="262"/>
      <c r="AAB132" s="262"/>
      <c r="AAC132" s="262"/>
      <c r="AAD132" s="262"/>
      <c r="AAE132" s="262"/>
      <c r="AAF132" s="262"/>
      <c r="AAG132" s="262"/>
      <c r="AAH132" s="262"/>
      <c r="AAI132" s="262"/>
      <c r="AAJ132" s="262"/>
      <c r="AAK132" s="262"/>
      <c r="AAL132" s="262"/>
      <c r="AAM132" s="262"/>
      <c r="AAN132" s="262"/>
      <c r="AAO132" s="262"/>
      <c r="AAP132" s="262"/>
      <c r="AAQ132" s="262"/>
      <c r="AAR132" s="262"/>
      <c r="AAS132" s="262"/>
      <c r="AAT132" s="262"/>
      <c r="AAU132" s="262"/>
      <c r="AAV132" s="262"/>
      <c r="AAW132" s="262"/>
      <c r="AAX132" s="262"/>
      <c r="AAY132" s="262"/>
      <c r="AAZ132" s="262"/>
      <c r="ABA132" s="262"/>
      <c r="ABB132" s="262"/>
      <c r="ABC132" s="262"/>
      <c r="ABD132" s="262"/>
      <c r="ABE132" s="262"/>
      <c r="ABF132" s="262"/>
      <c r="ABG132" s="262"/>
      <c r="ABH132" s="262"/>
      <c r="ABI132" s="262"/>
      <c r="ABJ132" s="262"/>
      <c r="ABK132" s="262"/>
      <c r="ABL132" s="262"/>
      <c r="ABM132" s="262"/>
      <c r="ABN132" s="262"/>
      <c r="ABO132" s="262"/>
      <c r="ABP132" s="262"/>
      <c r="ABQ132" s="262"/>
      <c r="ABR132" s="262"/>
      <c r="ABS132" s="262"/>
      <c r="ABT132" s="262"/>
      <c r="ABU132" s="262"/>
      <c r="ABV132" s="262"/>
      <c r="ABW132" s="262"/>
      <c r="ABX132" s="262"/>
      <c r="ABY132" s="262"/>
      <c r="ABZ132" s="262"/>
      <c r="ACA132" s="262"/>
      <c r="ACB132" s="262"/>
      <c r="ACC132" s="262"/>
      <c r="ACD132" s="262"/>
      <c r="ACE132" s="262"/>
      <c r="ACF132" s="262"/>
      <c r="ACG132" s="262"/>
      <c r="ACH132" s="262"/>
      <c r="ACI132" s="262"/>
      <c r="ACJ132" s="262"/>
      <c r="ACK132" s="262"/>
      <c r="ACL132" s="262"/>
    </row>
    <row r="133" spans="1:766" s="264" customFormat="1">
      <c r="A133" s="265"/>
      <c r="B133" s="265"/>
      <c r="C133" s="262"/>
      <c r="D133" s="262"/>
      <c r="E133" s="296"/>
      <c r="G133" s="262"/>
      <c r="H133" s="262"/>
      <c r="I133" s="263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  <c r="Z133" s="262"/>
      <c r="AA133" s="262"/>
      <c r="AB133" s="262"/>
      <c r="AC133" s="262"/>
      <c r="AD133" s="262"/>
      <c r="AE133" s="262"/>
      <c r="AF133" s="262"/>
      <c r="AG133" s="262"/>
      <c r="AH133" s="262"/>
      <c r="AI133" s="262"/>
      <c r="AJ133" s="262"/>
      <c r="AK133" s="262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62"/>
      <c r="BH133" s="262"/>
      <c r="BI133" s="262"/>
      <c r="BJ133" s="262"/>
      <c r="BK133" s="262"/>
      <c r="BL133" s="262"/>
      <c r="BM133" s="262"/>
      <c r="BN133" s="262"/>
      <c r="BO133" s="262"/>
      <c r="BP133" s="262"/>
      <c r="BQ133" s="262"/>
      <c r="BR133" s="262"/>
      <c r="BS133" s="262"/>
      <c r="BT133" s="262"/>
      <c r="BU133" s="262"/>
      <c r="BV133" s="262"/>
      <c r="BW133" s="262"/>
      <c r="BX133" s="262"/>
      <c r="BY133" s="262"/>
      <c r="BZ133" s="262"/>
      <c r="CA133" s="262"/>
      <c r="CB133" s="262"/>
      <c r="CC133" s="262"/>
      <c r="CD133" s="262"/>
      <c r="CE133" s="262"/>
      <c r="CF133" s="262"/>
      <c r="CG133" s="262"/>
      <c r="CH133" s="262"/>
      <c r="CI133" s="262"/>
      <c r="CJ133" s="262"/>
      <c r="CK133" s="262"/>
      <c r="CL133" s="262"/>
      <c r="CM133" s="262"/>
      <c r="CN133" s="262"/>
      <c r="CO133" s="262"/>
      <c r="CP133" s="262"/>
      <c r="CQ133" s="262"/>
      <c r="CR133" s="262"/>
      <c r="CS133" s="262"/>
      <c r="CT133" s="262"/>
      <c r="CU133" s="262"/>
      <c r="CV133" s="262"/>
      <c r="CW133" s="262"/>
      <c r="CX133" s="262"/>
      <c r="CY133" s="262"/>
      <c r="CZ133" s="262"/>
      <c r="DA133" s="262"/>
      <c r="DB133" s="262"/>
      <c r="DC133" s="262"/>
      <c r="DD133" s="262"/>
      <c r="DE133" s="262"/>
      <c r="DF133" s="262"/>
      <c r="DG133" s="262"/>
      <c r="DH133" s="262"/>
      <c r="DI133" s="262"/>
      <c r="DJ133" s="262"/>
      <c r="DK133" s="262"/>
      <c r="DL133" s="262"/>
      <c r="DM133" s="262"/>
      <c r="DN133" s="262"/>
      <c r="DO133" s="262"/>
      <c r="DP133" s="262"/>
      <c r="DQ133" s="262"/>
      <c r="DR133" s="262"/>
      <c r="DS133" s="262"/>
      <c r="DT133" s="262"/>
      <c r="DU133" s="262"/>
      <c r="DV133" s="262"/>
      <c r="DW133" s="262"/>
      <c r="DX133" s="262"/>
      <c r="DY133" s="262"/>
      <c r="DZ133" s="262"/>
      <c r="EA133" s="262"/>
      <c r="EB133" s="262"/>
      <c r="EC133" s="262"/>
      <c r="ED133" s="262"/>
      <c r="EE133" s="262"/>
      <c r="EF133" s="262"/>
      <c r="EG133" s="262"/>
      <c r="EH133" s="262"/>
      <c r="EI133" s="262"/>
      <c r="EJ133" s="262"/>
      <c r="EK133" s="262"/>
      <c r="EL133" s="262"/>
      <c r="EM133" s="262"/>
      <c r="EN133" s="262"/>
      <c r="EO133" s="262"/>
      <c r="EP133" s="262"/>
      <c r="EQ133" s="262"/>
      <c r="ER133" s="262"/>
      <c r="ES133" s="262"/>
      <c r="ET133" s="262"/>
      <c r="EU133" s="262"/>
      <c r="EV133" s="262"/>
      <c r="EW133" s="262"/>
      <c r="EX133" s="262"/>
      <c r="EY133" s="262"/>
      <c r="EZ133" s="262"/>
      <c r="FA133" s="262"/>
      <c r="FB133" s="262"/>
      <c r="FC133" s="262"/>
      <c r="FD133" s="262"/>
      <c r="FE133" s="262"/>
      <c r="FF133" s="262"/>
      <c r="FG133" s="262"/>
      <c r="FH133" s="262"/>
      <c r="FI133" s="262"/>
      <c r="FJ133" s="262"/>
      <c r="FK133" s="262"/>
      <c r="FL133" s="262"/>
      <c r="FM133" s="262"/>
      <c r="FN133" s="262"/>
      <c r="FO133" s="262"/>
      <c r="FP133" s="262"/>
      <c r="FQ133" s="262"/>
      <c r="FR133" s="262"/>
      <c r="FS133" s="262"/>
      <c r="FT133" s="262"/>
      <c r="FU133" s="262"/>
      <c r="FV133" s="262"/>
      <c r="FW133" s="262"/>
      <c r="FX133" s="262"/>
      <c r="FY133" s="262"/>
      <c r="FZ133" s="262"/>
      <c r="GA133" s="262"/>
      <c r="GB133" s="262"/>
      <c r="GC133" s="262"/>
      <c r="GD133" s="262"/>
      <c r="GE133" s="262"/>
      <c r="GF133" s="262"/>
      <c r="GG133" s="262"/>
      <c r="GH133" s="262"/>
      <c r="GI133" s="262"/>
      <c r="GJ133" s="262"/>
      <c r="GK133" s="262"/>
      <c r="GL133" s="262"/>
      <c r="GM133" s="262"/>
      <c r="GN133" s="262"/>
      <c r="GO133" s="262"/>
      <c r="GP133" s="262"/>
      <c r="GQ133" s="262"/>
      <c r="GR133" s="262"/>
      <c r="GS133" s="262"/>
      <c r="GT133" s="262"/>
      <c r="GU133" s="262"/>
      <c r="GV133" s="262"/>
      <c r="GW133" s="262"/>
      <c r="GX133" s="262"/>
      <c r="GY133" s="262"/>
      <c r="GZ133" s="262"/>
      <c r="HA133" s="262"/>
      <c r="HB133" s="262"/>
      <c r="HC133" s="262"/>
      <c r="HD133" s="262"/>
      <c r="HE133" s="262"/>
      <c r="HF133" s="262"/>
      <c r="HG133" s="262"/>
      <c r="HH133" s="262"/>
      <c r="HI133" s="262"/>
      <c r="HJ133" s="262"/>
      <c r="HK133" s="262"/>
      <c r="HL133" s="262"/>
      <c r="HM133" s="262"/>
      <c r="HN133" s="262"/>
      <c r="HO133" s="262"/>
      <c r="HP133" s="262"/>
      <c r="HQ133" s="262"/>
      <c r="HR133" s="262"/>
      <c r="HS133" s="262"/>
      <c r="HT133" s="262"/>
      <c r="HU133" s="262"/>
      <c r="HV133" s="262"/>
      <c r="HW133" s="262"/>
      <c r="HX133" s="262"/>
      <c r="HY133" s="262"/>
      <c r="HZ133" s="262"/>
      <c r="IA133" s="262"/>
      <c r="IB133" s="262"/>
      <c r="IC133" s="262"/>
      <c r="ID133" s="262"/>
      <c r="IE133" s="262"/>
      <c r="IF133" s="262"/>
      <c r="IG133" s="262"/>
      <c r="IH133" s="262"/>
      <c r="II133" s="262"/>
      <c r="IJ133" s="262"/>
      <c r="IK133" s="262"/>
      <c r="IL133" s="262"/>
      <c r="IM133" s="262"/>
      <c r="IN133" s="262"/>
      <c r="IO133" s="262"/>
      <c r="IP133" s="262"/>
      <c r="IQ133" s="262"/>
      <c r="IR133" s="262"/>
      <c r="IS133" s="262"/>
      <c r="IT133" s="262"/>
      <c r="IU133" s="262"/>
      <c r="IV133" s="262"/>
      <c r="IW133" s="262"/>
      <c r="IX133" s="262"/>
      <c r="IY133" s="262"/>
      <c r="IZ133" s="262"/>
      <c r="JA133" s="262"/>
      <c r="JB133" s="262"/>
      <c r="JC133" s="262"/>
      <c r="JD133" s="262"/>
      <c r="JE133" s="262"/>
      <c r="JF133" s="262"/>
      <c r="JG133" s="262"/>
      <c r="JH133" s="262"/>
      <c r="JI133" s="262"/>
      <c r="JJ133" s="262"/>
      <c r="JK133" s="262"/>
      <c r="JL133" s="262"/>
      <c r="JM133" s="262"/>
      <c r="JN133" s="262"/>
      <c r="JO133" s="262"/>
      <c r="JP133" s="262"/>
      <c r="JQ133" s="262"/>
      <c r="JR133" s="262"/>
      <c r="JS133" s="262"/>
      <c r="JT133" s="262"/>
      <c r="JU133" s="262"/>
      <c r="JV133" s="262"/>
      <c r="JW133" s="262"/>
      <c r="JX133" s="262"/>
      <c r="JY133" s="262"/>
      <c r="JZ133" s="262"/>
      <c r="KA133" s="262"/>
      <c r="KB133" s="262"/>
      <c r="KC133" s="262"/>
      <c r="KD133" s="262"/>
      <c r="KE133" s="262"/>
      <c r="KF133" s="262"/>
      <c r="KG133" s="262"/>
      <c r="KH133" s="262"/>
      <c r="KI133" s="262"/>
      <c r="KJ133" s="262"/>
      <c r="KK133" s="262"/>
      <c r="KL133" s="262"/>
      <c r="KM133" s="262"/>
      <c r="KN133" s="262"/>
      <c r="KO133" s="262"/>
      <c r="KP133" s="262"/>
      <c r="KQ133" s="262"/>
      <c r="KR133" s="262"/>
      <c r="KS133" s="262"/>
      <c r="KT133" s="262"/>
      <c r="KU133" s="262"/>
      <c r="KV133" s="262"/>
      <c r="KW133" s="262"/>
      <c r="KX133" s="262"/>
      <c r="KY133" s="262"/>
      <c r="KZ133" s="262"/>
      <c r="LA133" s="262"/>
      <c r="LB133" s="262"/>
      <c r="LC133" s="262"/>
      <c r="LD133" s="262"/>
      <c r="LE133" s="262"/>
      <c r="LF133" s="262"/>
      <c r="LG133" s="262"/>
      <c r="LH133" s="262"/>
      <c r="LI133" s="262"/>
      <c r="LJ133" s="262"/>
      <c r="LK133" s="262"/>
      <c r="LL133" s="262"/>
      <c r="LM133" s="262"/>
      <c r="LN133" s="262"/>
      <c r="LO133" s="262"/>
      <c r="LP133" s="262"/>
      <c r="LQ133" s="262"/>
      <c r="LR133" s="262"/>
      <c r="LS133" s="262"/>
      <c r="LT133" s="262"/>
      <c r="LU133" s="262"/>
      <c r="LV133" s="262"/>
      <c r="LW133" s="262"/>
      <c r="LX133" s="262"/>
      <c r="LY133" s="262"/>
      <c r="LZ133" s="262"/>
      <c r="MA133" s="262"/>
      <c r="MB133" s="262"/>
      <c r="MC133" s="262"/>
      <c r="MD133" s="262"/>
      <c r="ME133" s="262"/>
      <c r="MF133" s="262"/>
      <c r="MG133" s="262"/>
      <c r="MH133" s="262"/>
      <c r="MI133" s="262"/>
      <c r="MJ133" s="262"/>
      <c r="MK133" s="262"/>
      <c r="ML133" s="262"/>
      <c r="MM133" s="262"/>
      <c r="MN133" s="262"/>
      <c r="MO133" s="262"/>
      <c r="MP133" s="262"/>
      <c r="MQ133" s="262"/>
      <c r="MR133" s="262"/>
      <c r="MS133" s="262"/>
      <c r="MT133" s="262"/>
      <c r="MU133" s="262"/>
      <c r="MV133" s="262"/>
      <c r="MW133" s="262"/>
      <c r="MX133" s="262"/>
      <c r="MY133" s="262"/>
      <c r="MZ133" s="262"/>
      <c r="NA133" s="262"/>
      <c r="NB133" s="262"/>
      <c r="NC133" s="262"/>
      <c r="ND133" s="262"/>
      <c r="NE133" s="262"/>
      <c r="NF133" s="262"/>
      <c r="NG133" s="262"/>
      <c r="NH133" s="262"/>
      <c r="NI133" s="262"/>
      <c r="NJ133" s="262"/>
      <c r="NK133" s="262"/>
      <c r="NL133" s="262"/>
      <c r="NM133" s="262"/>
      <c r="NN133" s="262"/>
      <c r="NO133" s="262"/>
      <c r="NP133" s="262"/>
      <c r="NQ133" s="262"/>
      <c r="NR133" s="262"/>
      <c r="NS133" s="262"/>
      <c r="NT133" s="262"/>
      <c r="NU133" s="262"/>
      <c r="NV133" s="262"/>
      <c r="NW133" s="262"/>
      <c r="NX133" s="262"/>
      <c r="NY133" s="262"/>
      <c r="NZ133" s="262"/>
      <c r="OA133" s="262"/>
      <c r="OB133" s="262"/>
      <c r="OC133" s="262"/>
      <c r="OD133" s="262"/>
      <c r="OE133" s="262"/>
      <c r="OF133" s="262"/>
      <c r="OG133" s="262"/>
      <c r="OH133" s="262"/>
      <c r="OI133" s="262"/>
      <c r="OJ133" s="262"/>
      <c r="OK133" s="262"/>
      <c r="OL133" s="262"/>
      <c r="OM133" s="262"/>
      <c r="ON133" s="262"/>
      <c r="OO133" s="262"/>
      <c r="OP133" s="262"/>
      <c r="OQ133" s="262"/>
      <c r="OR133" s="262"/>
      <c r="OS133" s="262"/>
      <c r="OT133" s="262"/>
      <c r="OU133" s="262"/>
      <c r="OV133" s="262"/>
      <c r="OW133" s="262"/>
      <c r="OX133" s="262"/>
      <c r="OY133" s="262"/>
      <c r="OZ133" s="262"/>
      <c r="PA133" s="262"/>
      <c r="PB133" s="262"/>
      <c r="PC133" s="262"/>
      <c r="PD133" s="262"/>
      <c r="PE133" s="262"/>
      <c r="PF133" s="262"/>
      <c r="PG133" s="262"/>
      <c r="PH133" s="262"/>
      <c r="PI133" s="262"/>
      <c r="PJ133" s="262"/>
      <c r="PK133" s="262"/>
      <c r="PL133" s="262"/>
      <c r="PM133" s="262"/>
      <c r="PN133" s="262"/>
      <c r="PO133" s="262"/>
      <c r="PP133" s="262"/>
      <c r="PQ133" s="262"/>
      <c r="PR133" s="262"/>
      <c r="PS133" s="262"/>
      <c r="PT133" s="262"/>
      <c r="PU133" s="262"/>
      <c r="PV133" s="262"/>
      <c r="PW133" s="262"/>
      <c r="PX133" s="262"/>
      <c r="PY133" s="262"/>
      <c r="PZ133" s="262"/>
      <c r="QA133" s="262"/>
      <c r="QB133" s="262"/>
      <c r="QC133" s="262"/>
      <c r="QD133" s="262"/>
      <c r="QE133" s="262"/>
      <c r="QF133" s="262"/>
      <c r="QG133" s="262"/>
      <c r="QH133" s="262"/>
      <c r="QI133" s="262"/>
      <c r="QJ133" s="262"/>
      <c r="QK133" s="262"/>
      <c r="QL133" s="262"/>
      <c r="QM133" s="262"/>
      <c r="QN133" s="262"/>
      <c r="QO133" s="262"/>
      <c r="QP133" s="262"/>
      <c r="QQ133" s="262"/>
      <c r="QR133" s="262"/>
      <c r="QS133" s="262"/>
      <c r="QT133" s="262"/>
      <c r="QU133" s="262"/>
      <c r="QV133" s="262"/>
      <c r="QW133" s="262"/>
      <c r="QX133" s="262"/>
      <c r="QY133" s="262"/>
      <c r="QZ133" s="262"/>
      <c r="RA133" s="262"/>
      <c r="RB133" s="262"/>
      <c r="RC133" s="262"/>
      <c r="RD133" s="262"/>
      <c r="RE133" s="262"/>
      <c r="RF133" s="262"/>
      <c r="RG133" s="262"/>
      <c r="RH133" s="262"/>
      <c r="RI133" s="262"/>
      <c r="RJ133" s="262"/>
      <c r="RK133" s="262"/>
      <c r="RL133" s="262"/>
      <c r="RM133" s="262"/>
      <c r="RN133" s="262"/>
      <c r="RO133" s="262"/>
      <c r="RP133" s="262"/>
      <c r="RQ133" s="262"/>
      <c r="RR133" s="262"/>
      <c r="RS133" s="262"/>
      <c r="RT133" s="262"/>
      <c r="RU133" s="262"/>
      <c r="RV133" s="262"/>
      <c r="RW133" s="262"/>
      <c r="RX133" s="262"/>
      <c r="RY133" s="262"/>
      <c r="RZ133" s="262"/>
      <c r="SA133" s="262"/>
      <c r="SB133" s="262"/>
      <c r="SC133" s="262"/>
      <c r="SD133" s="262"/>
      <c r="SE133" s="262"/>
      <c r="SF133" s="262"/>
      <c r="SG133" s="262"/>
      <c r="SH133" s="262"/>
      <c r="SI133" s="262"/>
      <c r="SJ133" s="262"/>
      <c r="SK133" s="262"/>
      <c r="SL133" s="262"/>
      <c r="SM133" s="262"/>
      <c r="SN133" s="262"/>
      <c r="SO133" s="262"/>
      <c r="SP133" s="262"/>
      <c r="SQ133" s="262"/>
      <c r="SR133" s="262"/>
      <c r="SS133" s="262"/>
      <c r="ST133" s="262"/>
      <c r="SU133" s="262"/>
      <c r="SV133" s="262"/>
      <c r="SW133" s="262"/>
      <c r="SX133" s="262"/>
      <c r="SY133" s="262"/>
      <c r="SZ133" s="262"/>
      <c r="TA133" s="262"/>
      <c r="TB133" s="262"/>
      <c r="TC133" s="262"/>
      <c r="TD133" s="262"/>
      <c r="TE133" s="262"/>
      <c r="TF133" s="262"/>
      <c r="TG133" s="262"/>
      <c r="TH133" s="262"/>
      <c r="TI133" s="262"/>
      <c r="TJ133" s="262"/>
      <c r="TK133" s="262"/>
      <c r="TL133" s="262"/>
      <c r="TM133" s="262"/>
      <c r="TN133" s="262"/>
      <c r="TO133" s="262"/>
      <c r="TP133" s="262"/>
      <c r="TQ133" s="262"/>
      <c r="TR133" s="262"/>
      <c r="TS133" s="262"/>
      <c r="TT133" s="262"/>
      <c r="TU133" s="262"/>
      <c r="TV133" s="262"/>
      <c r="TW133" s="262"/>
      <c r="TX133" s="262"/>
      <c r="TY133" s="262"/>
      <c r="TZ133" s="262"/>
      <c r="UA133" s="262"/>
      <c r="UB133" s="262"/>
      <c r="UC133" s="262"/>
      <c r="UD133" s="262"/>
      <c r="UE133" s="262"/>
      <c r="UF133" s="262"/>
      <c r="UG133" s="262"/>
      <c r="UH133" s="262"/>
      <c r="UI133" s="262"/>
      <c r="UJ133" s="262"/>
      <c r="UK133" s="262"/>
      <c r="UL133" s="262"/>
      <c r="UM133" s="262"/>
      <c r="UN133" s="262"/>
      <c r="UO133" s="262"/>
      <c r="UP133" s="262"/>
      <c r="UQ133" s="262"/>
      <c r="UR133" s="262"/>
      <c r="US133" s="262"/>
      <c r="UT133" s="262"/>
      <c r="UU133" s="262"/>
      <c r="UV133" s="262"/>
      <c r="UW133" s="262"/>
      <c r="UX133" s="262"/>
      <c r="UY133" s="262"/>
      <c r="UZ133" s="262"/>
      <c r="VA133" s="262"/>
      <c r="VB133" s="262"/>
      <c r="VC133" s="262"/>
      <c r="VD133" s="262"/>
      <c r="VE133" s="262"/>
      <c r="VF133" s="262"/>
      <c r="VG133" s="262"/>
      <c r="VH133" s="262"/>
      <c r="VI133" s="262"/>
      <c r="VJ133" s="262"/>
      <c r="VK133" s="262"/>
      <c r="VL133" s="262"/>
      <c r="VM133" s="262"/>
      <c r="VN133" s="262"/>
      <c r="VO133" s="262"/>
      <c r="VP133" s="262"/>
      <c r="VQ133" s="262"/>
      <c r="VR133" s="262"/>
      <c r="VS133" s="262"/>
      <c r="VT133" s="262"/>
      <c r="VU133" s="262"/>
      <c r="VV133" s="262"/>
      <c r="VW133" s="262"/>
      <c r="VX133" s="262"/>
      <c r="VY133" s="262"/>
      <c r="VZ133" s="262"/>
      <c r="WA133" s="262"/>
      <c r="WB133" s="262"/>
      <c r="WC133" s="262"/>
      <c r="WD133" s="262"/>
      <c r="WE133" s="262"/>
      <c r="WF133" s="262"/>
      <c r="WG133" s="262"/>
      <c r="WH133" s="262"/>
      <c r="WI133" s="262"/>
      <c r="WJ133" s="262"/>
      <c r="WK133" s="262"/>
      <c r="WL133" s="262"/>
      <c r="WM133" s="262"/>
      <c r="WN133" s="262"/>
      <c r="WO133" s="262"/>
      <c r="WP133" s="262"/>
      <c r="WQ133" s="262"/>
      <c r="WR133" s="262"/>
      <c r="WS133" s="262"/>
      <c r="WT133" s="262"/>
      <c r="WU133" s="262"/>
      <c r="WV133" s="262"/>
      <c r="WW133" s="262"/>
      <c r="WX133" s="262"/>
      <c r="WY133" s="262"/>
      <c r="WZ133" s="262"/>
      <c r="XA133" s="262"/>
      <c r="XB133" s="262"/>
      <c r="XC133" s="262"/>
      <c r="XD133" s="262"/>
      <c r="XE133" s="262"/>
      <c r="XF133" s="262"/>
      <c r="XG133" s="262"/>
      <c r="XH133" s="262"/>
      <c r="XI133" s="262"/>
      <c r="XJ133" s="262"/>
      <c r="XK133" s="262"/>
      <c r="XL133" s="262"/>
      <c r="XM133" s="262"/>
      <c r="XN133" s="262"/>
      <c r="XO133" s="262"/>
      <c r="XP133" s="262"/>
      <c r="XQ133" s="262"/>
      <c r="XR133" s="262"/>
      <c r="XS133" s="262"/>
      <c r="XT133" s="262"/>
      <c r="XU133" s="262"/>
      <c r="XV133" s="262"/>
      <c r="XW133" s="262"/>
      <c r="XX133" s="262"/>
      <c r="XY133" s="262"/>
      <c r="XZ133" s="262"/>
      <c r="YA133" s="262"/>
      <c r="YB133" s="262"/>
      <c r="YC133" s="262"/>
      <c r="YD133" s="262"/>
      <c r="YE133" s="262"/>
      <c r="YF133" s="262"/>
      <c r="YG133" s="262"/>
      <c r="YH133" s="262"/>
      <c r="YI133" s="262"/>
      <c r="YJ133" s="262"/>
      <c r="YK133" s="262"/>
      <c r="YL133" s="262"/>
      <c r="YM133" s="262"/>
      <c r="YN133" s="262"/>
      <c r="YO133" s="262"/>
      <c r="YP133" s="262"/>
      <c r="YQ133" s="262"/>
      <c r="YR133" s="262"/>
      <c r="YS133" s="262"/>
      <c r="YT133" s="262"/>
      <c r="YU133" s="262"/>
      <c r="YV133" s="262"/>
      <c r="YW133" s="262"/>
      <c r="YX133" s="262"/>
      <c r="YY133" s="262"/>
      <c r="YZ133" s="262"/>
      <c r="ZA133" s="262"/>
      <c r="ZB133" s="262"/>
      <c r="ZC133" s="262"/>
      <c r="ZD133" s="262"/>
      <c r="ZE133" s="262"/>
      <c r="ZF133" s="262"/>
      <c r="ZG133" s="262"/>
      <c r="ZH133" s="262"/>
      <c r="ZI133" s="262"/>
      <c r="ZJ133" s="262"/>
      <c r="ZK133" s="262"/>
      <c r="ZL133" s="262"/>
      <c r="ZM133" s="262"/>
      <c r="ZN133" s="262"/>
      <c r="ZO133" s="262"/>
      <c r="ZP133" s="262"/>
      <c r="ZQ133" s="262"/>
      <c r="ZR133" s="262"/>
      <c r="ZS133" s="262"/>
      <c r="ZT133" s="262"/>
      <c r="ZU133" s="262"/>
      <c r="ZV133" s="262"/>
      <c r="ZW133" s="262"/>
      <c r="ZX133" s="262"/>
      <c r="ZY133" s="262"/>
      <c r="ZZ133" s="262"/>
      <c r="AAA133" s="262"/>
      <c r="AAB133" s="262"/>
      <c r="AAC133" s="262"/>
      <c r="AAD133" s="262"/>
      <c r="AAE133" s="262"/>
      <c r="AAF133" s="262"/>
      <c r="AAG133" s="262"/>
      <c r="AAH133" s="262"/>
      <c r="AAI133" s="262"/>
      <c r="AAJ133" s="262"/>
      <c r="AAK133" s="262"/>
      <c r="AAL133" s="262"/>
      <c r="AAM133" s="262"/>
      <c r="AAN133" s="262"/>
      <c r="AAO133" s="262"/>
      <c r="AAP133" s="262"/>
      <c r="AAQ133" s="262"/>
      <c r="AAR133" s="262"/>
      <c r="AAS133" s="262"/>
      <c r="AAT133" s="262"/>
      <c r="AAU133" s="262"/>
      <c r="AAV133" s="262"/>
      <c r="AAW133" s="262"/>
      <c r="AAX133" s="262"/>
      <c r="AAY133" s="262"/>
      <c r="AAZ133" s="262"/>
      <c r="ABA133" s="262"/>
      <c r="ABB133" s="262"/>
      <c r="ABC133" s="262"/>
      <c r="ABD133" s="262"/>
      <c r="ABE133" s="262"/>
      <c r="ABF133" s="262"/>
      <c r="ABG133" s="262"/>
      <c r="ABH133" s="262"/>
      <c r="ABI133" s="262"/>
      <c r="ABJ133" s="262"/>
      <c r="ABK133" s="262"/>
      <c r="ABL133" s="262"/>
      <c r="ABM133" s="262"/>
      <c r="ABN133" s="262"/>
      <c r="ABO133" s="262"/>
      <c r="ABP133" s="262"/>
      <c r="ABQ133" s="262"/>
      <c r="ABR133" s="262"/>
      <c r="ABS133" s="262"/>
      <c r="ABT133" s="262"/>
      <c r="ABU133" s="262"/>
      <c r="ABV133" s="262"/>
      <c r="ABW133" s="262"/>
      <c r="ABX133" s="262"/>
      <c r="ABY133" s="262"/>
      <c r="ABZ133" s="262"/>
      <c r="ACA133" s="262"/>
      <c r="ACB133" s="262"/>
      <c r="ACC133" s="262"/>
      <c r="ACD133" s="262"/>
      <c r="ACE133" s="262"/>
      <c r="ACF133" s="262"/>
      <c r="ACG133" s="262"/>
      <c r="ACH133" s="262"/>
      <c r="ACI133" s="262"/>
      <c r="ACJ133" s="262"/>
      <c r="ACK133" s="262"/>
      <c r="ACL133" s="262"/>
    </row>
    <row r="134" spans="1:766" s="264" customFormat="1">
      <c r="A134" s="265"/>
      <c r="B134" s="265"/>
      <c r="C134" s="262"/>
      <c r="D134" s="262"/>
      <c r="E134" s="296"/>
      <c r="G134" s="262"/>
      <c r="H134" s="262"/>
      <c r="I134" s="263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  <c r="Z134" s="262"/>
      <c r="AA134" s="262"/>
      <c r="AB134" s="262"/>
      <c r="AC134" s="262"/>
      <c r="AD134" s="262"/>
      <c r="AE134" s="262"/>
      <c r="AF134" s="262"/>
      <c r="AG134" s="262"/>
      <c r="AH134" s="262"/>
      <c r="AI134" s="262"/>
      <c r="AJ134" s="262"/>
      <c r="AK134" s="262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62"/>
      <c r="BH134" s="262"/>
      <c r="BI134" s="262"/>
      <c r="BJ134" s="262"/>
      <c r="BK134" s="262"/>
      <c r="BL134" s="262"/>
      <c r="BM134" s="262"/>
      <c r="BN134" s="262"/>
      <c r="BO134" s="262"/>
      <c r="BP134" s="262"/>
      <c r="BQ134" s="262"/>
      <c r="BR134" s="262"/>
      <c r="BS134" s="262"/>
      <c r="BT134" s="262"/>
      <c r="BU134" s="262"/>
      <c r="BV134" s="262"/>
      <c r="BW134" s="262"/>
      <c r="BX134" s="262"/>
      <c r="BY134" s="262"/>
      <c r="BZ134" s="262"/>
      <c r="CA134" s="262"/>
      <c r="CB134" s="262"/>
      <c r="CC134" s="262"/>
      <c r="CD134" s="262"/>
      <c r="CE134" s="262"/>
      <c r="CF134" s="262"/>
      <c r="CG134" s="262"/>
      <c r="CH134" s="262"/>
      <c r="CI134" s="262"/>
      <c r="CJ134" s="262"/>
      <c r="CK134" s="262"/>
      <c r="CL134" s="262"/>
      <c r="CM134" s="262"/>
      <c r="CN134" s="262"/>
      <c r="CO134" s="262"/>
      <c r="CP134" s="262"/>
      <c r="CQ134" s="262"/>
      <c r="CR134" s="262"/>
      <c r="CS134" s="262"/>
      <c r="CT134" s="262"/>
      <c r="CU134" s="262"/>
      <c r="CV134" s="262"/>
      <c r="CW134" s="262"/>
      <c r="CX134" s="262"/>
      <c r="CY134" s="262"/>
      <c r="CZ134" s="262"/>
      <c r="DA134" s="262"/>
      <c r="DB134" s="262"/>
      <c r="DC134" s="262"/>
      <c r="DD134" s="262"/>
      <c r="DE134" s="262"/>
      <c r="DF134" s="262"/>
      <c r="DG134" s="262"/>
      <c r="DH134" s="262"/>
      <c r="DI134" s="262"/>
      <c r="DJ134" s="262"/>
      <c r="DK134" s="262"/>
      <c r="DL134" s="262"/>
      <c r="DM134" s="262"/>
      <c r="DN134" s="262"/>
      <c r="DO134" s="262"/>
      <c r="DP134" s="262"/>
      <c r="DQ134" s="262"/>
      <c r="DR134" s="262"/>
      <c r="DS134" s="262"/>
      <c r="DT134" s="262"/>
      <c r="DU134" s="262"/>
      <c r="DV134" s="262"/>
      <c r="DW134" s="262"/>
      <c r="DX134" s="262"/>
      <c r="DY134" s="262"/>
      <c r="DZ134" s="262"/>
      <c r="EA134" s="262"/>
      <c r="EB134" s="262"/>
      <c r="EC134" s="262"/>
      <c r="ED134" s="262"/>
      <c r="EE134" s="262"/>
      <c r="EF134" s="262"/>
      <c r="EG134" s="262"/>
      <c r="EH134" s="262"/>
      <c r="EI134" s="262"/>
      <c r="EJ134" s="262"/>
      <c r="EK134" s="262"/>
      <c r="EL134" s="262"/>
      <c r="EM134" s="262"/>
      <c r="EN134" s="262"/>
      <c r="EO134" s="262"/>
      <c r="EP134" s="262"/>
      <c r="EQ134" s="262"/>
      <c r="ER134" s="262"/>
      <c r="ES134" s="262"/>
      <c r="ET134" s="262"/>
      <c r="EU134" s="262"/>
      <c r="EV134" s="262"/>
      <c r="EW134" s="262"/>
      <c r="EX134" s="262"/>
      <c r="EY134" s="262"/>
      <c r="EZ134" s="262"/>
      <c r="FA134" s="262"/>
      <c r="FB134" s="262"/>
      <c r="FC134" s="262"/>
      <c r="FD134" s="262"/>
      <c r="FE134" s="262"/>
      <c r="FF134" s="262"/>
      <c r="FG134" s="262"/>
      <c r="FH134" s="262"/>
      <c r="FI134" s="262"/>
      <c r="FJ134" s="262"/>
      <c r="FK134" s="262"/>
      <c r="FL134" s="262"/>
      <c r="FM134" s="262"/>
      <c r="FN134" s="262"/>
      <c r="FO134" s="262"/>
      <c r="FP134" s="262"/>
      <c r="FQ134" s="262"/>
      <c r="FR134" s="262"/>
      <c r="FS134" s="262"/>
      <c r="FT134" s="262"/>
      <c r="FU134" s="262"/>
      <c r="FV134" s="262"/>
      <c r="FW134" s="262"/>
      <c r="FX134" s="262"/>
      <c r="FY134" s="262"/>
      <c r="FZ134" s="262"/>
      <c r="GA134" s="262"/>
      <c r="GB134" s="262"/>
      <c r="GC134" s="262"/>
      <c r="GD134" s="262"/>
      <c r="GE134" s="262"/>
      <c r="GF134" s="262"/>
      <c r="GG134" s="262"/>
      <c r="GH134" s="262"/>
      <c r="GI134" s="262"/>
      <c r="GJ134" s="262"/>
      <c r="GK134" s="262"/>
      <c r="GL134" s="262"/>
      <c r="GM134" s="262"/>
      <c r="GN134" s="262"/>
      <c r="GO134" s="262"/>
      <c r="GP134" s="262"/>
      <c r="GQ134" s="262"/>
      <c r="GR134" s="262"/>
      <c r="GS134" s="262"/>
      <c r="GT134" s="262"/>
      <c r="GU134" s="262"/>
      <c r="GV134" s="262"/>
      <c r="GW134" s="262"/>
      <c r="GX134" s="262"/>
      <c r="GY134" s="262"/>
      <c r="GZ134" s="262"/>
      <c r="HA134" s="262"/>
      <c r="HB134" s="262"/>
      <c r="HC134" s="262"/>
      <c r="HD134" s="262"/>
      <c r="HE134" s="262"/>
      <c r="HF134" s="262"/>
      <c r="HG134" s="262"/>
      <c r="HH134" s="262"/>
      <c r="HI134" s="262"/>
      <c r="HJ134" s="262"/>
      <c r="HK134" s="262"/>
      <c r="HL134" s="262"/>
      <c r="HM134" s="262"/>
      <c r="HN134" s="262"/>
      <c r="HO134" s="262"/>
      <c r="HP134" s="262"/>
      <c r="HQ134" s="262"/>
      <c r="HR134" s="262"/>
      <c r="HS134" s="262"/>
      <c r="HT134" s="262"/>
      <c r="HU134" s="262"/>
      <c r="HV134" s="262"/>
      <c r="HW134" s="262"/>
      <c r="HX134" s="262"/>
      <c r="HY134" s="262"/>
      <c r="HZ134" s="262"/>
      <c r="IA134" s="262"/>
      <c r="IB134" s="262"/>
      <c r="IC134" s="262"/>
      <c r="ID134" s="262"/>
      <c r="IE134" s="262"/>
      <c r="IF134" s="262"/>
      <c r="IG134" s="262"/>
      <c r="IH134" s="262"/>
      <c r="II134" s="262"/>
      <c r="IJ134" s="262"/>
      <c r="IK134" s="262"/>
      <c r="IL134" s="262"/>
      <c r="IM134" s="262"/>
      <c r="IN134" s="262"/>
      <c r="IO134" s="262"/>
      <c r="IP134" s="262"/>
      <c r="IQ134" s="262"/>
      <c r="IR134" s="262"/>
      <c r="IS134" s="262"/>
      <c r="IT134" s="262"/>
      <c r="IU134" s="262"/>
      <c r="IV134" s="262"/>
      <c r="IW134" s="262"/>
      <c r="IX134" s="262"/>
      <c r="IY134" s="262"/>
      <c r="IZ134" s="262"/>
      <c r="JA134" s="262"/>
      <c r="JB134" s="262"/>
      <c r="JC134" s="262"/>
      <c r="JD134" s="262"/>
      <c r="JE134" s="262"/>
      <c r="JF134" s="262"/>
      <c r="JG134" s="262"/>
      <c r="JH134" s="262"/>
      <c r="JI134" s="262"/>
      <c r="JJ134" s="262"/>
      <c r="JK134" s="262"/>
      <c r="JL134" s="262"/>
      <c r="JM134" s="262"/>
      <c r="JN134" s="262"/>
      <c r="JO134" s="262"/>
      <c r="JP134" s="262"/>
      <c r="JQ134" s="262"/>
      <c r="JR134" s="262"/>
      <c r="JS134" s="262"/>
      <c r="JT134" s="262"/>
      <c r="JU134" s="262"/>
      <c r="JV134" s="262"/>
      <c r="JW134" s="262"/>
      <c r="JX134" s="262"/>
      <c r="JY134" s="262"/>
      <c r="JZ134" s="262"/>
      <c r="KA134" s="262"/>
      <c r="KB134" s="262"/>
      <c r="KC134" s="262"/>
      <c r="KD134" s="262"/>
      <c r="KE134" s="262"/>
      <c r="KF134" s="262"/>
      <c r="KG134" s="262"/>
      <c r="KH134" s="262"/>
      <c r="KI134" s="262"/>
      <c r="KJ134" s="262"/>
      <c r="KK134" s="262"/>
      <c r="KL134" s="262"/>
      <c r="KM134" s="262"/>
      <c r="KN134" s="262"/>
      <c r="KO134" s="262"/>
      <c r="KP134" s="262"/>
      <c r="KQ134" s="262"/>
      <c r="KR134" s="262"/>
      <c r="KS134" s="262"/>
      <c r="KT134" s="262"/>
      <c r="KU134" s="262"/>
      <c r="KV134" s="262"/>
      <c r="KW134" s="262"/>
      <c r="KX134" s="262"/>
      <c r="KY134" s="262"/>
      <c r="KZ134" s="262"/>
      <c r="LA134" s="262"/>
      <c r="LB134" s="262"/>
      <c r="LC134" s="262"/>
      <c r="LD134" s="262"/>
      <c r="LE134" s="262"/>
      <c r="LF134" s="262"/>
      <c r="LG134" s="262"/>
      <c r="LH134" s="262"/>
      <c r="LI134" s="262"/>
      <c r="LJ134" s="262"/>
      <c r="LK134" s="262"/>
      <c r="LL134" s="262"/>
      <c r="LM134" s="262"/>
      <c r="LN134" s="262"/>
      <c r="LO134" s="262"/>
      <c r="LP134" s="262"/>
      <c r="LQ134" s="262"/>
      <c r="LR134" s="262"/>
      <c r="LS134" s="262"/>
      <c r="LT134" s="262"/>
      <c r="LU134" s="262"/>
      <c r="LV134" s="262"/>
      <c r="LW134" s="262"/>
      <c r="LX134" s="262"/>
      <c r="LY134" s="262"/>
      <c r="LZ134" s="262"/>
      <c r="MA134" s="262"/>
      <c r="MB134" s="262"/>
      <c r="MC134" s="262"/>
      <c r="MD134" s="262"/>
      <c r="ME134" s="262"/>
      <c r="MF134" s="262"/>
      <c r="MG134" s="262"/>
      <c r="MH134" s="262"/>
      <c r="MI134" s="262"/>
      <c r="MJ134" s="262"/>
      <c r="MK134" s="262"/>
      <c r="ML134" s="262"/>
      <c r="MM134" s="262"/>
      <c r="MN134" s="262"/>
      <c r="MO134" s="262"/>
      <c r="MP134" s="262"/>
      <c r="MQ134" s="262"/>
      <c r="MR134" s="262"/>
      <c r="MS134" s="262"/>
      <c r="MT134" s="262"/>
      <c r="MU134" s="262"/>
      <c r="MV134" s="262"/>
      <c r="MW134" s="262"/>
      <c r="MX134" s="262"/>
      <c r="MY134" s="262"/>
      <c r="MZ134" s="262"/>
      <c r="NA134" s="262"/>
      <c r="NB134" s="262"/>
      <c r="NC134" s="262"/>
      <c r="ND134" s="262"/>
      <c r="NE134" s="262"/>
      <c r="NF134" s="262"/>
      <c r="NG134" s="262"/>
      <c r="NH134" s="262"/>
      <c r="NI134" s="262"/>
      <c r="NJ134" s="262"/>
      <c r="NK134" s="262"/>
      <c r="NL134" s="262"/>
      <c r="NM134" s="262"/>
      <c r="NN134" s="262"/>
      <c r="NO134" s="262"/>
      <c r="NP134" s="262"/>
      <c r="NQ134" s="262"/>
      <c r="NR134" s="262"/>
      <c r="NS134" s="262"/>
      <c r="NT134" s="262"/>
      <c r="NU134" s="262"/>
      <c r="NV134" s="262"/>
      <c r="NW134" s="262"/>
      <c r="NX134" s="262"/>
      <c r="NY134" s="262"/>
      <c r="NZ134" s="262"/>
      <c r="OA134" s="262"/>
      <c r="OB134" s="262"/>
      <c r="OC134" s="262"/>
      <c r="OD134" s="262"/>
      <c r="OE134" s="262"/>
      <c r="OF134" s="262"/>
      <c r="OG134" s="262"/>
      <c r="OH134" s="262"/>
      <c r="OI134" s="262"/>
      <c r="OJ134" s="262"/>
      <c r="OK134" s="262"/>
      <c r="OL134" s="262"/>
      <c r="OM134" s="262"/>
      <c r="ON134" s="262"/>
      <c r="OO134" s="262"/>
      <c r="OP134" s="262"/>
      <c r="OQ134" s="262"/>
      <c r="OR134" s="262"/>
      <c r="OS134" s="262"/>
      <c r="OT134" s="262"/>
      <c r="OU134" s="262"/>
      <c r="OV134" s="262"/>
      <c r="OW134" s="262"/>
      <c r="OX134" s="262"/>
      <c r="OY134" s="262"/>
      <c r="OZ134" s="262"/>
      <c r="PA134" s="262"/>
      <c r="PB134" s="262"/>
      <c r="PC134" s="262"/>
      <c r="PD134" s="262"/>
      <c r="PE134" s="262"/>
      <c r="PF134" s="262"/>
      <c r="PG134" s="262"/>
      <c r="PH134" s="262"/>
      <c r="PI134" s="262"/>
      <c r="PJ134" s="262"/>
      <c r="PK134" s="262"/>
      <c r="PL134" s="262"/>
      <c r="PM134" s="262"/>
      <c r="PN134" s="262"/>
      <c r="PO134" s="262"/>
      <c r="PP134" s="262"/>
      <c r="PQ134" s="262"/>
      <c r="PR134" s="262"/>
      <c r="PS134" s="262"/>
      <c r="PT134" s="262"/>
      <c r="PU134" s="262"/>
      <c r="PV134" s="262"/>
      <c r="PW134" s="262"/>
      <c r="PX134" s="262"/>
      <c r="PY134" s="262"/>
      <c r="PZ134" s="262"/>
      <c r="QA134" s="262"/>
      <c r="QB134" s="262"/>
      <c r="QC134" s="262"/>
      <c r="QD134" s="262"/>
      <c r="QE134" s="262"/>
      <c r="QF134" s="262"/>
      <c r="QG134" s="262"/>
      <c r="QH134" s="262"/>
      <c r="QI134" s="262"/>
      <c r="QJ134" s="262"/>
      <c r="QK134" s="262"/>
      <c r="QL134" s="262"/>
      <c r="QM134" s="262"/>
      <c r="QN134" s="262"/>
      <c r="QO134" s="262"/>
      <c r="QP134" s="262"/>
      <c r="QQ134" s="262"/>
      <c r="QR134" s="262"/>
      <c r="QS134" s="262"/>
      <c r="QT134" s="262"/>
      <c r="QU134" s="262"/>
      <c r="QV134" s="262"/>
      <c r="QW134" s="262"/>
      <c r="QX134" s="262"/>
      <c r="QY134" s="262"/>
      <c r="QZ134" s="262"/>
      <c r="RA134" s="262"/>
      <c r="RB134" s="262"/>
      <c r="RC134" s="262"/>
      <c r="RD134" s="262"/>
      <c r="RE134" s="262"/>
      <c r="RF134" s="262"/>
      <c r="RG134" s="262"/>
      <c r="RH134" s="262"/>
      <c r="RI134" s="262"/>
      <c r="RJ134" s="262"/>
      <c r="RK134" s="262"/>
      <c r="RL134" s="262"/>
      <c r="RM134" s="262"/>
      <c r="RN134" s="262"/>
      <c r="RO134" s="262"/>
      <c r="RP134" s="262"/>
      <c r="RQ134" s="262"/>
      <c r="RR134" s="262"/>
      <c r="RS134" s="262"/>
      <c r="RT134" s="262"/>
      <c r="RU134" s="262"/>
      <c r="RV134" s="262"/>
      <c r="RW134" s="262"/>
      <c r="RX134" s="262"/>
      <c r="RY134" s="262"/>
      <c r="RZ134" s="262"/>
      <c r="SA134" s="262"/>
      <c r="SB134" s="262"/>
      <c r="SC134" s="262"/>
      <c r="SD134" s="262"/>
      <c r="SE134" s="262"/>
      <c r="SF134" s="262"/>
      <c r="SG134" s="262"/>
      <c r="SH134" s="262"/>
      <c r="SI134" s="262"/>
      <c r="SJ134" s="262"/>
      <c r="SK134" s="262"/>
      <c r="SL134" s="262"/>
      <c r="SM134" s="262"/>
      <c r="SN134" s="262"/>
      <c r="SO134" s="262"/>
      <c r="SP134" s="262"/>
      <c r="SQ134" s="262"/>
      <c r="SR134" s="262"/>
      <c r="SS134" s="262"/>
      <c r="ST134" s="262"/>
      <c r="SU134" s="262"/>
      <c r="SV134" s="262"/>
      <c r="SW134" s="262"/>
      <c r="SX134" s="262"/>
      <c r="SY134" s="262"/>
      <c r="SZ134" s="262"/>
      <c r="TA134" s="262"/>
      <c r="TB134" s="262"/>
      <c r="TC134" s="262"/>
      <c r="TD134" s="262"/>
      <c r="TE134" s="262"/>
      <c r="TF134" s="262"/>
      <c r="TG134" s="262"/>
      <c r="TH134" s="262"/>
      <c r="TI134" s="262"/>
      <c r="TJ134" s="262"/>
      <c r="TK134" s="262"/>
      <c r="TL134" s="262"/>
      <c r="TM134" s="262"/>
      <c r="TN134" s="262"/>
      <c r="TO134" s="262"/>
      <c r="TP134" s="262"/>
      <c r="TQ134" s="262"/>
      <c r="TR134" s="262"/>
      <c r="TS134" s="262"/>
      <c r="TT134" s="262"/>
      <c r="TU134" s="262"/>
      <c r="TV134" s="262"/>
      <c r="TW134" s="262"/>
      <c r="TX134" s="262"/>
      <c r="TY134" s="262"/>
      <c r="TZ134" s="262"/>
      <c r="UA134" s="262"/>
      <c r="UB134" s="262"/>
      <c r="UC134" s="262"/>
      <c r="UD134" s="262"/>
      <c r="UE134" s="262"/>
      <c r="UF134" s="262"/>
      <c r="UG134" s="262"/>
      <c r="UH134" s="262"/>
      <c r="UI134" s="262"/>
      <c r="UJ134" s="262"/>
      <c r="UK134" s="262"/>
      <c r="UL134" s="262"/>
      <c r="UM134" s="262"/>
      <c r="UN134" s="262"/>
      <c r="UO134" s="262"/>
      <c r="UP134" s="262"/>
      <c r="UQ134" s="262"/>
      <c r="UR134" s="262"/>
      <c r="US134" s="262"/>
      <c r="UT134" s="262"/>
      <c r="UU134" s="262"/>
      <c r="UV134" s="262"/>
      <c r="UW134" s="262"/>
      <c r="UX134" s="262"/>
      <c r="UY134" s="262"/>
      <c r="UZ134" s="262"/>
      <c r="VA134" s="262"/>
      <c r="VB134" s="262"/>
      <c r="VC134" s="262"/>
      <c r="VD134" s="262"/>
      <c r="VE134" s="262"/>
      <c r="VF134" s="262"/>
      <c r="VG134" s="262"/>
      <c r="VH134" s="262"/>
      <c r="VI134" s="262"/>
      <c r="VJ134" s="262"/>
      <c r="VK134" s="262"/>
      <c r="VL134" s="262"/>
      <c r="VM134" s="262"/>
      <c r="VN134" s="262"/>
      <c r="VO134" s="262"/>
      <c r="VP134" s="262"/>
      <c r="VQ134" s="262"/>
      <c r="VR134" s="262"/>
      <c r="VS134" s="262"/>
      <c r="VT134" s="262"/>
      <c r="VU134" s="262"/>
      <c r="VV134" s="262"/>
      <c r="VW134" s="262"/>
      <c r="VX134" s="262"/>
      <c r="VY134" s="262"/>
      <c r="VZ134" s="262"/>
      <c r="WA134" s="262"/>
      <c r="WB134" s="262"/>
      <c r="WC134" s="262"/>
      <c r="WD134" s="262"/>
      <c r="WE134" s="262"/>
      <c r="WF134" s="262"/>
      <c r="WG134" s="262"/>
      <c r="WH134" s="262"/>
      <c r="WI134" s="262"/>
      <c r="WJ134" s="262"/>
      <c r="WK134" s="262"/>
      <c r="WL134" s="262"/>
      <c r="WM134" s="262"/>
      <c r="WN134" s="262"/>
      <c r="WO134" s="262"/>
      <c r="WP134" s="262"/>
      <c r="WQ134" s="262"/>
      <c r="WR134" s="262"/>
      <c r="WS134" s="262"/>
      <c r="WT134" s="262"/>
      <c r="WU134" s="262"/>
      <c r="WV134" s="262"/>
      <c r="WW134" s="262"/>
      <c r="WX134" s="262"/>
      <c r="WY134" s="262"/>
      <c r="WZ134" s="262"/>
      <c r="XA134" s="262"/>
      <c r="XB134" s="262"/>
      <c r="XC134" s="262"/>
      <c r="XD134" s="262"/>
      <c r="XE134" s="262"/>
      <c r="XF134" s="262"/>
      <c r="XG134" s="262"/>
      <c r="XH134" s="262"/>
      <c r="XI134" s="262"/>
      <c r="XJ134" s="262"/>
      <c r="XK134" s="262"/>
      <c r="XL134" s="262"/>
      <c r="XM134" s="262"/>
      <c r="XN134" s="262"/>
      <c r="XO134" s="262"/>
      <c r="XP134" s="262"/>
      <c r="XQ134" s="262"/>
      <c r="XR134" s="262"/>
      <c r="XS134" s="262"/>
      <c r="XT134" s="262"/>
      <c r="XU134" s="262"/>
      <c r="XV134" s="262"/>
      <c r="XW134" s="262"/>
      <c r="XX134" s="262"/>
      <c r="XY134" s="262"/>
      <c r="XZ134" s="262"/>
      <c r="YA134" s="262"/>
      <c r="YB134" s="262"/>
      <c r="YC134" s="262"/>
      <c r="YD134" s="262"/>
      <c r="YE134" s="262"/>
      <c r="YF134" s="262"/>
      <c r="YG134" s="262"/>
      <c r="YH134" s="262"/>
      <c r="YI134" s="262"/>
      <c r="YJ134" s="262"/>
      <c r="YK134" s="262"/>
      <c r="YL134" s="262"/>
      <c r="YM134" s="262"/>
      <c r="YN134" s="262"/>
      <c r="YO134" s="262"/>
      <c r="YP134" s="262"/>
      <c r="YQ134" s="262"/>
      <c r="YR134" s="262"/>
      <c r="YS134" s="262"/>
      <c r="YT134" s="262"/>
      <c r="YU134" s="262"/>
      <c r="YV134" s="262"/>
      <c r="YW134" s="262"/>
      <c r="YX134" s="262"/>
      <c r="YY134" s="262"/>
      <c r="YZ134" s="262"/>
      <c r="ZA134" s="262"/>
      <c r="ZB134" s="262"/>
      <c r="ZC134" s="262"/>
      <c r="ZD134" s="262"/>
      <c r="ZE134" s="262"/>
      <c r="ZF134" s="262"/>
      <c r="ZG134" s="262"/>
      <c r="ZH134" s="262"/>
      <c r="ZI134" s="262"/>
      <c r="ZJ134" s="262"/>
      <c r="ZK134" s="262"/>
      <c r="ZL134" s="262"/>
      <c r="ZM134" s="262"/>
      <c r="ZN134" s="262"/>
      <c r="ZO134" s="262"/>
      <c r="ZP134" s="262"/>
      <c r="ZQ134" s="262"/>
      <c r="ZR134" s="262"/>
      <c r="ZS134" s="262"/>
      <c r="ZT134" s="262"/>
      <c r="ZU134" s="262"/>
      <c r="ZV134" s="262"/>
      <c r="ZW134" s="262"/>
      <c r="ZX134" s="262"/>
      <c r="ZY134" s="262"/>
      <c r="ZZ134" s="262"/>
      <c r="AAA134" s="262"/>
      <c r="AAB134" s="262"/>
      <c r="AAC134" s="262"/>
      <c r="AAD134" s="262"/>
      <c r="AAE134" s="262"/>
      <c r="AAF134" s="262"/>
      <c r="AAG134" s="262"/>
      <c r="AAH134" s="262"/>
      <c r="AAI134" s="262"/>
      <c r="AAJ134" s="262"/>
      <c r="AAK134" s="262"/>
      <c r="AAL134" s="262"/>
      <c r="AAM134" s="262"/>
      <c r="AAN134" s="262"/>
      <c r="AAO134" s="262"/>
      <c r="AAP134" s="262"/>
      <c r="AAQ134" s="262"/>
      <c r="AAR134" s="262"/>
      <c r="AAS134" s="262"/>
      <c r="AAT134" s="262"/>
      <c r="AAU134" s="262"/>
      <c r="AAV134" s="262"/>
      <c r="AAW134" s="262"/>
      <c r="AAX134" s="262"/>
      <c r="AAY134" s="262"/>
      <c r="AAZ134" s="262"/>
      <c r="ABA134" s="262"/>
      <c r="ABB134" s="262"/>
      <c r="ABC134" s="262"/>
      <c r="ABD134" s="262"/>
      <c r="ABE134" s="262"/>
      <c r="ABF134" s="262"/>
      <c r="ABG134" s="262"/>
      <c r="ABH134" s="262"/>
      <c r="ABI134" s="262"/>
      <c r="ABJ134" s="262"/>
      <c r="ABK134" s="262"/>
      <c r="ABL134" s="262"/>
      <c r="ABM134" s="262"/>
      <c r="ABN134" s="262"/>
      <c r="ABO134" s="262"/>
      <c r="ABP134" s="262"/>
      <c r="ABQ134" s="262"/>
      <c r="ABR134" s="262"/>
      <c r="ABS134" s="262"/>
      <c r="ABT134" s="262"/>
      <c r="ABU134" s="262"/>
      <c r="ABV134" s="262"/>
      <c r="ABW134" s="262"/>
      <c r="ABX134" s="262"/>
      <c r="ABY134" s="262"/>
      <c r="ABZ134" s="262"/>
      <c r="ACA134" s="262"/>
      <c r="ACB134" s="262"/>
      <c r="ACC134" s="262"/>
      <c r="ACD134" s="262"/>
      <c r="ACE134" s="262"/>
      <c r="ACF134" s="262"/>
      <c r="ACG134" s="262"/>
      <c r="ACH134" s="262"/>
      <c r="ACI134" s="262"/>
      <c r="ACJ134" s="262"/>
      <c r="ACK134" s="262"/>
      <c r="ACL134" s="262"/>
    </row>
  </sheetData>
  <pageMargins left="0" right="0" top="0.25" bottom="0.5" header="0.3" footer="0.05"/>
  <pageSetup scale="72" fitToHeight="0" orientation="landscape" r:id="rId1"/>
  <headerFooter>
    <oddFooter xml:space="preserve">&amp;L&amp;Z&amp;F&amp;RPage &amp;P of &amp;N
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1350-78B7-43AF-8CF6-75857A49A756}">
  <sheetPr codeName="Sheet44">
    <tabColor theme="6" tint="-0.499984740745262"/>
  </sheetPr>
  <dimension ref="A1:P23"/>
  <sheetViews>
    <sheetView showGridLines="0" workbookViewId="0"/>
  </sheetViews>
  <sheetFormatPr defaultRowHeight="14.4"/>
  <cols>
    <col min="1" max="1" width="28.5546875" customWidth="1"/>
    <col min="2" max="2" width="11.5546875" bestFit="1" customWidth="1"/>
    <col min="3" max="3" width="10.109375" bestFit="1" customWidth="1"/>
    <col min="4" max="4" width="16.44140625" bestFit="1" customWidth="1"/>
    <col min="5" max="5" width="10.44140625" bestFit="1" customWidth="1"/>
    <col min="6" max="6" width="11.44140625" bestFit="1" customWidth="1"/>
    <col min="7" max="8" width="9.33203125" bestFit="1" customWidth="1"/>
    <col min="9" max="9" width="10.5546875" bestFit="1" customWidth="1"/>
    <col min="10" max="13" width="9.33203125" bestFit="1" customWidth="1"/>
    <col min="14" max="14" width="10" bestFit="1" customWidth="1"/>
    <col min="15" max="15" width="10.5546875" bestFit="1" customWidth="1"/>
    <col min="16" max="16" width="11.5546875" bestFit="1" customWidth="1"/>
  </cols>
  <sheetData>
    <row r="1" spans="1:16" ht="12.75" customHeight="1">
      <c r="A1" s="15" t="s">
        <v>492</v>
      </c>
    </row>
    <row r="2" spans="1:16" ht="12.75" customHeight="1">
      <c r="A2" s="17" t="s">
        <v>493</v>
      </c>
      <c r="D2" s="147"/>
    </row>
    <row r="3" spans="1:16" ht="12.75" customHeight="1">
      <c r="A3" s="17" t="s">
        <v>494</v>
      </c>
    </row>
    <row r="4" spans="1:16" ht="12.75" customHeight="1">
      <c r="A4" s="18" t="s">
        <v>605</v>
      </c>
    </row>
    <row r="6" spans="1:16">
      <c r="B6" s="523" t="s">
        <v>975</v>
      </c>
      <c r="C6" s="523"/>
      <c r="D6" s="523"/>
      <c r="E6" s="523"/>
      <c r="F6" s="524" t="s">
        <v>976</v>
      </c>
      <c r="G6" s="525"/>
      <c r="H6" s="525"/>
      <c r="I6" s="525"/>
      <c r="J6" s="525"/>
      <c r="K6" s="525"/>
      <c r="L6" s="525"/>
      <c r="M6" s="525"/>
      <c r="N6" s="526"/>
      <c r="O6" s="212"/>
      <c r="P6" s="212"/>
    </row>
    <row r="7" spans="1:16" ht="48.6">
      <c r="B7" s="213" t="s">
        <v>977</v>
      </c>
      <c r="C7" s="213" t="s">
        <v>978</v>
      </c>
      <c r="D7" s="213" t="s">
        <v>979</v>
      </c>
      <c r="E7" s="213" t="s">
        <v>980</v>
      </c>
      <c r="F7" s="214" t="s">
        <v>981</v>
      </c>
      <c r="G7" s="214" t="s">
        <v>982</v>
      </c>
      <c r="H7" s="214" t="s">
        <v>983</v>
      </c>
      <c r="I7" s="214" t="s">
        <v>984</v>
      </c>
      <c r="J7" s="214" t="s">
        <v>985</v>
      </c>
      <c r="K7" s="214" t="s">
        <v>986</v>
      </c>
      <c r="L7" s="214" t="s">
        <v>987</v>
      </c>
      <c r="M7" s="215" t="s">
        <v>988</v>
      </c>
      <c r="N7" s="215" t="s">
        <v>989</v>
      </c>
      <c r="O7" s="216" t="s">
        <v>990</v>
      </c>
      <c r="P7" s="216" t="s">
        <v>991</v>
      </c>
    </row>
    <row r="8" spans="1:16">
      <c r="A8" s="217" t="s">
        <v>968</v>
      </c>
      <c r="B8" s="209">
        <v>20324524.859999999</v>
      </c>
      <c r="C8" s="209">
        <v>1302618.5900000001</v>
      </c>
      <c r="D8" s="210"/>
      <c r="E8" s="209">
        <v>21627143.449999999</v>
      </c>
      <c r="F8" s="209">
        <v>-1302618.5900000001</v>
      </c>
      <c r="G8" s="202"/>
      <c r="H8" s="201"/>
      <c r="I8" s="210"/>
      <c r="J8" s="210"/>
      <c r="K8" s="210"/>
      <c r="L8" s="210"/>
      <c r="M8" s="207"/>
      <c r="N8" s="207"/>
      <c r="O8" s="207">
        <v>-1302618.5900000001</v>
      </c>
      <c r="P8" s="207">
        <v>20324524.859999999</v>
      </c>
    </row>
    <row r="9" spans="1:16">
      <c r="A9" s="217" t="s">
        <v>969</v>
      </c>
      <c r="B9" s="209">
        <v>-59516012.409999996</v>
      </c>
      <c r="C9" s="209">
        <v>-87351.12</v>
      </c>
      <c r="D9" s="210"/>
      <c r="E9" s="209">
        <v>-59603363.529999994</v>
      </c>
      <c r="F9" s="209">
        <v>87351.12</v>
      </c>
      <c r="G9" s="202"/>
      <c r="H9" s="201">
        <v>314519.24181470129</v>
      </c>
      <c r="I9" s="201">
        <v>-4919205.191812396</v>
      </c>
      <c r="J9" s="201">
        <v>7448.6485854028388</v>
      </c>
      <c r="K9" s="201">
        <v>690629.20478280878</v>
      </c>
      <c r="L9" s="201">
        <v>819948.29125744326</v>
      </c>
      <c r="M9" s="201">
        <v>-98081.180932466727</v>
      </c>
      <c r="N9" s="201">
        <v>2339131.3804948837</v>
      </c>
      <c r="O9" s="207">
        <v>-758258.48580962373</v>
      </c>
      <c r="P9" s="207">
        <v>-60361622.015809618</v>
      </c>
    </row>
    <row r="10" spans="1:16">
      <c r="A10" s="217" t="s">
        <v>970</v>
      </c>
      <c r="B10" s="205">
        <v>-223745.1</v>
      </c>
      <c r="C10" s="205">
        <v>-1265666.21</v>
      </c>
      <c r="D10" s="205"/>
      <c r="E10" s="205">
        <v>-1489411.31</v>
      </c>
      <c r="F10" s="205">
        <v>1265666.21</v>
      </c>
      <c r="G10" s="203"/>
      <c r="H10" s="206"/>
      <c r="I10" s="205"/>
      <c r="J10" s="205"/>
      <c r="K10" s="205"/>
      <c r="L10" s="205"/>
      <c r="M10" s="205"/>
      <c r="N10" s="205"/>
      <c r="O10" s="208">
        <v>1265666.21</v>
      </c>
      <c r="P10" s="208">
        <v>-223745.10000000009</v>
      </c>
    </row>
    <row r="11" spans="1:16">
      <c r="A11" s="217" t="s">
        <v>971</v>
      </c>
      <c r="B11" s="209">
        <v>-39415232.649999999</v>
      </c>
      <c r="C11" s="209">
        <v>-50398.739999999758</v>
      </c>
      <c r="D11" s="209">
        <v>0</v>
      </c>
      <c r="E11" s="209">
        <v>-39465631.390000001</v>
      </c>
      <c r="F11" s="209">
        <v>50398.739999999758</v>
      </c>
      <c r="G11" s="209">
        <v>0</v>
      </c>
      <c r="H11" s="209">
        <v>314519.24181470129</v>
      </c>
      <c r="I11" s="209">
        <v>-4919205.191812396</v>
      </c>
      <c r="J11" s="209">
        <v>7448.6485854028388</v>
      </c>
      <c r="K11" s="209">
        <v>690629.20478280878</v>
      </c>
      <c r="L11" s="209">
        <v>819948.29125744326</v>
      </c>
      <c r="M11" s="209">
        <v>-98081.180932466727</v>
      </c>
      <c r="N11" s="209">
        <v>2339131.3804948837</v>
      </c>
      <c r="O11" s="209">
        <v>-795210.86580962385</v>
      </c>
      <c r="P11" s="209">
        <v>-40260842.25580962</v>
      </c>
    </row>
    <row r="12" spans="1:16">
      <c r="A12" s="218"/>
      <c r="B12" s="210"/>
      <c r="C12" s="210"/>
      <c r="D12" s="210"/>
      <c r="E12" s="210"/>
      <c r="F12" s="210"/>
      <c r="G12" s="210"/>
      <c r="H12" s="210"/>
      <c r="I12" s="209"/>
      <c r="J12" s="209"/>
      <c r="K12" s="209"/>
      <c r="L12" s="209"/>
      <c r="M12" s="209"/>
      <c r="N12" s="209"/>
      <c r="O12" s="209"/>
      <c r="P12" s="209"/>
    </row>
    <row r="13" spans="1:16">
      <c r="A13" s="217" t="s">
        <v>972</v>
      </c>
      <c r="B13" s="209">
        <v>899758.02</v>
      </c>
      <c r="C13" s="202"/>
      <c r="D13" s="210"/>
      <c r="E13" s="209">
        <v>899758.02</v>
      </c>
      <c r="F13" s="210"/>
      <c r="G13" s="210"/>
      <c r="H13" s="210"/>
      <c r="I13" s="209"/>
      <c r="J13" s="209"/>
      <c r="K13" s="209"/>
      <c r="L13" s="209"/>
      <c r="M13" s="209"/>
      <c r="N13" s="209"/>
      <c r="O13" s="207">
        <v>0</v>
      </c>
      <c r="P13" s="207">
        <v>899758.02</v>
      </c>
    </row>
    <row r="14" spans="1:16">
      <c r="A14" s="217" t="s">
        <v>973</v>
      </c>
      <c r="B14" s="205">
        <v>-23583617.129999999</v>
      </c>
      <c r="C14" s="203"/>
      <c r="D14" s="205">
        <v>-9241</v>
      </c>
      <c r="E14" s="205">
        <v>-23592858.129999999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8">
        <v>-9241</v>
      </c>
      <c r="P14" s="208">
        <v>-23592858.129999999</v>
      </c>
    </row>
    <row r="15" spans="1:16">
      <c r="A15" s="217" t="s">
        <v>974</v>
      </c>
      <c r="B15" s="209">
        <v>-22683859.109999999</v>
      </c>
      <c r="C15" s="209">
        <v>0</v>
      </c>
      <c r="D15" s="209">
        <v>-9241</v>
      </c>
      <c r="E15" s="209">
        <v>-22693100.109999999</v>
      </c>
      <c r="F15" s="209">
        <v>0</v>
      </c>
      <c r="G15" s="209">
        <v>0</v>
      </c>
      <c r="H15" s="210"/>
      <c r="I15" s="209">
        <v>0</v>
      </c>
      <c r="J15" s="209">
        <v>0</v>
      </c>
      <c r="K15" s="209"/>
      <c r="L15" s="209"/>
      <c r="M15" s="209">
        <v>0</v>
      </c>
      <c r="N15" s="209">
        <v>0</v>
      </c>
      <c r="O15" s="207">
        <v>-9241</v>
      </c>
      <c r="P15" s="209">
        <v>-22693100.109999999</v>
      </c>
    </row>
    <row r="16" spans="1:16">
      <c r="A16" s="218"/>
      <c r="B16" s="210"/>
      <c r="C16" s="210"/>
      <c r="D16" s="210"/>
      <c r="E16" s="210"/>
      <c r="F16" s="210"/>
      <c r="G16" s="210"/>
      <c r="H16" s="210"/>
      <c r="I16" s="209"/>
      <c r="J16" s="209"/>
      <c r="K16" s="209"/>
      <c r="L16" s="209"/>
      <c r="M16" s="209"/>
      <c r="N16" s="209"/>
      <c r="O16" s="209"/>
      <c r="P16" s="209"/>
    </row>
    <row r="17" spans="1:16" ht="15" thickBot="1">
      <c r="A17" s="217" t="s">
        <v>497</v>
      </c>
      <c r="B17" s="204">
        <v>-62099091.759999998</v>
      </c>
      <c r="C17" s="204">
        <v>-50398.739999999758</v>
      </c>
      <c r="D17" s="204">
        <v>-9241</v>
      </c>
      <c r="E17" s="204">
        <v>-62158731.5</v>
      </c>
      <c r="F17" s="204">
        <v>50398.739999999758</v>
      </c>
      <c r="G17" s="204">
        <v>0</v>
      </c>
      <c r="H17" s="204">
        <v>314519.24181470129</v>
      </c>
      <c r="I17" s="204">
        <v>-4919205.191812396</v>
      </c>
      <c r="J17" s="204">
        <v>7448.6485854028388</v>
      </c>
      <c r="K17" s="204">
        <v>690629.20478280878</v>
      </c>
      <c r="L17" s="204">
        <v>819948.29125744326</v>
      </c>
      <c r="M17" s="204">
        <v>-98081.180932466727</v>
      </c>
      <c r="N17" s="204">
        <v>2339131.3804948837</v>
      </c>
      <c r="O17" s="297">
        <v>-804451.86580962385</v>
      </c>
      <c r="P17" s="204">
        <v>-62953942.365809619</v>
      </c>
    </row>
    <row r="18" spans="1:16" ht="15" thickTop="1"/>
    <row r="23" spans="1:16">
      <c r="A23" s="163"/>
    </row>
  </sheetData>
  <mergeCells count="2">
    <mergeCell ref="B6:E6"/>
    <mergeCell ref="F6:N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B1D7-C2FE-48F2-97B6-02D05370100E}">
  <sheetPr codeName="Sheet45">
    <tabColor theme="6" tint="-0.499984740745262"/>
  </sheetPr>
  <dimension ref="A1:P23"/>
  <sheetViews>
    <sheetView showGridLines="0" workbookViewId="0"/>
  </sheetViews>
  <sheetFormatPr defaultRowHeight="14.4"/>
  <cols>
    <col min="1" max="1" width="28.5546875" customWidth="1"/>
    <col min="2" max="2" width="11.5546875" bestFit="1" customWidth="1"/>
    <col min="3" max="3" width="10.109375" bestFit="1" customWidth="1"/>
    <col min="4" max="4" width="16.44140625" bestFit="1" customWidth="1"/>
    <col min="5" max="5" width="10.44140625" bestFit="1" customWidth="1"/>
    <col min="6" max="6" width="11.44140625" bestFit="1" customWidth="1"/>
    <col min="7" max="8" width="9.33203125" bestFit="1" customWidth="1"/>
    <col min="9" max="9" width="10.5546875" bestFit="1" customWidth="1"/>
    <col min="10" max="13" width="9.33203125" bestFit="1" customWidth="1"/>
    <col min="14" max="14" width="10" bestFit="1" customWidth="1"/>
    <col min="15" max="15" width="10.5546875" bestFit="1" customWidth="1"/>
    <col min="16" max="16" width="11.5546875" bestFit="1" customWidth="1"/>
  </cols>
  <sheetData>
    <row r="1" spans="1:16" ht="12.75" customHeight="1">
      <c r="A1" s="15" t="s">
        <v>492</v>
      </c>
    </row>
    <row r="2" spans="1:16" ht="12.75" customHeight="1">
      <c r="A2" s="17" t="s">
        <v>493</v>
      </c>
      <c r="D2" s="147"/>
    </row>
    <row r="3" spans="1:16" ht="12.75" customHeight="1">
      <c r="A3" s="17" t="s">
        <v>494</v>
      </c>
    </row>
    <row r="4" spans="1:16" ht="12.75" customHeight="1">
      <c r="A4" s="18" t="s">
        <v>607</v>
      </c>
    </row>
    <row r="6" spans="1:16">
      <c r="B6" s="523" t="s">
        <v>975</v>
      </c>
      <c r="C6" s="523"/>
      <c r="D6" s="523"/>
      <c r="E6" s="523"/>
      <c r="F6" s="524" t="s">
        <v>976</v>
      </c>
      <c r="G6" s="525"/>
      <c r="H6" s="525"/>
      <c r="I6" s="525"/>
      <c r="J6" s="525"/>
      <c r="K6" s="525"/>
      <c r="L6" s="525"/>
      <c r="M6" s="525"/>
      <c r="N6" s="526"/>
      <c r="O6" s="212"/>
      <c r="P6" s="212"/>
    </row>
    <row r="7" spans="1:16" ht="48.6">
      <c r="B7" s="213" t="s">
        <v>977</v>
      </c>
      <c r="C7" s="213" t="s">
        <v>978</v>
      </c>
      <c r="D7" s="213" t="s">
        <v>979</v>
      </c>
      <c r="E7" s="213" t="s">
        <v>980</v>
      </c>
      <c r="F7" s="214" t="s">
        <v>981</v>
      </c>
      <c r="G7" s="214" t="s">
        <v>982</v>
      </c>
      <c r="H7" s="214" t="s">
        <v>983</v>
      </c>
      <c r="I7" s="214" t="s">
        <v>984</v>
      </c>
      <c r="J7" s="214" t="s">
        <v>985</v>
      </c>
      <c r="K7" s="214" t="s">
        <v>986</v>
      </c>
      <c r="L7" s="214" t="s">
        <v>987</v>
      </c>
      <c r="M7" s="215" t="s">
        <v>988</v>
      </c>
      <c r="N7" s="215" t="s">
        <v>989</v>
      </c>
      <c r="O7" s="216" t="s">
        <v>990</v>
      </c>
      <c r="P7" s="216" t="s">
        <v>991</v>
      </c>
    </row>
    <row r="8" spans="1:16">
      <c r="A8" s="217" t="s">
        <v>968</v>
      </c>
      <c r="B8" s="209">
        <v>20324524.859999999</v>
      </c>
      <c r="C8" s="209">
        <v>1302618.5900000001</v>
      </c>
      <c r="D8" s="210"/>
      <c r="E8" s="209">
        <v>21627143.449999999</v>
      </c>
      <c r="F8" s="209">
        <v>-1302618.5900000001</v>
      </c>
      <c r="G8" s="202"/>
      <c r="H8" s="201"/>
      <c r="I8" s="210"/>
      <c r="J8" s="210"/>
      <c r="K8" s="210"/>
      <c r="L8" s="210"/>
      <c r="M8" s="207"/>
      <c r="N8" s="207"/>
      <c r="O8" s="207">
        <v>-1302618.5900000001</v>
      </c>
      <c r="P8" s="207">
        <v>20324524.859999999</v>
      </c>
    </row>
    <row r="9" spans="1:16">
      <c r="A9" s="217" t="s">
        <v>969</v>
      </c>
      <c r="B9" s="209">
        <v>-59516012.409999996</v>
      </c>
      <c r="C9" s="209">
        <v>-87351.12</v>
      </c>
      <c r="D9" s="210"/>
      <c r="E9" s="209">
        <v>-59603363.529999994</v>
      </c>
      <c r="F9" s="209">
        <v>87351.12</v>
      </c>
      <c r="G9" s="202"/>
      <c r="H9" s="201">
        <v>314519.24181470129</v>
      </c>
      <c r="I9" s="201">
        <v>-4919205.191812396</v>
      </c>
      <c r="J9" s="201">
        <v>7448.6485854028388</v>
      </c>
      <c r="K9" s="201">
        <v>690629.20478280878</v>
      </c>
      <c r="L9" s="201">
        <v>819948.29125744326</v>
      </c>
      <c r="M9" s="201">
        <v>-98081.180932466727</v>
      </c>
      <c r="N9" s="201">
        <v>2339131.3804948837</v>
      </c>
      <c r="O9" s="207">
        <v>-758258.48580962373</v>
      </c>
      <c r="P9" s="207">
        <v>-60361622.015809618</v>
      </c>
    </row>
    <row r="10" spans="1:16">
      <c r="A10" s="217" t="s">
        <v>970</v>
      </c>
      <c r="B10" s="205">
        <v>-223745.1</v>
      </c>
      <c r="C10" s="205">
        <v>-1265666.21</v>
      </c>
      <c r="D10" s="205"/>
      <c r="E10" s="205">
        <v>-1489411.31</v>
      </c>
      <c r="F10" s="205">
        <v>1265666.21</v>
      </c>
      <c r="G10" s="203"/>
      <c r="H10" s="206"/>
      <c r="I10" s="205"/>
      <c r="J10" s="205"/>
      <c r="K10" s="205"/>
      <c r="L10" s="205"/>
      <c r="M10" s="205"/>
      <c r="N10" s="205"/>
      <c r="O10" s="208">
        <v>1265666.21</v>
      </c>
      <c r="P10" s="208">
        <v>-223745.10000000009</v>
      </c>
    </row>
    <row r="11" spans="1:16">
      <c r="A11" s="217" t="s">
        <v>971</v>
      </c>
      <c r="B11" s="209">
        <v>-39415232.649999999</v>
      </c>
      <c r="C11" s="209">
        <v>-50398.739999999758</v>
      </c>
      <c r="D11" s="209">
        <v>0</v>
      </c>
      <c r="E11" s="209">
        <v>-39465631.390000001</v>
      </c>
      <c r="F11" s="209">
        <v>50398.739999999758</v>
      </c>
      <c r="G11" s="209">
        <v>0</v>
      </c>
      <c r="H11" s="209">
        <v>314519.24181470129</v>
      </c>
      <c r="I11" s="209">
        <v>-4919205.191812396</v>
      </c>
      <c r="J11" s="209">
        <v>7448.6485854028388</v>
      </c>
      <c r="K11" s="209">
        <v>690629.20478280878</v>
      </c>
      <c r="L11" s="209">
        <v>819948.29125744326</v>
      </c>
      <c r="M11" s="209">
        <v>-98081.180932466727</v>
      </c>
      <c r="N11" s="209">
        <v>2339131.3804948837</v>
      </c>
      <c r="O11" s="209">
        <v>-795210.86580962385</v>
      </c>
      <c r="P11" s="209">
        <v>-40260842.25580962</v>
      </c>
    </row>
    <row r="12" spans="1:16">
      <c r="A12" s="218"/>
      <c r="B12" s="210"/>
      <c r="C12" s="210"/>
      <c r="D12" s="210"/>
      <c r="E12" s="210"/>
      <c r="F12" s="210"/>
      <c r="G12" s="210"/>
      <c r="H12" s="210"/>
      <c r="I12" s="209"/>
      <c r="J12" s="209"/>
      <c r="K12" s="209"/>
      <c r="L12" s="209"/>
      <c r="M12" s="209"/>
      <c r="N12" s="209"/>
      <c r="O12" s="209"/>
      <c r="P12" s="209"/>
    </row>
    <row r="13" spans="1:16">
      <c r="A13" s="217" t="s">
        <v>972</v>
      </c>
      <c r="B13" s="209">
        <v>899758.02</v>
      </c>
      <c r="C13" s="202"/>
      <c r="D13" s="210"/>
      <c r="E13" s="209">
        <v>899758.02</v>
      </c>
      <c r="F13" s="210"/>
      <c r="G13" s="210"/>
      <c r="H13" s="210"/>
      <c r="I13" s="209"/>
      <c r="J13" s="209"/>
      <c r="K13" s="209"/>
      <c r="L13" s="209"/>
      <c r="M13" s="209"/>
      <c r="N13" s="209"/>
      <c r="O13" s="207">
        <v>0</v>
      </c>
      <c r="P13" s="207">
        <v>899758.02</v>
      </c>
    </row>
    <row r="14" spans="1:16">
      <c r="A14" s="217" t="s">
        <v>973</v>
      </c>
      <c r="B14" s="205">
        <v>-23583617.129999999</v>
      </c>
      <c r="C14" s="203"/>
      <c r="D14" s="205">
        <v>-9241</v>
      </c>
      <c r="E14" s="205">
        <v>-23592858.129999999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8">
        <v>-9241</v>
      </c>
      <c r="P14" s="208">
        <v>-23592858.129999999</v>
      </c>
    </row>
    <row r="15" spans="1:16">
      <c r="A15" s="217" t="s">
        <v>974</v>
      </c>
      <c r="B15" s="209">
        <v>-22683859.109999999</v>
      </c>
      <c r="C15" s="209">
        <v>0</v>
      </c>
      <c r="D15" s="209">
        <v>-9241</v>
      </c>
      <c r="E15" s="209">
        <v>-22693100.109999999</v>
      </c>
      <c r="F15" s="209">
        <v>0</v>
      </c>
      <c r="G15" s="209">
        <v>0</v>
      </c>
      <c r="H15" s="210"/>
      <c r="I15" s="209">
        <v>0</v>
      </c>
      <c r="J15" s="209">
        <v>0</v>
      </c>
      <c r="K15" s="209"/>
      <c r="L15" s="209"/>
      <c r="M15" s="209">
        <v>0</v>
      </c>
      <c r="N15" s="209">
        <v>0</v>
      </c>
      <c r="O15" s="207">
        <v>-9241</v>
      </c>
      <c r="P15" s="209">
        <v>-22693100.109999999</v>
      </c>
    </row>
    <row r="16" spans="1:16">
      <c r="A16" s="218"/>
      <c r="B16" s="210"/>
      <c r="C16" s="210"/>
      <c r="D16" s="210"/>
      <c r="E16" s="210"/>
      <c r="F16" s="210"/>
      <c r="G16" s="210"/>
      <c r="H16" s="210"/>
      <c r="I16" s="209"/>
      <c r="J16" s="209"/>
      <c r="K16" s="209"/>
      <c r="L16" s="209"/>
      <c r="M16" s="209"/>
      <c r="N16" s="209"/>
      <c r="O16" s="209"/>
      <c r="P16" s="209"/>
    </row>
    <row r="17" spans="1:16" ht="15" thickBot="1">
      <c r="A17" s="217" t="s">
        <v>497</v>
      </c>
      <c r="B17" s="204">
        <v>-62099091.759999998</v>
      </c>
      <c r="C17" s="204">
        <v>-50398.739999999758</v>
      </c>
      <c r="D17" s="204">
        <v>-9241</v>
      </c>
      <c r="E17" s="204">
        <v>-62158731.5</v>
      </c>
      <c r="F17" s="204">
        <v>50398.739999999758</v>
      </c>
      <c r="G17" s="204">
        <v>0</v>
      </c>
      <c r="H17" s="204">
        <v>314519.24181470129</v>
      </c>
      <c r="I17" s="204">
        <v>-4919205.191812396</v>
      </c>
      <c r="J17" s="204">
        <v>7448.6485854028388</v>
      </c>
      <c r="K17" s="204">
        <v>690629.20478280878</v>
      </c>
      <c r="L17" s="204">
        <v>819948.29125744326</v>
      </c>
      <c r="M17" s="204">
        <v>-98081.180932466727</v>
      </c>
      <c r="N17" s="204">
        <v>2339131.3804948837</v>
      </c>
      <c r="O17" s="297">
        <v>-804451.86580962385</v>
      </c>
      <c r="P17" s="204">
        <v>-62953942.365809619</v>
      </c>
    </row>
    <row r="18" spans="1:16" ht="15" thickTop="1"/>
    <row r="23" spans="1:16">
      <c r="A23" s="163"/>
    </row>
  </sheetData>
  <mergeCells count="2">
    <mergeCell ref="B6:E6"/>
    <mergeCell ref="F6:N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B287-16A0-442E-933B-608E25269BFE}">
  <sheetPr codeName="Sheet46">
    <tabColor theme="6" tint="-0.499984740745262"/>
  </sheetPr>
  <dimension ref="A1:P23"/>
  <sheetViews>
    <sheetView showGridLines="0" workbookViewId="0">
      <selection activeCell="P26" sqref="P26"/>
    </sheetView>
  </sheetViews>
  <sheetFormatPr defaultRowHeight="14.4"/>
  <cols>
    <col min="1" max="1" width="28.5546875" customWidth="1"/>
    <col min="2" max="2" width="11.5546875" bestFit="1" customWidth="1"/>
    <col min="3" max="3" width="10.109375" bestFit="1" customWidth="1"/>
    <col min="4" max="4" width="16.44140625" bestFit="1" customWidth="1"/>
    <col min="5" max="5" width="10.44140625" bestFit="1" customWidth="1"/>
    <col min="6" max="6" width="11.44140625" bestFit="1" customWidth="1"/>
    <col min="7" max="8" width="9.33203125" bestFit="1" customWidth="1"/>
    <col min="9" max="9" width="10.5546875" bestFit="1" customWidth="1"/>
    <col min="10" max="13" width="9.33203125" bestFit="1" customWidth="1"/>
    <col min="14" max="14" width="10" bestFit="1" customWidth="1"/>
    <col min="15" max="15" width="10.5546875" bestFit="1" customWidth="1"/>
    <col min="16" max="16" width="11.5546875" bestFit="1" customWidth="1"/>
  </cols>
  <sheetData>
    <row r="1" spans="1:16" ht="12.75" customHeight="1">
      <c r="A1" s="15" t="s">
        <v>492</v>
      </c>
    </row>
    <row r="2" spans="1:16" ht="12.75" customHeight="1">
      <c r="A2" s="17" t="s">
        <v>493</v>
      </c>
      <c r="D2" s="147"/>
    </row>
    <row r="3" spans="1:16" ht="12.75" customHeight="1">
      <c r="A3" s="17" t="s">
        <v>494</v>
      </c>
    </row>
    <row r="4" spans="1:16" ht="12.75" customHeight="1">
      <c r="A4" s="18" t="s">
        <v>610</v>
      </c>
    </row>
    <row r="6" spans="1:16">
      <c r="B6" s="523" t="s">
        <v>975</v>
      </c>
      <c r="C6" s="523"/>
      <c r="D6" s="523"/>
      <c r="E6" s="523"/>
      <c r="F6" s="524" t="s">
        <v>976</v>
      </c>
      <c r="G6" s="525"/>
      <c r="H6" s="525"/>
      <c r="I6" s="525"/>
      <c r="J6" s="525"/>
      <c r="K6" s="525"/>
      <c r="L6" s="525"/>
      <c r="M6" s="525"/>
      <c r="N6" s="526"/>
      <c r="O6" s="212"/>
      <c r="P6" s="212"/>
    </row>
    <row r="7" spans="1:16" ht="48.6">
      <c r="B7" s="213" t="s">
        <v>977</v>
      </c>
      <c r="C7" s="213" t="s">
        <v>978</v>
      </c>
      <c r="D7" s="213" t="s">
        <v>979</v>
      </c>
      <c r="E7" s="213" t="s">
        <v>980</v>
      </c>
      <c r="F7" s="214" t="s">
        <v>981</v>
      </c>
      <c r="G7" s="214" t="s">
        <v>982</v>
      </c>
      <c r="H7" s="214" t="s">
        <v>983</v>
      </c>
      <c r="I7" s="214" t="s">
        <v>984</v>
      </c>
      <c r="J7" s="214" t="s">
        <v>985</v>
      </c>
      <c r="K7" s="214" t="s">
        <v>986</v>
      </c>
      <c r="L7" s="214" t="s">
        <v>987</v>
      </c>
      <c r="M7" s="215" t="s">
        <v>988</v>
      </c>
      <c r="N7" s="215" t="s">
        <v>989</v>
      </c>
      <c r="O7" s="216" t="s">
        <v>990</v>
      </c>
      <c r="P7" s="216" t="s">
        <v>991</v>
      </c>
    </row>
    <row r="8" spans="1:16">
      <c r="A8" s="217" t="s">
        <v>968</v>
      </c>
      <c r="B8" s="209">
        <v>20324524.859999999</v>
      </c>
      <c r="C8" s="209">
        <v>1302618.5900000001</v>
      </c>
      <c r="D8" s="210"/>
      <c r="E8" s="209">
        <v>21627143.449999999</v>
      </c>
      <c r="F8" s="209">
        <v>-1302618.5900000001</v>
      </c>
      <c r="G8" s="202"/>
      <c r="H8" s="201"/>
      <c r="I8" s="210"/>
      <c r="J8" s="210"/>
      <c r="K8" s="210"/>
      <c r="L8" s="210"/>
      <c r="M8" s="207"/>
      <c r="N8" s="207"/>
      <c r="O8" s="207">
        <v>-1302618.5900000001</v>
      </c>
      <c r="P8" s="207">
        <v>20324524.859999999</v>
      </c>
    </row>
    <row r="9" spans="1:16">
      <c r="A9" s="217" t="s">
        <v>969</v>
      </c>
      <c r="B9" s="209">
        <v>-59516012.409999996</v>
      </c>
      <c r="C9" s="209">
        <v>-87351.12</v>
      </c>
      <c r="D9" s="210"/>
      <c r="E9" s="209">
        <v>-59603363.529999994</v>
      </c>
      <c r="F9" s="209">
        <v>87351.12</v>
      </c>
      <c r="G9" s="202"/>
      <c r="H9" s="201">
        <v>314519.24181470129</v>
      </c>
      <c r="I9" s="201">
        <v>-4903781.1889914675</v>
      </c>
      <c r="J9" s="201">
        <v>7448.6485854028388</v>
      </c>
      <c r="K9" s="201">
        <v>690629.20478280878</v>
      </c>
      <c r="L9" s="201">
        <v>819948.29125744326</v>
      </c>
      <c r="M9" s="201">
        <v>-98081.180932466727</v>
      </c>
      <c r="N9" s="201">
        <v>2339131.3804948837</v>
      </c>
      <c r="O9" s="207">
        <v>-742834.48298869515</v>
      </c>
      <c r="P9" s="207">
        <v>-60346198.012988687</v>
      </c>
    </row>
    <row r="10" spans="1:16">
      <c r="A10" s="217" t="s">
        <v>970</v>
      </c>
      <c r="B10" s="205">
        <v>-223745.1</v>
      </c>
      <c r="C10" s="205">
        <v>-1265666.21</v>
      </c>
      <c r="D10" s="205"/>
      <c r="E10" s="205">
        <v>-1489411.31</v>
      </c>
      <c r="F10" s="205">
        <v>1265666.21</v>
      </c>
      <c r="G10" s="203"/>
      <c r="H10" s="206"/>
      <c r="I10" s="205"/>
      <c r="J10" s="205"/>
      <c r="K10" s="205"/>
      <c r="L10" s="205"/>
      <c r="M10" s="205"/>
      <c r="N10" s="205"/>
      <c r="O10" s="208">
        <v>1265666.21</v>
      </c>
      <c r="P10" s="208">
        <v>-223745.10000000009</v>
      </c>
    </row>
    <row r="11" spans="1:16">
      <c r="A11" s="217" t="s">
        <v>971</v>
      </c>
      <c r="B11" s="209">
        <v>-39415232.649999999</v>
      </c>
      <c r="C11" s="209">
        <v>-50398.739999999758</v>
      </c>
      <c r="D11" s="209">
        <v>0</v>
      </c>
      <c r="E11" s="209">
        <v>-39465631.390000001</v>
      </c>
      <c r="F11" s="209">
        <v>50398.739999999758</v>
      </c>
      <c r="G11" s="209">
        <v>0</v>
      </c>
      <c r="H11" s="209">
        <v>314519.24181470129</v>
      </c>
      <c r="I11" s="209">
        <v>-4903781.1889914675</v>
      </c>
      <c r="J11" s="209">
        <v>7448.6485854028388</v>
      </c>
      <c r="K11" s="209">
        <v>690629.20478280878</v>
      </c>
      <c r="L11" s="209">
        <v>819948.29125744326</v>
      </c>
      <c r="M11" s="209">
        <v>-98081.180932466727</v>
      </c>
      <c r="N11" s="209">
        <v>2339131.3804948837</v>
      </c>
      <c r="O11" s="209">
        <v>-779786.86298869527</v>
      </c>
      <c r="P11" s="209">
        <v>-40245418.252988689</v>
      </c>
    </row>
    <row r="12" spans="1:16">
      <c r="A12" s="218"/>
      <c r="B12" s="210"/>
      <c r="C12" s="210"/>
      <c r="D12" s="210"/>
      <c r="E12" s="210"/>
      <c r="F12" s="210"/>
      <c r="G12" s="210"/>
      <c r="H12" s="210"/>
      <c r="I12" s="209"/>
      <c r="J12" s="209"/>
      <c r="K12" s="209"/>
      <c r="L12" s="209"/>
      <c r="M12" s="209"/>
      <c r="N12" s="209"/>
      <c r="O12" s="209"/>
      <c r="P12" s="209"/>
    </row>
    <row r="13" spans="1:16">
      <c r="A13" s="217" t="s">
        <v>972</v>
      </c>
      <c r="B13" s="209">
        <v>899758.02</v>
      </c>
      <c r="C13" s="202"/>
      <c r="D13" s="210"/>
      <c r="E13" s="209">
        <v>899758.02</v>
      </c>
      <c r="F13" s="210"/>
      <c r="G13" s="210"/>
      <c r="H13" s="210"/>
      <c r="I13" s="209"/>
      <c r="J13" s="209"/>
      <c r="K13" s="209"/>
      <c r="L13" s="209"/>
      <c r="M13" s="209"/>
      <c r="N13" s="209"/>
      <c r="O13" s="207">
        <v>0</v>
      </c>
      <c r="P13" s="207">
        <v>899758.02</v>
      </c>
    </row>
    <row r="14" spans="1:16">
      <c r="A14" s="217" t="s">
        <v>973</v>
      </c>
      <c r="B14" s="205">
        <v>-23583617.129999999</v>
      </c>
      <c r="C14" s="203"/>
      <c r="D14" s="205">
        <v>-9241</v>
      </c>
      <c r="E14" s="205">
        <v>-23592858.129999999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8">
        <v>-9241</v>
      </c>
      <c r="P14" s="208">
        <v>-23592858.129999999</v>
      </c>
    </row>
    <row r="15" spans="1:16">
      <c r="A15" s="217" t="s">
        <v>974</v>
      </c>
      <c r="B15" s="209">
        <v>-22683859.109999999</v>
      </c>
      <c r="C15" s="209">
        <v>0</v>
      </c>
      <c r="D15" s="209">
        <v>-9241</v>
      </c>
      <c r="E15" s="209">
        <v>-22693100.109999999</v>
      </c>
      <c r="F15" s="209">
        <v>0</v>
      </c>
      <c r="G15" s="209">
        <v>0</v>
      </c>
      <c r="H15" s="210"/>
      <c r="I15" s="209">
        <v>0</v>
      </c>
      <c r="J15" s="209">
        <v>0</v>
      </c>
      <c r="K15" s="209"/>
      <c r="L15" s="209"/>
      <c r="M15" s="209">
        <v>0</v>
      </c>
      <c r="N15" s="209">
        <v>0</v>
      </c>
      <c r="O15" s="207">
        <v>-9241</v>
      </c>
      <c r="P15" s="209">
        <v>-22693100.109999999</v>
      </c>
    </row>
    <row r="16" spans="1:16">
      <c r="A16" s="218"/>
      <c r="B16" s="210"/>
      <c r="C16" s="210"/>
      <c r="D16" s="210"/>
      <c r="E16" s="210"/>
      <c r="F16" s="210"/>
      <c r="G16" s="210"/>
      <c r="H16" s="210"/>
      <c r="I16" s="209"/>
      <c r="J16" s="209"/>
      <c r="K16" s="209"/>
      <c r="L16" s="209"/>
      <c r="M16" s="209"/>
      <c r="N16" s="209"/>
      <c r="O16" s="209"/>
      <c r="P16" s="209"/>
    </row>
    <row r="17" spans="1:16" ht="15" thickBot="1">
      <c r="A17" s="217" t="s">
        <v>497</v>
      </c>
      <c r="B17" s="204">
        <v>-62099091.759999998</v>
      </c>
      <c r="C17" s="204">
        <v>-50398.739999999758</v>
      </c>
      <c r="D17" s="204">
        <v>-9241</v>
      </c>
      <c r="E17" s="204">
        <v>-62158731.5</v>
      </c>
      <c r="F17" s="204">
        <v>50398.739999999758</v>
      </c>
      <c r="G17" s="204">
        <v>0</v>
      </c>
      <c r="H17" s="204">
        <v>314519.24181470129</v>
      </c>
      <c r="I17" s="204">
        <v>-4903781.1889914675</v>
      </c>
      <c r="J17" s="204">
        <v>7448.6485854028388</v>
      </c>
      <c r="K17" s="204">
        <v>690629.20478280878</v>
      </c>
      <c r="L17" s="204">
        <v>819948.29125744326</v>
      </c>
      <c r="M17" s="204">
        <v>-98081.180932466727</v>
      </c>
      <c r="N17" s="204">
        <v>2339131.3804948837</v>
      </c>
      <c r="O17" s="297">
        <v>-789027.86298869527</v>
      </c>
      <c r="P17" s="204">
        <v>-62938518.362988688</v>
      </c>
    </row>
    <row r="18" spans="1:16" ht="15" thickTop="1"/>
    <row r="23" spans="1:16">
      <c r="A23" s="163"/>
    </row>
  </sheetData>
  <mergeCells count="2">
    <mergeCell ref="B6:E6"/>
    <mergeCell ref="F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6852-64D5-4ED2-BB46-DE7ADBA1DE8C}">
  <sheetPr codeName="Sheet5">
    <tabColor theme="6" tint="0.39997558519241921"/>
  </sheetPr>
  <dimension ref="A1:N19"/>
  <sheetViews>
    <sheetView showGridLines="0" workbookViewId="0"/>
  </sheetViews>
  <sheetFormatPr defaultRowHeight="14.4"/>
  <cols>
    <col min="1" max="1" width="50.88671875" bestFit="1" customWidth="1"/>
    <col min="2" max="3" width="12.44140625" hidden="1" customWidth="1"/>
    <col min="4" max="4" width="12.44140625" bestFit="1" customWidth="1"/>
    <col min="5" max="5" width="19.33203125" customWidth="1"/>
    <col min="6" max="6" width="22.5546875" customWidth="1"/>
    <col min="7" max="7" width="18.88671875" bestFit="1" customWidth="1"/>
    <col min="8" max="8" width="14.88671875" bestFit="1" customWidth="1"/>
    <col min="9" max="9" width="13.5546875" customWidth="1"/>
    <col min="10" max="10" width="13.6640625" customWidth="1"/>
    <col min="11" max="11" width="15.6640625" customWidth="1"/>
    <col min="12" max="12" width="12.33203125" customWidth="1"/>
    <col min="13" max="13" width="12.44140625" bestFit="1" customWidth="1"/>
    <col min="14" max="15" width="13.5546875" bestFit="1" customWidth="1"/>
  </cols>
  <sheetData>
    <row r="1" spans="1:14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 ht="12.75" customHeight="1">
      <c r="A4" s="18" t="s">
        <v>495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4">
      <c r="A5" s="199"/>
    </row>
    <row r="6" spans="1:14">
      <c r="A6" s="230" t="s">
        <v>505</v>
      </c>
      <c r="B6" s="231"/>
      <c r="C6" s="230"/>
      <c r="D6" s="232" t="s">
        <v>20</v>
      </c>
      <c r="M6" s="470"/>
      <c r="N6" s="470"/>
    </row>
    <row r="7" spans="1:14">
      <c r="A7" s="233" t="s">
        <v>1691</v>
      </c>
      <c r="B7" s="233"/>
      <c r="C7" s="233"/>
      <c r="D7" s="238">
        <v>-50406054.18</v>
      </c>
    </row>
    <row r="8" spans="1:14">
      <c r="A8" s="233" t="s">
        <v>1693</v>
      </c>
      <c r="B8" s="233"/>
      <c r="C8" s="233"/>
      <c r="D8" s="238">
        <v>17319.419999999998</v>
      </c>
      <c r="J8" s="472"/>
    </row>
    <row r="9" spans="1:14">
      <c r="A9" s="244" t="s">
        <v>1694</v>
      </c>
      <c r="B9" s="239"/>
      <c r="C9" s="239"/>
      <c r="D9" s="243">
        <f>SUM(D7:D8)</f>
        <v>-50388734.759999998</v>
      </c>
    </row>
    <row r="11" spans="1:14">
      <c r="H11" s="465"/>
      <c r="I11" s="466"/>
    </row>
    <row r="12" spans="1:14">
      <c r="D12" s="464"/>
      <c r="G12" s="466"/>
    </row>
    <row r="13" spans="1:14">
      <c r="D13" s="467"/>
      <c r="G13" s="468"/>
    </row>
    <row r="14" spans="1:14">
      <c r="D14" s="481"/>
      <c r="E14" s="481"/>
      <c r="F14" s="481"/>
      <c r="G14" s="481"/>
      <c r="H14" s="481"/>
    </row>
    <row r="15" spans="1:14">
      <c r="D15" s="481"/>
      <c r="E15" s="481"/>
      <c r="F15" s="481"/>
      <c r="G15" s="481"/>
      <c r="H15" s="481"/>
    </row>
    <row r="16" spans="1:14">
      <c r="D16" s="481"/>
      <c r="E16" s="481"/>
      <c r="F16" s="481"/>
      <c r="G16" s="481"/>
      <c r="H16" s="481"/>
      <c r="I16" s="466"/>
      <c r="J16" s="466"/>
    </row>
    <row r="17" spans="4:8">
      <c r="D17" s="481"/>
      <c r="E17" s="481"/>
      <c r="F17" s="481"/>
      <c r="G17" s="481"/>
      <c r="H17" s="481"/>
    </row>
    <row r="18" spans="4:8">
      <c r="D18" s="463"/>
      <c r="H18" s="466"/>
    </row>
    <row r="19" spans="4:8">
      <c r="D19" s="463"/>
      <c r="G19" s="4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6" tint="0.39997558519241921"/>
  </sheetPr>
  <dimension ref="A1:S29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20.109375" customWidth="1"/>
    <col min="4" max="4" width="11.109375" bestFit="1" customWidth="1"/>
    <col min="5" max="5" width="19.5546875" bestFit="1" customWidth="1"/>
    <col min="6" max="6" width="13.88671875" bestFit="1" customWidth="1"/>
    <col min="7" max="7" width="22.33203125" bestFit="1" customWidth="1"/>
    <col min="8" max="8" width="6.109375" bestFit="1" customWidth="1"/>
    <col min="9" max="9" width="25.109375" bestFit="1" customWidth="1"/>
    <col min="10" max="10" width="11.33203125" bestFit="1" customWidth="1"/>
    <col min="11" max="11" width="9.5546875" bestFit="1" customWidth="1"/>
    <col min="12" max="12" width="25.5546875" bestFit="1" customWidth="1"/>
    <col min="13" max="13" width="7.88671875" hidden="1" customWidth="1"/>
    <col min="14" max="14" width="16.109375" hidden="1" customWidth="1"/>
    <col min="15" max="15" width="9" hidden="1" customWidth="1"/>
    <col min="16" max="16" width="16" hidden="1" customWidth="1"/>
    <col min="17" max="17" width="18.33203125" hidden="1" customWidth="1"/>
    <col min="18" max="18" width="14.6640625" hidden="1" customWidth="1"/>
    <col min="19" max="19" width="9.5546875" bestFit="1" customWidth="1"/>
  </cols>
  <sheetData>
    <row r="1" spans="1:19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9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9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9" ht="12.75" customHeight="1">
      <c r="A4" s="18" t="s">
        <v>500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9">
      <c r="A5" s="4"/>
    </row>
    <row r="6" spans="1:19" hidden="1">
      <c r="A6" s="2" t="s">
        <v>82</v>
      </c>
    </row>
    <row r="7" spans="1:19" hidden="1">
      <c r="A7" s="3" t="s">
        <v>0</v>
      </c>
    </row>
    <row r="8" spans="1:19" hidden="1">
      <c r="A8" s="3" t="s">
        <v>961</v>
      </c>
    </row>
    <row r="9" spans="1:19" hidden="1"/>
    <row r="10" spans="1:19" hidden="1">
      <c r="A10" s="4"/>
      <c r="B10" s="5" t="s">
        <v>0</v>
      </c>
    </row>
    <row r="11" spans="1:19" hidden="1">
      <c r="A11" s="6" t="s">
        <v>1</v>
      </c>
      <c r="B11" s="7" t="s">
        <v>52</v>
      </c>
    </row>
    <row r="12" spans="1:19" hidden="1">
      <c r="A12" s="6" t="s">
        <v>1</v>
      </c>
      <c r="B12" s="7" t="s">
        <v>83</v>
      </c>
    </row>
    <row r="13" spans="1:19" hidden="1">
      <c r="A13" s="6" t="s">
        <v>1</v>
      </c>
      <c r="B13" s="7" t="s">
        <v>84</v>
      </c>
    </row>
    <row r="14" spans="1:19" hidden="1">
      <c r="A14" s="4" t="s">
        <v>2</v>
      </c>
    </row>
    <row r="15" spans="1:19" hidden="1">
      <c r="A15" s="1" t="s">
        <v>3</v>
      </c>
    </row>
    <row r="16" spans="1:19">
      <c r="A16" s="165" t="s">
        <v>4</v>
      </c>
      <c r="B16" s="165" t="s">
        <v>5</v>
      </c>
      <c r="C16" s="165" t="s">
        <v>6</v>
      </c>
      <c r="D16" s="165" t="s">
        <v>7</v>
      </c>
      <c r="E16" s="165" t="s">
        <v>8</v>
      </c>
      <c r="F16" s="165" t="s">
        <v>53</v>
      </c>
      <c r="G16" s="165" t="s">
        <v>54</v>
      </c>
      <c r="H16" s="165" t="s">
        <v>9</v>
      </c>
      <c r="I16" s="165" t="s">
        <v>10</v>
      </c>
      <c r="J16" s="165" t="s">
        <v>11</v>
      </c>
      <c r="K16" s="165" t="s">
        <v>12</v>
      </c>
      <c r="L16" s="165" t="s">
        <v>13</v>
      </c>
      <c r="M16" s="165" t="s">
        <v>14</v>
      </c>
      <c r="N16" s="165" t="s">
        <v>15</v>
      </c>
      <c r="O16" s="165" t="s">
        <v>16</v>
      </c>
      <c r="P16" s="165" t="s">
        <v>17</v>
      </c>
      <c r="Q16" s="165" t="s">
        <v>18</v>
      </c>
      <c r="R16" s="165" t="s">
        <v>19</v>
      </c>
      <c r="S16" s="166" t="s">
        <v>20</v>
      </c>
    </row>
    <row r="17" spans="1:19">
      <c r="A17" s="167" t="s">
        <v>30</v>
      </c>
      <c r="B17" s="167" t="s">
        <v>55</v>
      </c>
      <c r="C17" s="167" t="s">
        <v>56</v>
      </c>
      <c r="D17" s="167" t="s">
        <v>85</v>
      </c>
      <c r="E17" s="167" t="s">
        <v>86</v>
      </c>
      <c r="F17" s="167" t="s">
        <v>57</v>
      </c>
      <c r="G17" s="167" t="s">
        <v>29</v>
      </c>
      <c r="H17" s="167" t="s">
        <v>87</v>
      </c>
      <c r="I17" s="167" t="s">
        <v>88</v>
      </c>
      <c r="J17" s="167" t="s">
        <v>26</v>
      </c>
      <c r="K17" s="167" t="s">
        <v>60</v>
      </c>
      <c r="L17" s="167" t="s">
        <v>89</v>
      </c>
      <c r="M17" s="167" t="s">
        <v>28</v>
      </c>
      <c r="N17" s="167" t="s">
        <v>29</v>
      </c>
      <c r="O17" s="167" t="s">
        <v>29</v>
      </c>
      <c r="P17" s="175"/>
      <c r="Q17" s="175"/>
      <c r="R17" s="175"/>
      <c r="S17" s="176">
        <v>-47605</v>
      </c>
    </row>
    <row r="18" spans="1:19">
      <c r="A18" s="167" t="s">
        <v>32</v>
      </c>
      <c r="B18" s="167" t="s">
        <v>55</v>
      </c>
      <c r="C18" s="167" t="s">
        <v>56</v>
      </c>
      <c r="D18" s="167" t="s">
        <v>85</v>
      </c>
      <c r="E18" s="167" t="s">
        <v>86</v>
      </c>
      <c r="F18" s="167" t="s">
        <v>57</v>
      </c>
      <c r="G18" s="167" t="s">
        <v>29</v>
      </c>
      <c r="H18" s="167" t="s">
        <v>87</v>
      </c>
      <c r="I18" s="167" t="s">
        <v>88</v>
      </c>
      <c r="J18" s="167" t="s">
        <v>26</v>
      </c>
      <c r="K18" s="167" t="s">
        <v>60</v>
      </c>
      <c r="L18" s="167" t="s">
        <v>89</v>
      </c>
      <c r="M18" s="167" t="s">
        <v>28</v>
      </c>
      <c r="N18" s="167" t="s">
        <v>29</v>
      </c>
      <c r="O18" s="167" t="s">
        <v>29</v>
      </c>
      <c r="P18" s="175"/>
      <c r="Q18" s="175"/>
      <c r="R18" s="175"/>
      <c r="S18" s="176">
        <v>-47605</v>
      </c>
    </row>
    <row r="19" spans="1:19">
      <c r="A19" s="167" t="s">
        <v>34</v>
      </c>
      <c r="B19" s="167" t="s">
        <v>55</v>
      </c>
      <c r="C19" s="167" t="s">
        <v>56</v>
      </c>
      <c r="D19" s="167" t="s">
        <v>85</v>
      </c>
      <c r="E19" s="167" t="s">
        <v>86</v>
      </c>
      <c r="F19" s="167" t="s">
        <v>57</v>
      </c>
      <c r="G19" s="167" t="s">
        <v>29</v>
      </c>
      <c r="H19" s="167" t="s">
        <v>87</v>
      </c>
      <c r="I19" s="167" t="s">
        <v>88</v>
      </c>
      <c r="J19" s="167" t="s">
        <v>26</v>
      </c>
      <c r="K19" s="167" t="s">
        <v>60</v>
      </c>
      <c r="L19" s="167" t="s">
        <v>89</v>
      </c>
      <c r="M19" s="167" t="s">
        <v>28</v>
      </c>
      <c r="N19" s="167" t="s">
        <v>29</v>
      </c>
      <c r="O19" s="167" t="s">
        <v>29</v>
      </c>
      <c r="P19" s="175"/>
      <c r="Q19" s="175"/>
      <c r="R19" s="175"/>
      <c r="S19" s="176">
        <v>-47605</v>
      </c>
    </row>
    <row r="20" spans="1:19">
      <c r="A20" s="167" t="s">
        <v>36</v>
      </c>
      <c r="B20" s="167" t="s">
        <v>55</v>
      </c>
      <c r="C20" s="167" t="s">
        <v>56</v>
      </c>
      <c r="D20" s="167" t="s">
        <v>85</v>
      </c>
      <c r="E20" s="167" t="s">
        <v>86</v>
      </c>
      <c r="F20" s="167" t="s">
        <v>57</v>
      </c>
      <c r="G20" s="167" t="s">
        <v>29</v>
      </c>
      <c r="H20" s="167" t="s">
        <v>87</v>
      </c>
      <c r="I20" s="167" t="s">
        <v>88</v>
      </c>
      <c r="J20" s="167" t="s">
        <v>26</v>
      </c>
      <c r="K20" s="167" t="s">
        <v>60</v>
      </c>
      <c r="L20" s="167" t="s">
        <v>89</v>
      </c>
      <c r="M20" s="167" t="s">
        <v>28</v>
      </c>
      <c r="N20" s="167" t="s">
        <v>29</v>
      </c>
      <c r="O20" s="167" t="s">
        <v>29</v>
      </c>
      <c r="P20" s="175"/>
      <c r="Q20" s="175"/>
      <c r="R20" s="175"/>
      <c r="S20" s="176">
        <v>-47605</v>
      </c>
    </row>
    <row r="21" spans="1:19">
      <c r="A21" s="167" t="s">
        <v>38</v>
      </c>
      <c r="B21" s="167" t="s">
        <v>55</v>
      </c>
      <c r="C21" s="167" t="s">
        <v>56</v>
      </c>
      <c r="D21" s="167" t="s">
        <v>85</v>
      </c>
      <c r="E21" s="167" t="s">
        <v>86</v>
      </c>
      <c r="F21" s="167" t="s">
        <v>57</v>
      </c>
      <c r="G21" s="167" t="s">
        <v>29</v>
      </c>
      <c r="H21" s="167" t="s">
        <v>87</v>
      </c>
      <c r="I21" s="167" t="s">
        <v>88</v>
      </c>
      <c r="J21" s="167" t="s">
        <v>26</v>
      </c>
      <c r="K21" s="167" t="s">
        <v>60</v>
      </c>
      <c r="L21" s="167" t="s">
        <v>89</v>
      </c>
      <c r="M21" s="167" t="s">
        <v>28</v>
      </c>
      <c r="N21" s="167" t="s">
        <v>29</v>
      </c>
      <c r="O21" s="167" t="s">
        <v>29</v>
      </c>
      <c r="P21" s="175"/>
      <c r="Q21" s="175"/>
      <c r="R21" s="175"/>
      <c r="S21" s="176">
        <v>-47605</v>
      </c>
    </row>
    <row r="22" spans="1:19">
      <c r="A22" s="167" t="s">
        <v>40</v>
      </c>
      <c r="B22" s="167" t="s">
        <v>55</v>
      </c>
      <c r="C22" s="167" t="s">
        <v>56</v>
      </c>
      <c r="D22" s="167" t="s">
        <v>85</v>
      </c>
      <c r="E22" s="167" t="s">
        <v>86</v>
      </c>
      <c r="F22" s="167" t="s">
        <v>57</v>
      </c>
      <c r="G22" s="167" t="s">
        <v>29</v>
      </c>
      <c r="H22" s="167" t="s">
        <v>87</v>
      </c>
      <c r="I22" s="167" t="s">
        <v>88</v>
      </c>
      <c r="J22" s="167" t="s">
        <v>26</v>
      </c>
      <c r="K22" s="167" t="s">
        <v>60</v>
      </c>
      <c r="L22" s="167" t="s">
        <v>89</v>
      </c>
      <c r="M22" s="167" t="s">
        <v>28</v>
      </c>
      <c r="N22" s="167" t="s">
        <v>29</v>
      </c>
      <c r="O22" s="167" t="s">
        <v>29</v>
      </c>
      <c r="P22" s="175"/>
      <c r="Q22" s="175"/>
      <c r="R22" s="175"/>
      <c r="S22" s="176">
        <v>-47605</v>
      </c>
    </row>
    <row r="23" spans="1:19">
      <c r="A23" s="167" t="s">
        <v>42</v>
      </c>
      <c r="B23" s="167" t="s">
        <v>55</v>
      </c>
      <c r="C23" s="167" t="s">
        <v>56</v>
      </c>
      <c r="D23" s="167" t="s">
        <v>85</v>
      </c>
      <c r="E23" s="167" t="s">
        <v>86</v>
      </c>
      <c r="F23" s="167" t="s">
        <v>57</v>
      </c>
      <c r="G23" s="167" t="s">
        <v>29</v>
      </c>
      <c r="H23" s="167" t="s">
        <v>87</v>
      </c>
      <c r="I23" s="167" t="s">
        <v>88</v>
      </c>
      <c r="J23" s="167" t="s">
        <v>26</v>
      </c>
      <c r="K23" s="167" t="s">
        <v>60</v>
      </c>
      <c r="L23" s="167" t="s">
        <v>89</v>
      </c>
      <c r="M23" s="167" t="s">
        <v>28</v>
      </c>
      <c r="N23" s="167" t="s">
        <v>29</v>
      </c>
      <c r="O23" s="167" t="s">
        <v>29</v>
      </c>
      <c r="P23" s="175"/>
      <c r="Q23" s="175"/>
      <c r="R23" s="175"/>
      <c r="S23" s="176">
        <v>-47605</v>
      </c>
    </row>
    <row r="24" spans="1:19">
      <c r="A24" s="167" t="s">
        <v>44</v>
      </c>
      <c r="B24" s="167" t="s">
        <v>55</v>
      </c>
      <c r="C24" s="167" t="s">
        <v>56</v>
      </c>
      <c r="D24" s="167" t="s">
        <v>85</v>
      </c>
      <c r="E24" s="167" t="s">
        <v>86</v>
      </c>
      <c r="F24" s="167" t="s">
        <v>57</v>
      </c>
      <c r="G24" s="167" t="s">
        <v>29</v>
      </c>
      <c r="H24" s="167" t="s">
        <v>87</v>
      </c>
      <c r="I24" s="167" t="s">
        <v>88</v>
      </c>
      <c r="J24" s="167" t="s">
        <v>26</v>
      </c>
      <c r="K24" s="167" t="s">
        <v>60</v>
      </c>
      <c r="L24" s="167" t="s">
        <v>89</v>
      </c>
      <c r="M24" s="167" t="s">
        <v>28</v>
      </c>
      <c r="N24" s="167" t="s">
        <v>29</v>
      </c>
      <c r="O24" s="167" t="s">
        <v>29</v>
      </c>
      <c r="P24" s="175"/>
      <c r="Q24" s="175"/>
      <c r="R24" s="175"/>
      <c r="S24" s="176">
        <v>-47665.73</v>
      </c>
    </row>
    <row r="25" spans="1:19">
      <c r="A25" s="167" t="s">
        <v>46</v>
      </c>
      <c r="B25" s="167" t="s">
        <v>55</v>
      </c>
      <c r="C25" s="167" t="s">
        <v>56</v>
      </c>
      <c r="D25" s="167" t="s">
        <v>85</v>
      </c>
      <c r="E25" s="167" t="s">
        <v>86</v>
      </c>
      <c r="F25" s="167" t="s">
        <v>57</v>
      </c>
      <c r="G25" s="167" t="s">
        <v>29</v>
      </c>
      <c r="H25" s="167" t="s">
        <v>87</v>
      </c>
      <c r="I25" s="167" t="s">
        <v>88</v>
      </c>
      <c r="J25" s="167" t="s">
        <v>26</v>
      </c>
      <c r="K25" s="167" t="s">
        <v>60</v>
      </c>
      <c r="L25" s="167" t="s">
        <v>89</v>
      </c>
      <c r="M25" s="167" t="s">
        <v>28</v>
      </c>
      <c r="N25" s="167" t="s">
        <v>29</v>
      </c>
      <c r="O25" s="167" t="s">
        <v>29</v>
      </c>
      <c r="P25" s="175"/>
      <c r="Q25" s="175"/>
      <c r="R25" s="175"/>
      <c r="S25" s="176">
        <v>-47665.73</v>
      </c>
    </row>
    <row r="26" spans="1:19">
      <c r="A26" s="167" t="s">
        <v>48</v>
      </c>
      <c r="B26" s="167" t="s">
        <v>55</v>
      </c>
      <c r="C26" s="167" t="s">
        <v>56</v>
      </c>
      <c r="D26" s="167" t="s">
        <v>85</v>
      </c>
      <c r="E26" s="167" t="s">
        <v>86</v>
      </c>
      <c r="F26" s="167" t="s">
        <v>57</v>
      </c>
      <c r="G26" s="167" t="s">
        <v>29</v>
      </c>
      <c r="H26" s="167" t="s">
        <v>87</v>
      </c>
      <c r="I26" s="167" t="s">
        <v>88</v>
      </c>
      <c r="J26" s="167" t="s">
        <v>26</v>
      </c>
      <c r="K26" s="167" t="s">
        <v>60</v>
      </c>
      <c r="L26" s="167" t="s">
        <v>89</v>
      </c>
      <c r="M26" s="167" t="s">
        <v>28</v>
      </c>
      <c r="N26" s="167" t="s">
        <v>29</v>
      </c>
      <c r="O26" s="167" t="s">
        <v>29</v>
      </c>
      <c r="P26" s="175"/>
      <c r="Q26" s="175"/>
      <c r="R26" s="175"/>
      <c r="S26" s="176">
        <v>-47665.73</v>
      </c>
    </row>
    <row r="27" spans="1:19">
      <c r="A27" s="167" t="s">
        <v>50</v>
      </c>
      <c r="B27" s="167" t="s">
        <v>55</v>
      </c>
      <c r="C27" s="167" t="s">
        <v>56</v>
      </c>
      <c r="D27" s="167" t="s">
        <v>85</v>
      </c>
      <c r="E27" s="167" t="s">
        <v>86</v>
      </c>
      <c r="F27" s="167" t="s">
        <v>57</v>
      </c>
      <c r="G27" s="167" t="s">
        <v>29</v>
      </c>
      <c r="H27" s="167" t="s">
        <v>87</v>
      </c>
      <c r="I27" s="167" t="s">
        <v>88</v>
      </c>
      <c r="J27" s="167" t="s">
        <v>26</v>
      </c>
      <c r="K27" s="167" t="s">
        <v>60</v>
      </c>
      <c r="L27" s="167" t="s">
        <v>89</v>
      </c>
      <c r="M27" s="167" t="s">
        <v>28</v>
      </c>
      <c r="N27" s="167" t="s">
        <v>29</v>
      </c>
      <c r="O27" s="167" t="s">
        <v>29</v>
      </c>
      <c r="P27" s="175"/>
      <c r="Q27" s="175"/>
      <c r="R27" s="175"/>
      <c r="S27" s="176">
        <v>-47665.73</v>
      </c>
    </row>
    <row r="28" spans="1:19">
      <c r="A28" s="167" t="s">
        <v>921</v>
      </c>
      <c r="B28" s="167" t="s">
        <v>55</v>
      </c>
      <c r="C28" s="167" t="s">
        <v>56</v>
      </c>
      <c r="D28" s="167" t="s">
        <v>85</v>
      </c>
      <c r="E28" s="167" t="s">
        <v>86</v>
      </c>
      <c r="F28" s="167" t="s">
        <v>57</v>
      </c>
      <c r="G28" s="167" t="s">
        <v>29</v>
      </c>
      <c r="H28" s="167" t="s">
        <v>87</v>
      </c>
      <c r="I28" s="167" t="s">
        <v>88</v>
      </c>
      <c r="J28" s="167" t="s">
        <v>26</v>
      </c>
      <c r="K28" s="167" t="s">
        <v>60</v>
      </c>
      <c r="L28" s="167" t="s">
        <v>89</v>
      </c>
      <c r="M28" s="167" t="s">
        <v>28</v>
      </c>
      <c r="N28" s="167" t="s">
        <v>29</v>
      </c>
      <c r="O28" s="167" t="s">
        <v>29</v>
      </c>
      <c r="P28" s="175"/>
      <c r="Q28" s="175"/>
      <c r="R28" s="175"/>
      <c r="S28" s="176">
        <v>-47665.73</v>
      </c>
    </row>
    <row r="29" spans="1:19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77">
        <v>-571563.65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 filterMode="1">
    <tabColor theme="6" tint="0.39997558519241921"/>
  </sheetPr>
  <dimension ref="A1:T259"/>
  <sheetViews>
    <sheetView showGridLines="0" workbookViewId="0"/>
  </sheetViews>
  <sheetFormatPr defaultRowHeight="14.4"/>
  <cols>
    <col min="1" max="1" width="7.44140625" customWidth="1"/>
    <col min="2" max="2" width="8.44140625" bestFit="1" customWidth="1"/>
    <col min="3" max="3" width="23.88671875" bestFit="1" customWidth="1"/>
    <col min="4" max="4" width="11.109375" hidden="1" customWidth="1"/>
    <col min="5" max="5" width="19.5546875" hidden="1" customWidth="1"/>
    <col min="6" max="6" width="13.88671875" hidden="1" customWidth="1"/>
    <col min="7" max="7" width="22.33203125" hidden="1" customWidth="1"/>
    <col min="8" max="8" width="8.44140625" bestFit="1" customWidth="1"/>
    <col min="9" max="9" width="25.109375" bestFit="1" customWidth="1"/>
    <col min="10" max="10" width="12.109375" bestFit="1" customWidth="1"/>
    <col min="11" max="11" width="16" hidden="1" customWidth="1"/>
    <col min="12" max="12" width="37.5546875" hidden="1" customWidth="1"/>
    <col min="13" max="13" width="7.88671875" hidden="1" customWidth="1"/>
    <col min="14" max="14" width="18.109375" hidden="1" customWidth="1"/>
    <col min="15" max="15" width="9" hidden="1" customWidth="1"/>
    <col min="16" max="16" width="18.44140625" hidden="1" customWidth="1"/>
    <col min="17" max="17" width="49" hidden="1" customWidth="1"/>
    <col min="18" max="18" width="22.33203125" hidden="1" customWidth="1"/>
    <col min="19" max="19" width="9.5546875" bestFit="1" customWidth="1"/>
    <col min="20" max="20" width="24.6640625" bestFit="1" customWidth="1"/>
  </cols>
  <sheetData>
    <row r="1" spans="1:20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0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0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20" ht="12.75" customHeight="1">
      <c r="A4" s="18" t="s">
        <v>501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20">
      <c r="A5" s="4"/>
    </row>
    <row r="6" spans="1:20" hidden="1">
      <c r="A6" s="2" t="s">
        <v>90</v>
      </c>
    </row>
    <row r="7" spans="1:20" hidden="1">
      <c r="A7" s="3" t="s">
        <v>0</v>
      </c>
    </row>
    <row r="8" spans="1:20" hidden="1">
      <c r="A8" s="3" t="s">
        <v>961</v>
      </c>
    </row>
    <row r="9" spans="1:20" hidden="1"/>
    <row r="10" spans="1:20" hidden="1">
      <c r="A10" s="4"/>
      <c r="B10" s="5" t="s">
        <v>0</v>
      </c>
    </row>
    <row r="11" spans="1:20" hidden="1">
      <c r="A11" s="6" t="s">
        <v>1</v>
      </c>
      <c r="B11" s="7" t="s">
        <v>91</v>
      </c>
    </row>
    <row r="12" spans="1:20" hidden="1">
      <c r="A12" s="6" t="s">
        <v>1</v>
      </c>
      <c r="B12" s="7" t="s">
        <v>61</v>
      </c>
    </row>
    <row r="13" spans="1:20" hidden="1">
      <c r="A13" s="4" t="s">
        <v>2</v>
      </c>
    </row>
    <row r="14" spans="1:20" hidden="1">
      <c r="A14" s="1" t="s">
        <v>3</v>
      </c>
    </row>
    <row r="15" spans="1:20">
      <c r="A15" s="165" t="s">
        <v>4</v>
      </c>
      <c r="B15" s="165" t="s">
        <v>5</v>
      </c>
      <c r="C15" s="165" t="s">
        <v>6</v>
      </c>
      <c r="D15" s="165" t="s">
        <v>7</v>
      </c>
      <c r="E15" s="165" t="s">
        <v>8</v>
      </c>
      <c r="F15" s="165" t="s">
        <v>53</v>
      </c>
      <c r="G15" s="165" t="s">
        <v>54</v>
      </c>
      <c r="H15" s="165" t="s">
        <v>9</v>
      </c>
      <c r="I15" s="165" t="s">
        <v>10</v>
      </c>
      <c r="J15" s="165" t="s">
        <v>11</v>
      </c>
      <c r="K15" s="165" t="s">
        <v>12</v>
      </c>
      <c r="L15" s="165" t="s">
        <v>13</v>
      </c>
      <c r="M15" s="165" t="s">
        <v>14</v>
      </c>
      <c r="N15" s="165" t="s">
        <v>15</v>
      </c>
      <c r="O15" s="165" t="s">
        <v>16</v>
      </c>
      <c r="P15" s="165" t="s">
        <v>17</v>
      </c>
      <c r="Q15" s="165" t="s">
        <v>18</v>
      </c>
      <c r="R15" s="165" t="s">
        <v>19</v>
      </c>
      <c r="S15" s="165" t="s">
        <v>20</v>
      </c>
      <c r="T15" s="166" t="s">
        <v>92</v>
      </c>
    </row>
    <row r="16" spans="1:20">
      <c r="A16" s="167" t="s">
        <v>30</v>
      </c>
      <c r="B16" s="167" t="s">
        <v>93</v>
      </c>
      <c r="C16" s="167" t="s">
        <v>94</v>
      </c>
      <c r="D16" s="167" t="s">
        <v>57</v>
      </c>
      <c r="E16" s="167" t="s">
        <v>29</v>
      </c>
      <c r="F16" s="167" t="s">
        <v>57</v>
      </c>
      <c r="G16" s="167" t="s">
        <v>29</v>
      </c>
      <c r="H16" s="167" t="s">
        <v>87</v>
      </c>
      <c r="I16" s="167" t="s">
        <v>88</v>
      </c>
      <c r="J16" s="167" t="s">
        <v>26</v>
      </c>
      <c r="K16" s="167" t="s">
        <v>66</v>
      </c>
      <c r="L16" s="167" t="s">
        <v>67</v>
      </c>
      <c r="M16" s="167" t="s">
        <v>28</v>
      </c>
      <c r="N16" s="167" t="s">
        <v>29</v>
      </c>
      <c r="O16" s="167" t="s">
        <v>29</v>
      </c>
      <c r="P16" s="175"/>
      <c r="Q16" s="175"/>
      <c r="R16" s="175"/>
      <c r="S16" s="178">
        <v>-21061</v>
      </c>
      <c r="T16" s="168" t="s">
        <v>95</v>
      </c>
    </row>
    <row r="17" spans="1:20" hidden="1">
      <c r="A17" s="167" t="s">
        <v>30</v>
      </c>
      <c r="B17" s="167" t="s">
        <v>96</v>
      </c>
      <c r="C17" s="167" t="s">
        <v>97</v>
      </c>
      <c r="D17" s="167" t="s">
        <v>57</v>
      </c>
      <c r="E17" s="167" t="s">
        <v>29</v>
      </c>
      <c r="F17" s="167" t="s">
        <v>57</v>
      </c>
      <c r="G17" s="167" t="s">
        <v>29</v>
      </c>
      <c r="H17" s="167" t="s">
        <v>98</v>
      </c>
      <c r="I17" s="167" t="s">
        <v>99</v>
      </c>
      <c r="J17" s="167" t="s">
        <v>100</v>
      </c>
      <c r="K17" s="167" t="s">
        <v>101</v>
      </c>
      <c r="L17" s="167" t="s">
        <v>143</v>
      </c>
      <c r="M17" s="167" t="s">
        <v>102</v>
      </c>
      <c r="N17" s="167" t="s">
        <v>103</v>
      </c>
      <c r="O17" s="167" t="s">
        <v>104</v>
      </c>
      <c r="P17" s="175"/>
      <c r="Q17" s="175"/>
      <c r="R17" s="167" t="s">
        <v>105</v>
      </c>
      <c r="S17" s="178">
        <v>47.64</v>
      </c>
      <c r="T17" s="168" t="s">
        <v>95</v>
      </c>
    </row>
    <row r="18" spans="1:20" hidden="1">
      <c r="A18" s="167" t="s">
        <v>30</v>
      </c>
      <c r="B18" s="167" t="s">
        <v>96</v>
      </c>
      <c r="C18" s="167" t="s">
        <v>97</v>
      </c>
      <c r="D18" s="167" t="s">
        <v>57</v>
      </c>
      <c r="E18" s="167" t="s">
        <v>29</v>
      </c>
      <c r="F18" s="167" t="s">
        <v>57</v>
      </c>
      <c r="G18" s="167" t="s">
        <v>29</v>
      </c>
      <c r="H18" s="167" t="s">
        <v>98</v>
      </c>
      <c r="I18" s="167" t="s">
        <v>99</v>
      </c>
      <c r="J18" s="167" t="s">
        <v>100</v>
      </c>
      <c r="K18" s="167" t="s">
        <v>101</v>
      </c>
      <c r="L18" s="167" t="s">
        <v>144</v>
      </c>
      <c r="M18" s="167" t="s">
        <v>102</v>
      </c>
      <c r="N18" s="167" t="s">
        <v>103</v>
      </c>
      <c r="O18" s="167" t="s">
        <v>104</v>
      </c>
      <c r="P18" s="167" t="s">
        <v>145</v>
      </c>
      <c r="Q18" s="167" t="s">
        <v>146</v>
      </c>
      <c r="R18" s="167" t="s">
        <v>108</v>
      </c>
      <c r="S18" s="178">
        <v>122.11</v>
      </c>
      <c r="T18" s="168" t="s">
        <v>95</v>
      </c>
    </row>
    <row r="19" spans="1:20" hidden="1">
      <c r="A19" s="167" t="s">
        <v>30</v>
      </c>
      <c r="B19" s="167" t="s">
        <v>96</v>
      </c>
      <c r="C19" s="167" t="s">
        <v>97</v>
      </c>
      <c r="D19" s="167" t="s">
        <v>57</v>
      </c>
      <c r="E19" s="167" t="s">
        <v>29</v>
      </c>
      <c r="F19" s="167" t="s">
        <v>57</v>
      </c>
      <c r="G19" s="167" t="s">
        <v>29</v>
      </c>
      <c r="H19" s="167" t="s">
        <v>98</v>
      </c>
      <c r="I19" s="167" t="s">
        <v>99</v>
      </c>
      <c r="J19" s="167" t="s">
        <v>100</v>
      </c>
      <c r="K19" s="167" t="s">
        <v>101</v>
      </c>
      <c r="L19" s="167" t="s">
        <v>144</v>
      </c>
      <c r="M19" s="167" t="s">
        <v>102</v>
      </c>
      <c r="N19" s="167" t="s">
        <v>103</v>
      </c>
      <c r="O19" s="167" t="s">
        <v>104</v>
      </c>
      <c r="P19" s="167" t="s">
        <v>147</v>
      </c>
      <c r="Q19" s="167" t="s">
        <v>148</v>
      </c>
      <c r="R19" s="167" t="s">
        <v>149</v>
      </c>
      <c r="S19" s="178">
        <v>87.22</v>
      </c>
      <c r="T19" s="168" t="s">
        <v>95</v>
      </c>
    </row>
    <row r="20" spans="1:20" hidden="1">
      <c r="A20" s="167" t="s">
        <v>30</v>
      </c>
      <c r="B20" s="167" t="s">
        <v>109</v>
      </c>
      <c r="C20" s="167" t="s">
        <v>110</v>
      </c>
      <c r="D20" s="167" t="s">
        <v>57</v>
      </c>
      <c r="E20" s="167" t="s">
        <v>29</v>
      </c>
      <c r="F20" s="167" t="s">
        <v>57</v>
      </c>
      <c r="G20" s="167" t="s">
        <v>29</v>
      </c>
      <c r="H20" s="167" t="s">
        <v>111</v>
      </c>
      <c r="I20" s="167" t="s">
        <v>112</v>
      </c>
      <c r="J20" s="167" t="s">
        <v>100</v>
      </c>
      <c r="K20" s="167" t="s">
        <v>101</v>
      </c>
      <c r="L20" s="167" t="s">
        <v>144</v>
      </c>
      <c r="M20" s="167" t="s">
        <v>102</v>
      </c>
      <c r="N20" s="167" t="s">
        <v>103</v>
      </c>
      <c r="O20" s="167" t="s">
        <v>104</v>
      </c>
      <c r="P20" s="167" t="s">
        <v>145</v>
      </c>
      <c r="Q20" s="167" t="s">
        <v>150</v>
      </c>
      <c r="R20" s="167" t="s">
        <v>114</v>
      </c>
      <c r="S20" s="178">
        <v>1.46</v>
      </c>
      <c r="T20" s="168" t="s">
        <v>95</v>
      </c>
    </row>
    <row r="21" spans="1:20" hidden="1">
      <c r="A21" s="167" t="s">
        <v>30</v>
      </c>
      <c r="B21" s="167" t="s">
        <v>109</v>
      </c>
      <c r="C21" s="167" t="s">
        <v>110</v>
      </c>
      <c r="D21" s="167" t="s">
        <v>57</v>
      </c>
      <c r="E21" s="167" t="s">
        <v>29</v>
      </c>
      <c r="F21" s="167" t="s">
        <v>57</v>
      </c>
      <c r="G21" s="167" t="s">
        <v>29</v>
      </c>
      <c r="H21" s="167" t="s">
        <v>111</v>
      </c>
      <c r="I21" s="167" t="s">
        <v>112</v>
      </c>
      <c r="J21" s="167" t="s">
        <v>100</v>
      </c>
      <c r="K21" s="167" t="s">
        <v>101</v>
      </c>
      <c r="L21" s="167" t="s">
        <v>144</v>
      </c>
      <c r="M21" s="167" t="s">
        <v>102</v>
      </c>
      <c r="N21" s="167" t="s">
        <v>103</v>
      </c>
      <c r="O21" s="167" t="s">
        <v>104</v>
      </c>
      <c r="P21" s="167" t="s">
        <v>145</v>
      </c>
      <c r="Q21" s="167" t="s">
        <v>151</v>
      </c>
      <c r="R21" s="167" t="s">
        <v>114</v>
      </c>
      <c r="S21" s="178">
        <v>6.22</v>
      </c>
      <c r="T21" s="168" t="s">
        <v>95</v>
      </c>
    </row>
    <row r="22" spans="1:20" hidden="1">
      <c r="A22" s="167" t="s">
        <v>30</v>
      </c>
      <c r="B22" s="167" t="s">
        <v>109</v>
      </c>
      <c r="C22" s="167" t="s">
        <v>110</v>
      </c>
      <c r="D22" s="167" t="s">
        <v>57</v>
      </c>
      <c r="E22" s="167" t="s">
        <v>29</v>
      </c>
      <c r="F22" s="167" t="s">
        <v>57</v>
      </c>
      <c r="G22" s="167" t="s">
        <v>29</v>
      </c>
      <c r="H22" s="167" t="s">
        <v>111</v>
      </c>
      <c r="I22" s="167" t="s">
        <v>112</v>
      </c>
      <c r="J22" s="167" t="s">
        <v>100</v>
      </c>
      <c r="K22" s="167" t="s">
        <v>101</v>
      </c>
      <c r="L22" s="167" t="s">
        <v>144</v>
      </c>
      <c r="M22" s="167" t="s">
        <v>102</v>
      </c>
      <c r="N22" s="167" t="s">
        <v>103</v>
      </c>
      <c r="O22" s="167" t="s">
        <v>104</v>
      </c>
      <c r="P22" s="167" t="s">
        <v>147</v>
      </c>
      <c r="Q22" s="167" t="s">
        <v>152</v>
      </c>
      <c r="R22" s="167" t="s">
        <v>114</v>
      </c>
      <c r="S22" s="178">
        <v>1.04</v>
      </c>
      <c r="T22" s="168" t="s">
        <v>95</v>
      </c>
    </row>
    <row r="23" spans="1:20" hidden="1">
      <c r="A23" s="167" t="s">
        <v>30</v>
      </c>
      <c r="B23" s="167" t="s">
        <v>109</v>
      </c>
      <c r="C23" s="167" t="s">
        <v>110</v>
      </c>
      <c r="D23" s="167" t="s">
        <v>57</v>
      </c>
      <c r="E23" s="167" t="s">
        <v>29</v>
      </c>
      <c r="F23" s="167" t="s">
        <v>57</v>
      </c>
      <c r="G23" s="167" t="s">
        <v>29</v>
      </c>
      <c r="H23" s="167" t="s">
        <v>111</v>
      </c>
      <c r="I23" s="167" t="s">
        <v>112</v>
      </c>
      <c r="J23" s="167" t="s">
        <v>100</v>
      </c>
      <c r="K23" s="167" t="s">
        <v>101</v>
      </c>
      <c r="L23" s="167" t="s">
        <v>144</v>
      </c>
      <c r="M23" s="167" t="s">
        <v>102</v>
      </c>
      <c r="N23" s="167" t="s">
        <v>103</v>
      </c>
      <c r="O23" s="167" t="s">
        <v>104</v>
      </c>
      <c r="P23" s="167" t="s">
        <v>147</v>
      </c>
      <c r="Q23" s="167" t="s">
        <v>153</v>
      </c>
      <c r="R23" s="167" t="s">
        <v>114</v>
      </c>
      <c r="S23" s="178">
        <v>4.4400000000000004</v>
      </c>
      <c r="T23" s="168" t="s">
        <v>95</v>
      </c>
    </row>
    <row r="24" spans="1:20" hidden="1">
      <c r="A24" s="167" t="s">
        <v>30</v>
      </c>
      <c r="B24" s="167" t="s">
        <v>116</v>
      </c>
      <c r="C24" s="167" t="s">
        <v>117</v>
      </c>
      <c r="D24" s="167" t="s">
        <v>57</v>
      </c>
      <c r="E24" s="167" t="s">
        <v>29</v>
      </c>
      <c r="F24" s="167" t="s">
        <v>57</v>
      </c>
      <c r="G24" s="167" t="s">
        <v>29</v>
      </c>
      <c r="H24" s="167" t="s">
        <v>118</v>
      </c>
      <c r="I24" s="167" t="s">
        <v>119</v>
      </c>
      <c r="J24" s="167" t="s">
        <v>100</v>
      </c>
      <c r="K24" s="167" t="s">
        <v>101</v>
      </c>
      <c r="L24" s="167" t="s">
        <v>144</v>
      </c>
      <c r="M24" s="167" t="s">
        <v>102</v>
      </c>
      <c r="N24" s="167" t="s">
        <v>103</v>
      </c>
      <c r="O24" s="167" t="s">
        <v>104</v>
      </c>
      <c r="P24" s="167" t="s">
        <v>145</v>
      </c>
      <c r="Q24" s="167" t="s">
        <v>154</v>
      </c>
      <c r="R24" s="167" t="s">
        <v>121</v>
      </c>
      <c r="S24" s="178">
        <v>1.23</v>
      </c>
      <c r="T24" s="168" t="s">
        <v>95</v>
      </c>
    </row>
    <row r="25" spans="1:20" hidden="1">
      <c r="A25" s="167" t="s">
        <v>30</v>
      </c>
      <c r="B25" s="167" t="s">
        <v>116</v>
      </c>
      <c r="C25" s="167" t="s">
        <v>117</v>
      </c>
      <c r="D25" s="167" t="s">
        <v>57</v>
      </c>
      <c r="E25" s="167" t="s">
        <v>29</v>
      </c>
      <c r="F25" s="167" t="s">
        <v>57</v>
      </c>
      <c r="G25" s="167" t="s">
        <v>29</v>
      </c>
      <c r="H25" s="167" t="s">
        <v>118</v>
      </c>
      <c r="I25" s="167" t="s">
        <v>119</v>
      </c>
      <c r="J25" s="167" t="s">
        <v>100</v>
      </c>
      <c r="K25" s="167" t="s">
        <v>101</v>
      </c>
      <c r="L25" s="167" t="s">
        <v>144</v>
      </c>
      <c r="M25" s="167" t="s">
        <v>102</v>
      </c>
      <c r="N25" s="167" t="s">
        <v>103</v>
      </c>
      <c r="O25" s="167" t="s">
        <v>104</v>
      </c>
      <c r="P25" s="167" t="s">
        <v>147</v>
      </c>
      <c r="Q25" s="167" t="s">
        <v>155</v>
      </c>
      <c r="R25" s="167" t="s">
        <v>121</v>
      </c>
      <c r="S25" s="178">
        <v>0.88</v>
      </c>
      <c r="T25" s="168" t="s">
        <v>95</v>
      </c>
    </row>
    <row r="26" spans="1:20" hidden="1">
      <c r="A26" s="167" t="s">
        <v>30</v>
      </c>
      <c r="B26" s="167" t="s">
        <v>122</v>
      </c>
      <c r="C26" s="167" t="s">
        <v>123</v>
      </c>
      <c r="D26" s="167" t="s">
        <v>57</v>
      </c>
      <c r="E26" s="167" t="s">
        <v>29</v>
      </c>
      <c r="F26" s="167" t="s">
        <v>57</v>
      </c>
      <c r="G26" s="167" t="s">
        <v>29</v>
      </c>
      <c r="H26" s="167" t="s">
        <v>124</v>
      </c>
      <c r="I26" s="167" t="s">
        <v>125</v>
      </c>
      <c r="J26" s="167" t="s">
        <v>100</v>
      </c>
      <c r="K26" s="167" t="s">
        <v>101</v>
      </c>
      <c r="L26" s="167" t="s">
        <v>143</v>
      </c>
      <c r="M26" s="167" t="s">
        <v>102</v>
      </c>
      <c r="N26" s="167" t="s">
        <v>103</v>
      </c>
      <c r="O26" s="167" t="s">
        <v>104</v>
      </c>
      <c r="P26" s="175"/>
      <c r="Q26" s="175"/>
      <c r="R26" s="167" t="s">
        <v>126</v>
      </c>
      <c r="S26" s="178">
        <v>45.67</v>
      </c>
      <c r="T26" s="168" t="s">
        <v>95</v>
      </c>
    </row>
    <row r="27" spans="1:20" hidden="1">
      <c r="A27" s="167" t="s">
        <v>30</v>
      </c>
      <c r="B27" s="167" t="s">
        <v>156</v>
      </c>
      <c r="C27" s="167" t="s">
        <v>157</v>
      </c>
      <c r="D27" s="167" t="s">
        <v>57</v>
      </c>
      <c r="E27" s="167" t="s">
        <v>29</v>
      </c>
      <c r="F27" s="167" t="s">
        <v>57</v>
      </c>
      <c r="G27" s="167" t="s">
        <v>29</v>
      </c>
      <c r="H27" s="167" t="s">
        <v>98</v>
      </c>
      <c r="I27" s="167" t="s">
        <v>99</v>
      </c>
      <c r="J27" s="167" t="s">
        <v>100</v>
      </c>
      <c r="K27" s="167" t="s">
        <v>101</v>
      </c>
      <c r="L27" s="167" t="s">
        <v>144</v>
      </c>
      <c r="M27" s="167" t="s">
        <v>102</v>
      </c>
      <c r="N27" s="167" t="s">
        <v>103</v>
      </c>
      <c r="O27" s="167" t="s">
        <v>104</v>
      </c>
      <c r="P27" s="167" t="s">
        <v>158</v>
      </c>
      <c r="Q27" s="167" t="s">
        <v>159</v>
      </c>
      <c r="R27" s="167" t="s">
        <v>160</v>
      </c>
      <c r="S27" s="178">
        <v>689.44</v>
      </c>
      <c r="T27" s="168" t="s">
        <v>95</v>
      </c>
    </row>
    <row r="28" spans="1:20" hidden="1">
      <c r="A28" s="167" t="s">
        <v>30</v>
      </c>
      <c r="B28" s="167" t="s">
        <v>127</v>
      </c>
      <c r="C28" s="167" t="s">
        <v>128</v>
      </c>
      <c r="D28" s="167" t="s">
        <v>57</v>
      </c>
      <c r="E28" s="167" t="s">
        <v>29</v>
      </c>
      <c r="F28" s="167" t="s">
        <v>57</v>
      </c>
      <c r="G28" s="167" t="s">
        <v>29</v>
      </c>
      <c r="H28" s="167" t="s">
        <v>129</v>
      </c>
      <c r="I28" s="167" t="s">
        <v>130</v>
      </c>
      <c r="J28" s="167" t="s">
        <v>131</v>
      </c>
      <c r="K28" s="175"/>
      <c r="L28" s="167" t="s">
        <v>161</v>
      </c>
      <c r="M28" s="167" t="s">
        <v>102</v>
      </c>
      <c r="N28" s="167" t="s">
        <v>103</v>
      </c>
      <c r="O28" s="167" t="s">
        <v>132</v>
      </c>
      <c r="P28" s="175"/>
      <c r="Q28" s="175"/>
      <c r="R28" s="167" t="s">
        <v>133</v>
      </c>
      <c r="S28" s="178">
        <v>5000</v>
      </c>
      <c r="T28" s="168" t="s">
        <v>95</v>
      </c>
    </row>
    <row r="29" spans="1:20" hidden="1">
      <c r="A29" s="167" t="s">
        <v>30</v>
      </c>
      <c r="B29" s="167" t="s">
        <v>162</v>
      </c>
      <c r="C29" s="167" t="s">
        <v>163</v>
      </c>
      <c r="D29" s="167" t="s">
        <v>57</v>
      </c>
      <c r="E29" s="167" t="s">
        <v>29</v>
      </c>
      <c r="F29" s="167" t="s">
        <v>57</v>
      </c>
      <c r="G29" s="167" t="s">
        <v>29</v>
      </c>
      <c r="H29" s="167" t="s">
        <v>98</v>
      </c>
      <c r="I29" s="167" t="s">
        <v>99</v>
      </c>
      <c r="J29" s="167" t="s">
        <v>100</v>
      </c>
      <c r="K29" s="167" t="s">
        <v>101</v>
      </c>
      <c r="L29" s="167" t="s">
        <v>164</v>
      </c>
      <c r="M29" s="167" t="s">
        <v>102</v>
      </c>
      <c r="N29" s="167" t="s">
        <v>103</v>
      </c>
      <c r="O29" s="167" t="s">
        <v>104</v>
      </c>
      <c r="P29" s="167" t="s">
        <v>165</v>
      </c>
      <c r="Q29" s="167" t="s">
        <v>166</v>
      </c>
      <c r="R29" s="167" t="s">
        <v>163</v>
      </c>
      <c r="S29" s="178">
        <v>3.17</v>
      </c>
      <c r="T29" s="168" t="s">
        <v>95</v>
      </c>
    </row>
    <row r="30" spans="1:20" hidden="1">
      <c r="A30" s="167" t="s">
        <v>30</v>
      </c>
      <c r="B30" s="167" t="s">
        <v>134</v>
      </c>
      <c r="C30" s="167" t="s">
        <v>135</v>
      </c>
      <c r="D30" s="167" t="s">
        <v>57</v>
      </c>
      <c r="E30" s="167" t="s">
        <v>29</v>
      </c>
      <c r="F30" s="167" t="s">
        <v>136</v>
      </c>
      <c r="G30" s="167" t="s">
        <v>137</v>
      </c>
      <c r="H30" s="167" t="s">
        <v>111</v>
      </c>
      <c r="I30" s="167" t="s">
        <v>112</v>
      </c>
      <c r="J30" s="167" t="s">
        <v>26</v>
      </c>
      <c r="K30" s="167" t="s">
        <v>27</v>
      </c>
      <c r="L30" s="167" t="s">
        <v>167</v>
      </c>
      <c r="M30" s="167" t="s">
        <v>102</v>
      </c>
      <c r="N30" s="167" t="s">
        <v>103</v>
      </c>
      <c r="O30" s="167" t="s">
        <v>29</v>
      </c>
      <c r="P30" s="175"/>
      <c r="Q30" s="175"/>
      <c r="R30" s="175"/>
      <c r="S30" s="178">
        <v>4771</v>
      </c>
      <c r="T30" s="168" t="s">
        <v>95</v>
      </c>
    </row>
    <row r="31" spans="1:20" hidden="1">
      <c r="A31" s="167" t="s">
        <v>30</v>
      </c>
      <c r="B31" s="167" t="s">
        <v>134</v>
      </c>
      <c r="C31" s="167" t="s">
        <v>135</v>
      </c>
      <c r="D31" s="167" t="s">
        <v>57</v>
      </c>
      <c r="E31" s="167" t="s">
        <v>29</v>
      </c>
      <c r="F31" s="167" t="s">
        <v>138</v>
      </c>
      <c r="G31" s="167" t="s">
        <v>139</v>
      </c>
      <c r="H31" s="167" t="s">
        <v>111</v>
      </c>
      <c r="I31" s="167" t="s">
        <v>112</v>
      </c>
      <c r="J31" s="167" t="s">
        <v>26</v>
      </c>
      <c r="K31" s="167" t="s">
        <v>27</v>
      </c>
      <c r="L31" s="167" t="s">
        <v>167</v>
      </c>
      <c r="M31" s="167" t="s">
        <v>102</v>
      </c>
      <c r="N31" s="167" t="s">
        <v>103</v>
      </c>
      <c r="O31" s="167" t="s">
        <v>29</v>
      </c>
      <c r="P31" s="175"/>
      <c r="Q31" s="175"/>
      <c r="R31" s="175"/>
      <c r="S31" s="178">
        <v>1161</v>
      </c>
      <c r="T31" s="168" t="s">
        <v>95</v>
      </c>
    </row>
    <row r="32" spans="1:20" hidden="1">
      <c r="A32" s="167" t="s">
        <v>30</v>
      </c>
      <c r="B32" s="167" t="s">
        <v>140</v>
      </c>
      <c r="C32" s="167" t="s">
        <v>141</v>
      </c>
      <c r="D32" s="167" t="s">
        <v>57</v>
      </c>
      <c r="E32" s="167" t="s">
        <v>29</v>
      </c>
      <c r="F32" s="167" t="s">
        <v>57</v>
      </c>
      <c r="G32" s="167" t="s">
        <v>29</v>
      </c>
      <c r="H32" s="167" t="s">
        <v>87</v>
      </c>
      <c r="I32" s="167" t="s">
        <v>88</v>
      </c>
      <c r="J32" s="167" t="s">
        <v>26</v>
      </c>
      <c r="K32" s="167" t="s">
        <v>66</v>
      </c>
      <c r="L32" s="167" t="s">
        <v>142</v>
      </c>
      <c r="M32" s="167" t="s">
        <v>28</v>
      </c>
      <c r="N32" s="167" t="s">
        <v>29</v>
      </c>
      <c r="O32" s="167" t="s">
        <v>29</v>
      </c>
      <c r="P32" s="175"/>
      <c r="Q32" s="175"/>
      <c r="R32" s="175"/>
      <c r="S32" s="179"/>
      <c r="T32" s="168" t="s">
        <v>95</v>
      </c>
    </row>
    <row r="33" spans="1:20">
      <c r="A33" s="167" t="s">
        <v>32</v>
      </c>
      <c r="B33" s="167" t="s">
        <v>93</v>
      </c>
      <c r="C33" s="167" t="s">
        <v>94</v>
      </c>
      <c r="D33" s="167" t="s">
        <v>57</v>
      </c>
      <c r="E33" s="167" t="s">
        <v>29</v>
      </c>
      <c r="F33" s="167" t="s">
        <v>57</v>
      </c>
      <c r="G33" s="167" t="s">
        <v>29</v>
      </c>
      <c r="H33" s="167" t="s">
        <v>87</v>
      </c>
      <c r="I33" s="167" t="s">
        <v>88</v>
      </c>
      <c r="J33" s="167" t="s">
        <v>26</v>
      </c>
      <c r="K33" s="167" t="s">
        <v>66</v>
      </c>
      <c r="L33" s="167" t="s">
        <v>67</v>
      </c>
      <c r="M33" s="167" t="s">
        <v>28</v>
      </c>
      <c r="N33" s="167" t="s">
        <v>29</v>
      </c>
      <c r="O33" s="167" t="s">
        <v>29</v>
      </c>
      <c r="P33" s="175"/>
      <c r="Q33" s="175"/>
      <c r="R33" s="175"/>
      <c r="S33" s="178">
        <v>-21061</v>
      </c>
      <c r="T33" s="168" t="s">
        <v>95</v>
      </c>
    </row>
    <row r="34" spans="1:20" hidden="1">
      <c r="A34" s="167" t="s">
        <v>32</v>
      </c>
      <c r="B34" s="167" t="s">
        <v>96</v>
      </c>
      <c r="C34" s="167" t="s">
        <v>97</v>
      </c>
      <c r="D34" s="167" t="s">
        <v>57</v>
      </c>
      <c r="E34" s="167" t="s">
        <v>29</v>
      </c>
      <c r="F34" s="167" t="s">
        <v>57</v>
      </c>
      <c r="G34" s="167" t="s">
        <v>29</v>
      </c>
      <c r="H34" s="167" t="s">
        <v>98</v>
      </c>
      <c r="I34" s="167" t="s">
        <v>99</v>
      </c>
      <c r="J34" s="167" t="s">
        <v>100</v>
      </c>
      <c r="K34" s="167" t="s">
        <v>101</v>
      </c>
      <c r="L34" s="167" t="s">
        <v>168</v>
      </c>
      <c r="M34" s="167" t="s">
        <v>102</v>
      </c>
      <c r="N34" s="167" t="s">
        <v>103</v>
      </c>
      <c r="O34" s="167" t="s">
        <v>104</v>
      </c>
      <c r="P34" s="175"/>
      <c r="Q34" s="175"/>
      <c r="R34" s="167" t="s">
        <v>105</v>
      </c>
      <c r="S34" s="178">
        <v>-26.4</v>
      </c>
      <c r="T34" s="168" t="s">
        <v>95</v>
      </c>
    </row>
    <row r="35" spans="1:20" hidden="1">
      <c r="A35" s="167" t="s">
        <v>32</v>
      </c>
      <c r="B35" s="167" t="s">
        <v>96</v>
      </c>
      <c r="C35" s="167" t="s">
        <v>97</v>
      </c>
      <c r="D35" s="167" t="s">
        <v>57</v>
      </c>
      <c r="E35" s="167" t="s">
        <v>29</v>
      </c>
      <c r="F35" s="167" t="s">
        <v>57</v>
      </c>
      <c r="G35" s="167" t="s">
        <v>29</v>
      </c>
      <c r="H35" s="167" t="s">
        <v>98</v>
      </c>
      <c r="I35" s="167" t="s">
        <v>99</v>
      </c>
      <c r="J35" s="167" t="s">
        <v>100</v>
      </c>
      <c r="K35" s="167" t="s">
        <v>101</v>
      </c>
      <c r="L35" s="167" t="s">
        <v>169</v>
      </c>
      <c r="M35" s="167" t="s">
        <v>102</v>
      </c>
      <c r="N35" s="167" t="s">
        <v>103</v>
      </c>
      <c r="O35" s="167" t="s">
        <v>104</v>
      </c>
      <c r="P35" s="167" t="s">
        <v>106</v>
      </c>
      <c r="Q35" s="167" t="s">
        <v>107</v>
      </c>
      <c r="R35" s="167" t="s">
        <v>108</v>
      </c>
      <c r="S35" s="178">
        <v>-122.11</v>
      </c>
      <c r="T35" s="168" t="s">
        <v>95</v>
      </c>
    </row>
    <row r="36" spans="1:20" hidden="1">
      <c r="A36" s="167" t="s">
        <v>32</v>
      </c>
      <c r="B36" s="167" t="s">
        <v>109</v>
      </c>
      <c r="C36" s="167" t="s">
        <v>110</v>
      </c>
      <c r="D36" s="167" t="s">
        <v>57</v>
      </c>
      <c r="E36" s="167" t="s">
        <v>29</v>
      </c>
      <c r="F36" s="167" t="s">
        <v>57</v>
      </c>
      <c r="G36" s="167" t="s">
        <v>29</v>
      </c>
      <c r="H36" s="167" t="s">
        <v>111</v>
      </c>
      <c r="I36" s="167" t="s">
        <v>112</v>
      </c>
      <c r="J36" s="167" t="s">
        <v>100</v>
      </c>
      <c r="K36" s="167" t="s">
        <v>101</v>
      </c>
      <c r="L36" s="167" t="s">
        <v>169</v>
      </c>
      <c r="M36" s="167" t="s">
        <v>102</v>
      </c>
      <c r="N36" s="167" t="s">
        <v>103</v>
      </c>
      <c r="O36" s="167" t="s">
        <v>104</v>
      </c>
      <c r="P36" s="167" t="s">
        <v>106</v>
      </c>
      <c r="Q36" s="167" t="s">
        <v>113</v>
      </c>
      <c r="R36" s="167" t="s">
        <v>114</v>
      </c>
      <c r="S36" s="178">
        <v>-1.46</v>
      </c>
      <c r="T36" s="168" t="s">
        <v>95</v>
      </c>
    </row>
    <row r="37" spans="1:20" hidden="1">
      <c r="A37" s="167" t="s">
        <v>32</v>
      </c>
      <c r="B37" s="167" t="s">
        <v>109</v>
      </c>
      <c r="C37" s="167" t="s">
        <v>110</v>
      </c>
      <c r="D37" s="167" t="s">
        <v>57</v>
      </c>
      <c r="E37" s="167" t="s">
        <v>29</v>
      </c>
      <c r="F37" s="167" t="s">
        <v>57</v>
      </c>
      <c r="G37" s="167" t="s">
        <v>29</v>
      </c>
      <c r="H37" s="167" t="s">
        <v>111</v>
      </c>
      <c r="I37" s="167" t="s">
        <v>112</v>
      </c>
      <c r="J37" s="167" t="s">
        <v>100</v>
      </c>
      <c r="K37" s="167" t="s">
        <v>101</v>
      </c>
      <c r="L37" s="167" t="s">
        <v>169</v>
      </c>
      <c r="M37" s="167" t="s">
        <v>102</v>
      </c>
      <c r="N37" s="167" t="s">
        <v>103</v>
      </c>
      <c r="O37" s="167" t="s">
        <v>104</v>
      </c>
      <c r="P37" s="167" t="s">
        <v>106</v>
      </c>
      <c r="Q37" s="167" t="s">
        <v>115</v>
      </c>
      <c r="R37" s="167" t="s">
        <v>114</v>
      </c>
      <c r="S37" s="178">
        <v>-6.22</v>
      </c>
      <c r="T37" s="168" t="s">
        <v>95</v>
      </c>
    </row>
    <row r="38" spans="1:20" hidden="1">
      <c r="A38" s="167" t="s">
        <v>32</v>
      </c>
      <c r="B38" s="167" t="s">
        <v>116</v>
      </c>
      <c r="C38" s="167" t="s">
        <v>117</v>
      </c>
      <c r="D38" s="167" t="s">
        <v>57</v>
      </c>
      <c r="E38" s="167" t="s">
        <v>29</v>
      </c>
      <c r="F38" s="167" t="s">
        <v>57</v>
      </c>
      <c r="G38" s="167" t="s">
        <v>29</v>
      </c>
      <c r="H38" s="167" t="s">
        <v>118</v>
      </c>
      <c r="I38" s="167" t="s">
        <v>119</v>
      </c>
      <c r="J38" s="167" t="s">
        <v>100</v>
      </c>
      <c r="K38" s="167" t="s">
        <v>101</v>
      </c>
      <c r="L38" s="167" t="s">
        <v>169</v>
      </c>
      <c r="M38" s="167" t="s">
        <v>102</v>
      </c>
      <c r="N38" s="167" t="s">
        <v>103</v>
      </c>
      <c r="O38" s="167" t="s">
        <v>104</v>
      </c>
      <c r="P38" s="167" t="s">
        <v>106</v>
      </c>
      <c r="Q38" s="167" t="s">
        <v>120</v>
      </c>
      <c r="R38" s="167" t="s">
        <v>121</v>
      </c>
      <c r="S38" s="178">
        <v>-1.23</v>
      </c>
      <c r="T38" s="168" t="s">
        <v>95</v>
      </c>
    </row>
    <row r="39" spans="1:20" hidden="1">
      <c r="A39" s="167" t="s">
        <v>32</v>
      </c>
      <c r="B39" s="167" t="s">
        <v>122</v>
      </c>
      <c r="C39" s="167" t="s">
        <v>123</v>
      </c>
      <c r="D39" s="167" t="s">
        <v>57</v>
      </c>
      <c r="E39" s="167" t="s">
        <v>29</v>
      </c>
      <c r="F39" s="167" t="s">
        <v>57</v>
      </c>
      <c r="G39" s="167" t="s">
        <v>29</v>
      </c>
      <c r="H39" s="167" t="s">
        <v>124</v>
      </c>
      <c r="I39" s="167" t="s">
        <v>125</v>
      </c>
      <c r="J39" s="167" t="s">
        <v>100</v>
      </c>
      <c r="K39" s="167" t="s">
        <v>101</v>
      </c>
      <c r="L39" s="167" t="s">
        <v>168</v>
      </c>
      <c r="M39" s="167" t="s">
        <v>102</v>
      </c>
      <c r="N39" s="167" t="s">
        <v>103</v>
      </c>
      <c r="O39" s="167" t="s">
        <v>104</v>
      </c>
      <c r="P39" s="175"/>
      <c r="Q39" s="175"/>
      <c r="R39" s="167" t="s">
        <v>126</v>
      </c>
      <c r="S39" s="178">
        <v>-26.64</v>
      </c>
      <c r="T39" s="168" t="s">
        <v>95</v>
      </c>
    </row>
    <row r="40" spans="1:20" hidden="1">
      <c r="A40" s="167" t="s">
        <v>32</v>
      </c>
      <c r="B40" s="167" t="s">
        <v>127</v>
      </c>
      <c r="C40" s="167" t="s">
        <v>128</v>
      </c>
      <c r="D40" s="167" t="s">
        <v>57</v>
      </c>
      <c r="E40" s="167" t="s">
        <v>29</v>
      </c>
      <c r="F40" s="167" t="s">
        <v>57</v>
      </c>
      <c r="G40" s="167" t="s">
        <v>29</v>
      </c>
      <c r="H40" s="167" t="s">
        <v>129</v>
      </c>
      <c r="I40" s="167" t="s">
        <v>130</v>
      </c>
      <c r="J40" s="167" t="s">
        <v>131</v>
      </c>
      <c r="K40" s="175"/>
      <c r="L40" s="167" t="s">
        <v>170</v>
      </c>
      <c r="M40" s="167" t="s">
        <v>102</v>
      </c>
      <c r="N40" s="167" t="s">
        <v>103</v>
      </c>
      <c r="O40" s="167" t="s">
        <v>132</v>
      </c>
      <c r="P40" s="175"/>
      <c r="Q40" s="175"/>
      <c r="R40" s="167" t="s">
        <v>133</v>
      </c>
      <c r="S40" s="178">
        <v>15862.63</v>
      </c>
      <c r="T40" s="168" t="s">
        <v>95</v>
      </c>
    </row>
    <row r="41" spans="1:20" hidden="1">
      <c r="A41" s="167" t="s">
        <v>32</v>
      </c>
      <c r="B41" s="167" t="s">
        <v>134</v>
      </c>
      <c r="C41" s="167" t="s">
        <v>135</v>
      </c>
      <c r="D41" s="167" t="s">
        <v>57</v>
      </c>
      <c r="E41" s="167" t="s">
        <v>29</v>
      </c>
      <c r="F41" s="167" t="s">
        <v>136</v>
      </c>
      <c r="G41" s="167" t="s">
        <v>137</v>
      </c>
      <c r="H41" s="167" t="s">
        <v>111</v>
      </c>
      <c r="I41" s="167" t="s">
        <v>112</v>
      </c>
      <c r="J41" s="167" t="s">
        <v>26</v>
      </c>
      <c r="K41" s="167" t="s">
        <v>27</v>
      </c>
      <c r="L41" s="167" t="s">
        <v>171</v>
      </c>
      <c r="M41" s="167" t="s">
        <v>102</v>
      </c>
      <c r="N41" s="167" t="s">
        <v>103</v>
      </c>
      <c r="O41" s="167" t="s">
        <v>29</v>
      </c>
      <c r="P41" s="175"/>
      <c r="Q41" s="175"/>
      <c r="R41" s="175"/>
      <c r="S41" s="178">
        <v>4771</v>
      </c>
      <c r="T41" s="168" t="s">
        <v>95</v>
      </c>
    </row>
    <row r="42" spans="1:20" hidden="1">
      <c r="A42" s="167" t="s">
        <v>32</v>
      </c>
      <c r="B42" s="167" t="s">
        <v>134</v>
      </c>
      <c r="C42" s="167" t="s">
        <v>135</v>
      </c>
      <c r="D42" s="167" t="s">
        <v>57</v>
      </c>
      <c r="E42" s="167" t="s">
        <v>29</v>
      </c>
      <c r="F42" s="167" t="s">
        <v>138</v>
      </c>
      <c r="G42" s="167" t="s">
        <v>139</v>
      </c>
      <c r="H42" s="167" t="s">
        <v>111</v>
      </c>
      <c r="I42" s="167" t="s">
        <v>112</v>
      </c>
      <c r="J42" s="167" t="s">
        <v>26</v>
      </c>
      <c r="K42" s="167" t="s">
        <v>27</v>
      </c>
      <c r="L42" s="167" t="s">
        <v>171</v>
      </c>
      <c r="M42" s="167" t="s">
        <v>102</v>
      </c>
      <c r="N42" s="167" t="s">
        <v>103</v>
      </c>
      <c r="O42" s="167" t="s">
        <v>29</v>
      </c>
      <c r="P42" s="175"/>
      <c r="Q42" s="175"/>
      <c r="R42" s="175"/>
      <c r="S42" s="178">
        <v>1161</v>
      </c>
      <c r="T42" s="168" t="s">
        <v>95</v>
      </c>
    </row>
    <row r="43" spans="1:20" hidden="1">
      <c r="A43" s="167" t="s">
        <v>32</v>
      </c>
      <c r="B43" s="167" t="s">
        <v>140</v>
      </c>
      <c r="C43" s="167" t="s">
        <v>141</v>
      </c>
      <c r="D43" s="167" t="s">
        <v>57</v>
      </c>
      <c r="E43" s="167" t="s">
        <v>29</v>
      </c>
      <c r="F43" s="167" t="s">
        <v>57</v>
      </c>
      <c r="G43" s="167" t="s">
        <v>29</v>
      </c>
      <c r="H43" s="167" t="s">
        <v>87</v>
      </c>
      <c r="I43" s="167" t="s">
        <v>88</v>
      </c>
      <c r="J43" s="167" t="s">
        <v>26</v>
      </c>
      <c r="K43" s="167" t="s">
        <v>66</v>
      </c>
      <c r="L43" s="167" t="s">
        <v>142</v>
      </c>
      <c r="M43" s="167" t="s">
        <v>28</v>
      </c>
      <c r="N43" s="167" t="s">
        <v>29</v>
      </c>
      <c r="O43" s="167" t="s">
        <v>29</v>
      </c>
      <c r="P43" s="175"/>
      <c r="Q43" s="175"/>
      <c r="R43" s="175"/>
      <c r="S43" s="179"/>
      <c r="T43" s="168" t="s">
        <v>95</v>
      </c>
    </row>
    <row r="44" spans="1:20">
      <c r="A44" s="167" t="s">
        <v>34</v>
      </c>
      <c r="B44" s="167" t="s">
        <v>93</v>
      </c>
      <c r="C44" s="167" t="s">
        <v>94</v>
      </c>
      <c r="D44" s="167" t="s">
        <v>57</v>
      </c>
      <c r="E44" s="167" t="s">
        <v>29</v>
      </c>
      <c r="F44" s="167" t="s">
        <v>57</v>
      </c>
      <c r="G44" s="167" t="s">
        <v>29</v>
      </c>
      <c r="H44" s="167" t="s">
        <v>87</v>
      </c>
      <c r="I44" s="167" t="s">
        <v>88</v>
      </c>
      <c r="J44" s="167" t="s">
        <v>26</v>
      </c>
      <c r="K44" s="167" t="s">
        <v>66</v>
      </c>
      <c r="L44" s="167" t="s">
        <v>67</v>
      </c>
      <c r="M44" s="167" t="s">
        <v>28</v>
      </c>
      <c r="N44" s="167" t="s">
        <v>29</v>
      </c>
      <c r="O44" s="167" t="s">
        <v>29</v>
      </c>
      <c r="P44" s="175"/>
      <c r="Q44" s="175"/>
      <c r="R44" s="175"/>
      <c r="S44" s="178">
        <v>-21061</v>
      </c>
      <c r="T44" s="168" t="s">
        <v>95</v>
      </c>
    </row>
    <row r="45" spans="1:20" hidden="1">
      <c r="A45" s="167" t="s">
        <v>34</v>
      </c>
      <c r="B45" s="167" t="s">
        <v>96</v>
      </c>
      <c r="C45" s="167" t="s">
        <v>97</v>
      </c>
      <c r="D45" s="167" t="s">
        <v>57</v>
      </c>
      <c r="E45" s="167" t="s">
        <v>29</v>
      </c>
      <c r="F45" s="167" t="s">
        <v>57</v>
      </c>
      <c r="G45" s="167" t="s">
        <v>29</v>
      </c>
      <c r="H45" s="167" t="s">
        <v>98</v>
      </c>
      <c r="I45" s="167" t="s">
        <v>99</v>
      </c>
      <c r="J45" s="167" t="s">
        <v>100</v>
      </c>
      <c r="K45" s="167" t="s">
        <v>101</v>
      </c>
      <c r="L45" s="167" t="s">
        <v>172</v>
      </c>
      <c r="M45" s="167" t="s">
        <v>102</v>
      </c>
      <c r="N45" s="167" t="s">
        <v>103</v>
      </c>
      <c r="O45" s="167" t="s">
        <v>104</v>
      </c>
      <c r="P45" s="175"/>
      <c r="Q45" s="175"/>
      <c r="R45" s="167" t="s">
        <v>105</v>
      </c>
      <c r="S45" s="178">
        <v>192.34</v>
      </c>
      <c r="T45" s="168" t="s">
        <v>95</v>
      </c>
    </row>
    <row r="46" spans="1:20" hidden="1">
      <c r="A46" s="167" t="s">
        <v>34</v>
      </c>
      <c r="B46" s="167" t="s">
        <v>96</v>
      </c>
      <c r="C46" s="167" t="s">
        <v>97</v>
      </c>
      <c r="D46" s="167" t="s">
        <v>57</v>
      </c>
      <c r="E46" s="167" t="s">
        <v>29</v>
      </c>
      <c r="F46" s="167" t="s">
        <v>57</v>
      </c>
      <c r="G46" s="167" t="s">
        <v>29</v>
      </c>
      <c r="H46" s="167" t="s">
        <v>98</v>
      </c>
      <c r="I46" s="167" t="s">
        <v>99</v>
      </c>
      <c r="J46" s="167" t="s">
        <v>100</v>
      </c>
      <c r="K46" s="167" t="s">
        <v>101</v>
      </c>
      <c r="L46" s="167" t="s">
        <v>173</v>
      </c>
      <c r="M46" s="167" t="s">
        <v>102</v>
      </c>
      <c r="N46" s="167" t="s">
        <v>103</v>
      </c>
      <c r="O46" s="167" t="s">
        <v>104</v>
      </c>
      <c r="P46" s="167" t="s">
        <v>145</v>
      </c>
      <c r="Q46" s="167" t="s">
        <v>146</v>
      </c>
      <c r="R46" s="167" t="s">
        <v>108</v>
      </c>
      <c r="S46" s="178">
        <v>366.32</v>
      </c>
      <c r="T46" s="168" t="s">
        <v>95</v>
      </c>
    </row>
    <row r="47" spans="1:20" hidden="1">
      <c r="A47" s="167" t="s">
        <v>34</v>
      </c>
      <c r="B47" s="167" t="s">
        <v>96</v>
      </c>
      <c r="C47" s="167" t="s">
        <v>97</v>
      </c>
      <c r="D47" s="167" t="s">
        <v>57</v>
      </c>
      <c r="E47" s="167" t="s">
        <v>29</v>
      </c>
      <c r="F47" s="167" t="s">
        <v>57</v>
      </c>
      <c r="G47" s="167" t="s">
        <v>29</v>
      </c>
      <c r="H47" s="167" t="s">
        <v>98</v>
      </c>
      <c r="I47" s="167" t="s">
        <v>99</v>
      </c>
      <c r="J47" s="167" t="s">
        <v>100</v>
      </c>
      <c r="K47" s="167" t="s">
        <v>101</v>
      </c>
      <c r="L47" s="167" t="s">
        <v>173</v>
      </c>
      <c r="M47" s="167" t="s">
        <v>102</v>
      </c>
      <c r="N47" s="167" t="s">
        <v>103</v>
      </c>
      <c r="O47" s="167" t="s">
        <v>104</v>
      </c>
      <c r="P47" s="167" t="s">
        <v>147</v>
      </c>
      <c r="Q47" s="167" t="s">
        <v>148</v>
      </c>
      <c r="R47" s="167" t="s">
        <v>149</v>
      </c>
      <c r="S47" s="178">
        <v>523.32000000000005</v>
      </c>
      <c r="T47" s="168" t="s">
        <v>95</v>
      </c>
    </row>
    <row r="48" spans="1:20" hidden="1">
      <c r="A48" s="167" t="s">
        <v>34</v>
      </c>
      <c r="B48" s="167" t="s">
        <v>109</v>
      </c>
      <c r="C48" s="167" t="s">
        <v>110</v>
      </c>
      <c r="D48" s="167" t="s">
        <v>57</v>
      </c>
      <c r="E48" s="167" t="s">
        <v>29</v>
      </c>
      <c r="F48" s="167" t="s">
        <v>57</v>
      </c>
      <c r="G48" s="167" t="s">
        <v>29</v>
      </c>
      <c r="H48" s="167" t="s">
        <v>111</v>
      </c>
      <c r="I48" s="167" t="s">
        <v>112</v>
      </c>
      <c r="J48" s="167" t="s">
        <v>100</v>
      </c>
      <c r="K48" s="167" t="s">
        <v>101</v>
      </c>
      <c r="L48" s="167" t="s">
        <v>173</v>
      </c>
      <c r="M48" s="167" t="s">
        <v>102</v>
      </c>
      <c r="N48" s="167" t="s">
        <v>103</v>
      </c>
      <c r="O48" s="167" t="s">
        <v>104</v>
      </c>
      <c r="P48" s="167" t="s">
        <v>145</v>
      </c>
      <c r="Q48" s="167" t="s">
        <v>150</v>
      </c>
      <c r="R48" s="167" t="s">
        <v>114</v>
      </c>
      <c r="S48" s="178">
        <v>4.4000000000000004</v>
      </c>
      <c r="T48" s="168" t="s">
        <v>95</v>
      </c>
    </row>
    <row r="49" spans="1:20" hidden="1">
      <c r="A49" s="167" t="s">
        <v>34</v>
      </c>
      <c r="B49" s="167" t="s">
        <v>109</v>
      </c>
      <c r="C49" s="167" t="s">
        <v>110</v>
      </c>
      <c r="D49" s="167" t="s">
        <v>57</v>
      </c>
      <c r="E49" s="167" t="s">
        <v>29</v>
      </c>
      <c r="F49" s="167" t="s">
        <v>57</v>
      </c>
      <c r="G49" s="167" t="s">
        <v>29</v>
      </c>
      <c r="H49" s="167" t="s">
        <v>111</v>
      </c>
      <c r="I49" s="167" t="s">
        <v>112</v>
      </c>
      <c r="J49" s="167" t="s">
        <v>100</v>
      </c>
      <c r="K49" s="167" t="s">
        <v>101</v>
      </c>
      <c r="L49" s="167" t="s">
        <v>173</v>
      </c>
      <c r="M49" s="167" t="s">
        <v>102</v>
      </c>
      <c r="N49" s="167" t="s">
        <v>103</v>
      </c>
      <c r="O49" s="167" t="s">
        <v>104</v>
      </c>
      <c r="P49" s="167" t="s">
        <v>145</v>
      </c>
      <c r="Q49" s="167" t="s">
        <v>151</v>
      </c>
      <c r="R49" s="167" t="s">
        <v>114</v>
      </c>
      <c r="S49" s="178">
        <v>18.77</v>
      </c>
      <c r="T49" s="168" t="s">
        <v>95</v>
      </c>
    </row>
    <row r="50" spans="1:20" hidden="1">
      <c r="A50" s="167" t="s">
        <v>34</v>
      </c>
      <c r="B50" s="167" t="s">
        <v>109</v>
      </c>
      <c r="C50" s="167" t="s">
        <v>110</v>
      </c>
      <c r="D50" s="167" t="s">
        <v>57</v>
      </c>
      <c r="E50" s="167" t="s">
        <v>29</v>
      </c>
      <c r="F50" s="167" t="s">
        <v>57</v>
      </c>
      <c r="G50" s="167" t="s">
        <v>29</v>
      </c>
      <c r="H50" s="167" t="s">
        <v>111</v>
      </c>
      <c r="I50" s="167" t="s">
        <v>112</v>
      </c>
      <c r="J50" s="167" t="s">
        <v>100</v>
      </c>
      <c r="K50" s="167" t="s">
        <v>101</v>
      </c>
      <c r="L50" s="167" t="s">
        <v>173</v>
      </c>
      <c r="M50" s="167" t="s">
        <v>102</v>
      </c>
      <c r="N50" s="167" t="s">
        <v>103</v>
      </c>
      <c r="O50" s="167" t="s">
        <v>104</v>
      </c>
      <c r="P50" s="167" t="s">
        <v>147</v>
      </c>
      <c r="Q50" s="167" t="s">
        <v>152</v>
      </c>
      <c r="R50" s="167" t="s">
        <v>114</v>
      </c>
      <c r="S50" s="178">
        <v>6.28</v>
      </c>
      <c r="T50" s="168" t="s">
        <v>95</v>
      </c>
    </row>
    <row r="51" spans="1:20" hidden="1">
      <c r="A51" s="167" t="s">
        <v>34</v>
      </c>
      <c r="B51" s="167" t="s">
        <v>109</v>
      </c>
      <c r="C51" s="167" t="s">
        <v>110</v>
      </c>
      <c r="D51" s="167" t="s">
        <v>57</v>
      </c>
      <c r="E51" s="167" t="s">
        <v>29</v>
      </c>
      <c r="F51" s="167" t="s">
        <v>57</v>
      </c>
      <c r="G51" s="167" t="s">
        <v>29</v>
      </c>
      <c r="H51" s="167" t="s">
        <v>111</v>
      </c>
      <c r="I51" s="167" t="s">
        <v>112</v>
      </c>
      <c r="J51" s="167" t="s">
        <v>100</v>
      </c>
      <c r="K51" s="167" t="s">
        <v>101</v>
      </c>
      <c r="L51" s="167" t="s">
        <v>173</v>
      </c>
      <c r="M51" s="167" t="s">
        <v>102</v>
      </c>
      <c r="N51" s="167" t="s">
        <v>103</v>
      </c>
      <c r="O51" s="167" t="s">
        <v>104</v>
      </c>
      <c r="P51" s="167" t="s">
        <v>147</v>
      </c>
      <c r="Q51" s="167" t="s">
        <v>153</v>
      </c>
      <c r="R51" s="167" t="s">
        <v>114</v>
      </c>
      <c r="S51" s="178">
        <v>26.82</v>
      </c>
      <c r="T51" s="168" t="s">
        <v>95</v>
      </c>
    </row>
    <row r="52" spans="1:20" hidden="1">
      <c r="A52" s="167" t="s">
        <v>34</v>
      </c>
      <c r="B52" s="167" t="s">
        <v>116</v>
      </c>
      <c r="C52" s="167" t="s">
        <v>117</v>
      </c>
      <c r="D52" s="167" t="s">
        <v>57</v>
      </c>
      <c r="E52" s="167" t="s">
        <v>29</v>
      </c>
      <c r="F52" s="167" t="s">
        <v>57</v>
      </c>
      <c r="G52" s="167" t="s">
        <v>29</v>
      </c>
      <c r="H52" s="167" t="s">
        <v>118</v>
      </c>
      <c r="I52" s="167" t="s">
        <v>119</v>
      </c>
      <c r="J52" s="167" t="s">
        <v>100</v>
      </c>
      <c r="K52" s="167" t="s">
        <v>101</v>
      </c>
      <c r="L52" s="167" t="s">
        <v>173</v>
      </c>
      <c r="M52" s="167" t="s">
        <v>102</v>
      </c>
      <c r="N52" s="167" t="s">
        <v>103</v>
      </c>
      <c r="O52" s="167" t="s">
        <v>104</v>
      </c>
      <c r="P52" s="167" t="s">
        <v>145</v>
      </c>
      <c r="Q52" s="167" t="s">
        <v>154</v>
      </c>
      <c r="R52" s="167" t="s">
        <v>121</v>
      </c>
      <c r="S52" s="178">
        <v>3.7</v>
      </c>
      <c r="T52" s="168" t="s">
        <v>95</v>
      </c>
    </row>
    <row r="53" spans="1:20" hidden="1">
      <c r="A53" s="167" t="s">
        <v>34</v>
      </c>
      <c r="B53" s="167" t="s">
        <v>116</v>
      </c>
      <c r="C53" s="167" t="s">
        <v>117</v>
      </c>
      <c r="D53" s="167" t="s">
        <v>57</v>
      </c>
      <c r="E53" s="167" t="s">
        <v>29</v>
      </c>
      <c r="F53" s="167" t="s">
        <v>57</v>
      </c>
      <c r="G53" s="167" t="s">
        <v>29</v>
      </c>
      <c r="H53" s="167" t="s">
        <v>118</v>
      </c>
      <c r="I53" s="167" t="s">
        <v>119</v>
      </c>
      <c r="J53" s="167" t="s">
        <v>100</v>
      </c>
      <c r="K53" s="167" t="s">
        <v>101</v>
      </c>
      <c r="L53" s="167" t="s">
        <v>173</v>
      </c>
      <c r="M53" s="167" t="s">
        <v>102</v>
      </c>
      <c r="N53" s="167" t="s">
        <v>103</v>
      </c>
      <c r="O53" s="167" t="s">
        <v>104</v>
      </c>
      <c r="P53" s="167" t="s">
        <v>147</v>
      </c>
      <c r="Q53" s="167" t="s">
        <v>155</v>
      </c>
      <c r="R53" s="167" t="s">
        <v>121</v>
      </c>
      <c r="S53" s="178">
        <v>5.29</v>
      </c>
      <c r="T53" s="168" t="s">
        <v>95</v>
      </c>
    </row>
    <row r="54" spans="1:20" hidden="1">
      <c r="A54" s="167" t="s">
        <v>34</v>
      </c>
      <c r="B54" s="167" t="s">
        <v>122</v>
      </c>
      <c r="C54" s="167" t="s">
        <v>123</v>
      </c>
      <c r="D54" s="167" t="s">
        <v>57</v>
      </c>
      <c r="E54" s="167" t="s">
        <v>29</v>
      </c>
      <c r="F54" s="167" t="s">
        <v>57</v>
      </c>
      <c r="G54" s="167" t="s">
        <v>29</v>
      </c>
      <c r="H54" s="167" t="s">
        <v>124</v>
      </c>
      <c r="I54" s="167" t="s">
        <v>125</v>
      </c>
      <c r="J54" s="167" t="s">
        <v>100</v>
      </c>
      <c r="K54" s="167" t="s">
        <v>101</v>
      </c>
      <c r="L54" s="167" t="s">
        <v>172</v>
      </c>
      <c r="M54" s="167" t="s">
        <v>102</v>
      </c>
      <c r="N54" s="167" t="s">
        <v>103</v>
      </c>
      <c r="O54" s="167" t="s">
        <v>104</v>
      </c>
      <c r="P54" s="175"/>
      <c r="Q54" s="175"/>
      <c r="R54" s="167" t="s">
        <v>126</v>
      </c>
      <c r="S54" s="178">
        <v>194.12</v>
      </c>
      <c r="T54" s="168" t="s">
        <v>95</v>
      </c>
    </row>
    <row r="55" spans="1:20" hidden="1">
      <c r="A55" s="167" t="s">
        <v>34</v>
      </c>
      <c r="B55" s="167" t="s">
        <v>156</v>
      </c>
      <c r="C55" s="167" t="s">
        <v>157</v>
      </c>
      <c r="D55" s="167" t="s">
        <v>57</v>
      </c>
      <c r="E55" s="167" t="s">
        <v>29</v>
      </c>
      <c r="F55" s="167" t="s">
        <v>57</v>
      </c>
      <c r="G55" s="167" t="s">
        <v>29</v>
      </c>
      <c r="H55" s="167" t="s">
        <v>98</v>
      </c>
      <c r="I55" s="167" t="s">
        <v>99</v>
      </c>
      <c r="J55" s="167" t="s">
        <v>100</v>
      </c>
      <c r="K55" s="167" t="s">
        <v>101</v>
      </c>
      <c r="L55" s="167" t="s">
        <v>173</v>
      </c>
      <c r="M55" s="167" t="s">
        <v>102</v>
      </c>
      <c r="N55" s="167" t="s">
        <v>103</v>
      </c>
      <c r="O55" s="167" t="s">
        <v>104</v>
      </c>
      <c r="P55" s="167" t="s">
        <v>158</v>
      </c>
      <c r="Q55" s="167" t="s">
        <v>174</v>
      </c>
      <c r="R55" s="167" t="s">
        <v>160</v>
      </c>
      <c r="S55" s="178">
        <v>689.44</v>
      </c>
      <c r="T55" s="168" t="s">
        <v>95</v>
      </c>
    </row>
    <row r="56" spans="1:20" hidden="1">
      <c r="A56" s="167" t="s">
        <v>34</v>
      </c>
      <c r="B56" s="167" t="s">
        <v>127</v>
      </c>
      <c r="C56" s="167" t="s">
        <v>128</v>
      </c>
      <c r="D56" s="167" t="s">
        <v>57</v>
      </c>
      <c r="E56" s="167" t="s">
        <v>29</v>
      </c>
      <c r="F56" s="167" t="s">
        <v>57</v>
      </c>
      <c r="G56" s="167" t="s">
        <v>29</v>
      </c>
      <c r="H56" s="167" t="s">
        <v>129</v>
      </c>
      <c r="I56" s="167" t="s">
        <v>130</v>
      </c>
      <c r="J56" s="167" t="s">
        <v>131</v>
      </c>
      <c r="K56" s="175"/>
      <c r="L56" s="167" t="s">
        <v>175</v>
      </c>
      <c r="M56" s="167" t="s">
        <v>102</v>
      </c>
      <c r="N56" s="167" t="s">
        <v>103</v>
      </c>
      <c r="O56" s="167" t="s">
        <v>132</v>
      </c>
      <c r="P56" s="175"/>
      <c r="Q56" s="175"/>
      <c r="R56" s="167" t="s">
        <v>133</v>
      </c>
      <c r="S56" s="178">
        <v>5000</v>
      </c>
      <c r="T56" s="168" t="s">
        <v>95</v>
      </c>
    </row>
    <row r="57" spans="1:20" hidden="1">
      <c r="A57" s="167" t="s">
        <v>34</v>
      </c>
      <c r="B57" s="167" t="s">
        <v>162</v>
      </c>
      <c r="C57" s="167" t="s">
        <v>163</v>
      </c>
      <c r="D57" s="167" t="s">
        <v>57</v>
      </c>
      <c r="E57" s="167" t="s">
        <v>29</v>
      </c>
      <c r="F57" s="167" t="s">
        <v>57</v>
      </c>
      <c r="G57" s="167" t="s">
        <v>29</v>
      </c>
      <c r="H57" s="167" t="s">
        <v>98</v>
      </c>
      <c r="I57" s="167" t="s">
        <v>99</v>
      </c>
      <c r="J57" s="167" t="s">
        <v>100</v>
      </c>
      <c r="K57" s="167" t="s">
        <v>101</v>
      </c>
      <c r="L57" s="167" t="s">
        <v>176</v>
      </c>
      <c r="M57" s="167" t="s">
        <v>102</v>
      </c>
      <c r="N57" s="167" t="s">
        <v>103</v>
      </c>
      <c r="O57" s="167" t="s">
        <v>104</v>
      </c>
      <c r="P57" s="167" t="s">
        <v>165</v>
      </c>
      <c r="Q57" s="167" t="s">
        <v>177</v>
      </c>
      <c r="R57" s="167" t="s">
        <v>163</v>
      </c>
      <c r="S57" s="178">
        <v>139.46</v>
      </c>
      <c r="T57" s="168" t="s">
        <v>95</v>
      </c>
    </row>
    <row r="58" spans="1:20" hidden="1">
      <c r="A58" s="167" t="s">
        <v>34</v>
      </c>
      <c r="B58" s="167" t="s">
        <v>134</v>
      </c>
      <c r="C58" s="167" t="s">
        <v>135</v>
      </c>
      <c r="D58" s="167" t="s">
        <v>57</v>
      </c>
      <c r="E58" s="167" t="s">
        <v>29</v>
      </c>
      <c r="F58" s="167" t="s">
        <v>136</v>
      </c>
      <c r="G58" s="167" t="s">
        <v>137</v>
      </c>
      <c r="H58" s="167" t="s">
        <v>111</v>
      </c>
      <c r="I58" s="167" t="s">
        <v>112</v>
      </c>
      <c r="J58" s="167" t="s">
        <v>26</v>
      </c>
      <c r="K58" s="167" t="s">
        <v>27</v>
      </c>
      <c r="L58" s="167" t="s">
        <v>178</v>
      </c>
      <c r="M58" s="167" t="s">
        <v>102</v>
      </c>
      <c r="N58" s="167" t="s">
        <v>103</v>
      </c>
      <c r="O58" s="167" t="s">
        <v>29</v>
      </c>
      <c r="P58" s="175"/>
      <c r="Q58" s="175"/>
      <c r="R58" s="175"/>
      <c r="S58" s="178">
        <v>4771</v>
      </c>
      <c r="T58" s="168" t="s">
        <v>95</v>
      </c>
    </row>
    <row r="59" spans="1:20" hidden="1">
      <c r="A59" s="167" t="s">
        <v>34</v>
      </c>
      <c r="B59" s="167" t="s">
        <v>134</v>
      </c>
      <c r="C59" s="167" t="s">
        <v>135</v>
      </c>
      <c r="D59" s="167" t="s">
        <v>57</v>
      </c>
      <c r="E59" s="167" t="s">
        <v>29</v>
      </c>
      <c r="F59" s="167" t="s">
        <v>138</v>
      </c>
      <c r="G59" s="167" t="s">
        <v>139</v>
      </c>
      <c r="H59" s="167" t="s">
        <v>111</v>
      </c>
      <c r="I59" s="167" t="s">
        <v>112</v>
      </c>
      <c r="J59" s="167" t="s">
        <v>26</v>
      </c>
      <c r="K59" s="167" t="s">
        <v>27</v>
      </c>
      <c r="L59" s="167" t="s">
        <v>178</v>
      </c>
      <c r="M59" s="167" t="s">
        <v>102</v>
      </c>
      <c r="N59" s="167" t="s">
        <v>103</v>
      </c>
      <c r="O59" s="167" t="s">
        <v>29</v>
      </c>
      <c r="P59" s="175"/>
      <c r="Q59" s="175"/>
      <c r="R59" s="175"/>
      <c r="S59" s="178">
        <v>1161</v>
      </c>
      <c r="T59" s="168" t="s">
        <v>95</v>
      </c>
    </row>
    <row r="60" spans="1:20" hidden="1">
      <c r="A60" s="167" t="s">
        <v>34</v>
      </c>
      <c r="B60" s="167" t="s">
        <v>179</v>
      </c>
      <c r="C60" s="167" t="s">
        <v>180</v>
      </c>
      <c r="D60" s="167" t="s">
        <v>57</v>
      </c>
      <c r="E60" s="167" t="s">
        <v>29</v>
      </c>
      <c r="F60" s="167" t="s">
        <v>57</v>
      </c>
      <c r="G60" s="167" t="s">
        <v>29</v>
      </c>
      <c r="H60" s="167" t="s">
        <v>98</v>
      </c>
      <c r="I60" s="167" t="s">
        <v>99</v>
      </c>
      <c r="J60" s="167" t="s">
        <v>100</v>
      </c>
      <c r="K60" s="167" t="s">
        <v>101</v>
      </c>
      <c r="L60" s="167" t="s">
        <v>173</v>
      </c>
      <c r="M60" s="167" t="s">
        <v>102</v>
      </c>
      <c r="N60" s="167" t="s">
        <v>103</v>
      </c>
      <c r="O60" s="167" t="s">
        <v>104</v>
      </c>
      <c r="P60" s="167" t="s">
        <v>158</v>
      </c>
      <c r="Q60" s="167" t="s">
        <v>181</v>
      </c>
      <c r="R60" s="167" t="s">
        <v>182</v>
      </c>
      <c r="S60" s="178">
        <v>15.37</v>
      </c>
      <c r="T60" s="168" t="s">
        <v>95</v>
      </c>
    </row>
    <row r="61" spans="1:20" hidden="1">
      <c r="A61" s="167" t="s">
        <v>34</v>
      </c>
      <c r="B61" s="167" t="s">
        <v>140</v>
      </c>
      <c r="C61" s="167" t="s">
        <v>141</v>
      </c>
      <c r="D61" s="167" t="s">
        <v>57</v>
      </c>
      <c r="E61" s="167" t="s">
        <v>29</v>
      </c>
      <c r="F61" s="167" t="s">
        <v>57</v>
      </c>
      <c r="G61" s="167" t="s">
        <v>29</v>
      </c>
      <c r="H61" s="167" t="s">
        <v>87</v>
      </c>
      <c r="I61" s="167" t="s">
        <v>88</v>
      </c>
      <c r="J61" s="167" t="s">
        <v>26</v>
      </c>
      <c r="K61" s="167" t="s">
        <v>66</v>
      </c>
      <c r="L61" s="167" t="s">
        <v>142</v>
      </c>
      <c r="M61" s="167" t="s">
        <v>28</v>
      </c>
      <c r="N61" s="167" t="s">
        <v>29</v>
      </c>
      <c r="O61" s="167" t="s">
        <v>29</v>
      </c>
      <c r="P61" s="175"/>
      <c r="Q61" s="175"/>
      <c r="R61" s="175"/>
      <c r="S61" s="179"/>
      <c r="T61" s="168" t="s">
        <v>95</v>
      </c>
    </row>
    <row r="62" spans="1:20">
      <c r="A62" s="167" t="s">
        <v>36</v>
      </c>
      <c r="B62" s="167" t="s">
        <v>93</v>
      </c>
      <c r="C62" s="167" t="s">
        <v>94</v>
      </c>
      <c r="D62" s="167" t="s">
        <v>57</v>
      </c>
      <c r="E62" s="167" t="s">
        <v>29</v>
      </c>
      <c r="F62" s="167" t="s">
        <v>57</v>
      </c>
      <c r="G62" s="167" t="s">
        <v>29</v>
      </c>
      <c r="H62" s="167" t="s">
        <v>87</v>
      </c>
      <c r="I62" s="167" t="s">
        <v>88</v>
      </c>
      <c r="J62" s="167" t="s">
        <v>26</v>
      </c>
      <c r="K62" s="167" t="s">
        <v>66</v>
      </c>
      <c r="L62" s="167" t="s">
        <v>67</v>
      </c>
      <c r="M62" s="167" t="s">
        <v>28</v>
      </c>
      <c r="N62" s="167" t="s">
        <v>29</v>
      </c>
      <c r="O62" s="167" t="s">
        <v>29</v>
      </c>
      <c r="P62" s="175"/>
      <c r="Q62" s="175"/>
      <c r="R62" s="175"/>
      <c r="S62" s="178">
        <v>-21061</v>
      </c>
      <c r="T62" s="168" t="s">
        <v>95</v>
      </c>
    </row>
    <row r="63" spans="1:20" hidden="1">
      <c r="A63" s="167" t="s">
        <v>36</v>
      </c>
      <c r="B63" s="167" t="s">
        <v>96</v>
      </c>
      <c r="C63" s="167" t="s">
        <v>97</v>
      </c>
      <c r="D63" s="167" t="s">
        <v>57</v>
      </c>
      <c r="E63" s="167" t="s">
        <v>29</v>
      </c>
      <c r="F63" s="167" t="s">
        <v>57</v>
      </c>
      <c r="G63" s="167" t="s">
        <v>29</v>
      </c>
      <c r="H63" s="167" t="s">
        <v>183</v>
      </c>
      <c r="I63" s="167" t="s">
        <v>184</v>
      </c>
      <c r="J63" s="167" t="s">
        <v>100</v>
      </c>
      <c r="K63" s="167" t="s">
        <v>101</v>
      </c>
      <c r="L63" s="167" t="s">
        <v>185</v>
      </c>
      <c r="M63" s="167" t="s">
        <v>102</v>
      </c>
      <c r="N63" s="167" t="s">
        <v>103</v>
      </c>
      <c r="O63" s="167" t="s">
        <v>186</v>
      </c>
      <c r="P63" s="167" t="s">
        <v>147</v>
      </c>
      <c r="Q63" s="167" t="s">
        <v>148</v>
      </c>
      <c r="R63" s="167" t="s">
        <v>187</v>
      </c>
      <c r="S63" s="178">
        <v>130.83000000000001</v>
      </c>
      <c r="T63" s="168" t="s">
        <v>95</v>
      </c>
    </row>
    <row r="64" spans="1:20" hidden="1">
      <c r="A64" s="167" t="s">
        <v>36</v>
      </c>
      <c r="B64" s="167" t="s">
        <v>96</v>
      </c>
      <c r="C64" s="167" t="s">
        <v>97</v>
      </c>
      <c r="D64" s="167" t="s">
        <v>57</v>
      </c>
      <c r="E64" s="167" t="s">
        <v>29</v>
      </c>
      <c r="F64" s="167" t="s">
        <v>57</v>
      </c>
      <c r="G64" s="167" t="s">
        <v>29</v>
      </c>
      <c r="H64" s="167" t="s">
        <v>98</v>
      </c>
      <c r="I64" s="167" t="s">
        <v>99</v>
      </c>
      <c r="J64" s="167" t="s">
        <v>100</v>
      </c>
      <c r="K64" s="167" t="s">
        <v>101</v>
      </c>
      <c r="L64" s="167" t="s">
        <v>188</v>
      </c>
      <c r="M64" s="167" t="s">
        <v>102</v>
      </c>
      <c r="N64" s="167" t="s">
        <v>103</v>
      </c>
      <c r="O64" s="167" t="s">
        <v>104</v>
      </c>
      <c r="P64" s="175"/>
      <c r="Q64" s="175"/>
      <c r="R64" s="167" t="s">
        <v>105</v>
      </c>
      <c r="S64" s="178">
        <v>-79.2</v>
      </c>
      <c r="T64" s="168" t="s">
        <v>95</v>
      </c>
    </row>
    <row r="65" spans="1:20" hidden="1">
      <c r="A65" s="167" t="s">
        <v>36</v>
      </c>
      <c r="B65" s="167" t="s">
        <v>96</v>
      </c>
      <c r="C65" s="167" t="s">
        <v>97</v>
      </c>
      <c r="D65" s="167" t="s">
        <v>57</v>
      </c>
      <c r="E65" s="167" t="s">
        <v>29</v>
      </c>
      <c r="F65" s="167" t="s">
        <v>57</v>
      </c>
      <c r="G65" s="167" t="s">
        <v>29</v>
      </c>
      <c r="H65" s="167" t="s">
        <v>98</v>
      </c>
      <c r="I65" s="167" t="s">
        <v>99</v>
      </c>
      <c r="J65" s="167" t="s">
        <v>100</v>
      </c>
      <c r="K65" s="167" t="s">
        <v>101</v>
      </c>
      <c r="L65" s="167" t="s">
        <v>185</v>
      </c>
      <c r="M65" s="167" t="s">
        <v>102</v>
      </c>
      <c r="N65" s="167" t="s">
        <v>103</v>
      </c>
      <c r="O65" s="167" t="s">
        <v>104</v>
      </c>
      <c r="P65" s="167" t="s">
        <v>106</v>
      </c>
      <c r="Q65" s="167" t="s">
        <v>107</v>
      </c>
      <c r="R65" s="167" t="s">
        <v>108</v>
      </c>
      <c r="S65" s="178">
        <v>-366.32</v>
      </c>
      <c r="T65" s="168" t="s">
        <v>95</v>
      </c>
    </row>
    <row r="66" spans="1:20" hidden="1">
      <c r="A66" s="167" t="s">
        <v>36</v>
      </c>
      <c r="B66" s="167" t="s">
        <v>109</v>
      </c>
      <c r="C66" s="167" t="s">
        <v>110</v>
      </c>
      <c r="D66" s="167" t="s">
        <v>57</v>
      </c>
      <c r="E66" s="167" t="s">
        <v>29</v>
      </c>
      <c r="F66" s="167" t="s">
        <v>57</v>
      </c>
      <c r="G66" s="167" t="s">
        <v>29</v>
      </c>
      <c r="H66" s="167" t="s">
        <v>111</v>
      </c>
      <c r="I66" s="167" t="s">
        <v>112</v>
      </c>
      <c r="J66" s="167" t="s">
        <v>100</v>
      </c>
      <c r="K66" s="167" t="s">
        <v>101</v>
      </c>
      <c r="L66" s="167" t="s">
        <v>185</v>
      </c>
      <c r="M66" s="167" t="s">
        <v>102</v>
      </c>
      <c r="N66" s="167" t="s">
        <v>103</v>
      </c>
      <c r="O66" s="167" t="s">
        <v>186</v>
      </c>
      <c r="P66" s="167" t="s">
        <v>147</v>
      </c>
      <c r="Q66" s="167" t="s">
        <v>152</v>
      </c>
      <c r="R66" s="167" t="s">
        <v>114</v>
      </c>
      <c r="S66" s="178">
        <v>1.89</v>
      </c>
      <c r="T66" s="168" t="s">
        <v>95</v>
      </c>
    </row>
    <row r="67" spans="1:20" hidden="1">
      <c r="A67" s="167" t="s">
        <v>36</v>
      </c>
      <c r="B67" s="167" t="s">
        <v>109</v>
      </c>
      <c r="C67" s="167" t="s">
        <v>110</v>
      </c>
      <c r="D67" s="167" t="s">
        <v>57</v>
      </c>
      <c r="E67" s="167" t="s">
        <v>29</v>
      </c>
      <c r="F67" s="167" t="s">
        <v>57</v>
      </c>
      <c r="G67" s="167" t="s">
        <v>29</v>
      </c>
      <c r="H67" s="167" t="s">
        <v>111</v>
      </c>
      <c r="I67" s="167" t="s">
        <v>112</v>
      </c>
      <c r="J67" s="167" t="s">
        <v>100</v>
      </c>
      <c r="K67" s="167" t="s">
        <v>101</v>
      </c>
      <c r="L67" s="167" t="s">
        <v>185</v>
      </c>
      <c r="M67" s="167" t="s">
        <v>102</v>
      </c>
      <c r="N67" s="167" t="s">
        <v>103</v>
      </c>
      <c r="O67" s="167" t="s">
        <v>186</v>
      </c>
      <c r="P67" s="167" t="s">
        <v>147</v>
      </c>
      <c r="Q67" s="167" t="s">
        <v>153</v>
      </c>
      <c r="R67" s="167" t="s">
        <v>114</v>
      </c>
      <c r="S67" s="178">
        <v>8.1199999999999992</v>
      </c>
      <c r="T67" s="168" t="s">
        <v>95</v>
      </c>
    </row>
    <row r="68" spans="1:20" hidden="1">
      <c r="A68" s="167" t="s">
        <v>36</v>
      </c>
      <c r="B68" s="167" t="s">
        <v>109</v>
      </c>
      <c r="C68" s="167" t="s">
        <v>110</v>
      </c>
      <c r="D68" s="167" t="s">
        <v>57</v>
      </c>
      <c r="E68" s="167" t="s">
        <v>29</v>
      </c>
      <c r="F68" s="167" t="s">
        <v>57</v>
      </c>
      <c r="G68" s="167" t="s">
        <v>29</v>
      </c>
      <c r="H68" s="167" t="s">
        <v>111</v>
      </c>
      <c r="I68" s="167" t="s">
        <v>112</v>
      </c>
      <c r="J68" s="167" t="s">
        <v>100</v>
      </c>
      <c r="K68" s="167" t="s">
        <v>101</v>
      </c>
      <c r="L68" s="167" t="s">
        <v>185</v>
      </c>
      <c r="M68" s="167" t="s">
        <v>102</v>
      </c>
      <c r="N68" s="167" t="s">
        <v>103</v>
      </c>
      <c r="O68" s="167" t="s">
        <v>104</v>
      </c>
      <c r="P68" s="167" t="s">
        <v>106</v>
      </c>
      <c r="Q68" s="167" t="s">
        <v>113</v>
      </c>
      <c r="R68" s="167" t="s">
        <v>114</v>
      </c>
      <c r="S68" s="178">
        <v>-4.4000000000000004</v>
      </c>
      <c r="T68" s="168" t="s">
        <v>95</v>
      </c>
    </row>
    <row r="69" spans="1:20" hidden="1">
      <c r="A69" s="167" t="s">
        <v>36</v>
      </c>
      <c r="B69" s="167" t="s">
        <v>109</v>
      </c>
      <c r="C69" s="167" t="s">
        <v>110</v>
      </c>
      <c r="D69" s="167" t="s">
        <v>57</v>
      </c>
      <c r="E69" s="167" t="s">
        <v>29</v>
      </c>
      <c r="F69" s="167" t="s">
        <v>57</v>
      </c>
      <c r="G69" s="167" t="s">
        <v>29</v>
      </c>
      <c r="H69" s="167" t="s">
        <v>111</v>
      </c>
      <c r="I69" s="167" t="s">
        <v>112</v>
      </c>
      <c r="J69" s="167" t="s">
        <v>100</v>
      </c>
      <c r="K69" s="167" t="s">
        <v>101</v>
      </c>
      <c r="L69" s="167" t="s">
        <v>185</v>
      </c>
      <c r="M69" s="167" t="s">
        <v>102</v>
      </c>
      <c r="N69" s="167" t="s">
        <v>103</v>
      </c>
      <c r="O69" s="167" t="s">
        <v>104</v>
      </c>
      <c r="P69" s="167" t="s">
        <v>106</v>
      </c>
      <c r="Q69" s="167" t="s">
        <v>115</v>
      </c>
      <c r="R69" s="167" t="s">
        <v>114</v>
      </c>
      <c r="S69" s="178">
        <v>-18.77</v>
      </c>
      <c r="T69" s="168" t="s">
        <v>95</v>
      </c>
    </row>
    <row r="70" spans="1:20" hidden="1">
      <c r="A70" s="167" t="s">
        <v>36</v>
      </c>
      <c r="B70" s="167" t="s">
        <v>116</v>
      </c>
      <c r="C70" s="167" t="s">
        <v>117</v>
      </c>
      <c r="D70" s="167" t="s">
        <v>57</v>
      </c>
      <c r="E70" s="167" t="s">
        <v>29</v>
      </c>
      <c r="F70" s="167" t="s">
        <v>57</v>
      </c>
      <c r="G70" s="167" t="s">
        <v>29</v>
      </c>
      <c r="H70" s="167" t="s">
        <v>118</v>
      </c>
      <c r="I70" s="167" t="s">
        <v>119</v>
      </c>
      <c r="J70" s="167" t="s">
        <v>100</v>
      </c>
      <c r="K70" s="167" t="s">
        <v>101</v>
      </c>
      <c r="L70" s="167" t="s">
        <v>185</v>
      </c>
      <c r="M70" s="167" t="s">
        <v>102</v>
      </c>
      <c r="N70" s="167" t="s">
        <v>103</v>
      </c>
      <c r="O70" s="167" t="s">
        <v>186</v>
      </c>
      <c r="P70" s="167" t="s">
        <v>147</v>
      </c>
      <c r="Q70" s="167" t="s">
        <v>155</v>
      </c>
      <c r="R70" s="167" t="s">
        <v>121</v>
      </c>
      <c r="S70" s="178">
        <v>0.88</v>
      </c>
      <c r="T70" s="168" t="s">
        <v>95</v>
      </c>
    </row>
    <row r="71" spans="1:20" hidden="1">
      <c r="A71" s="167" t="s">
        <v>36</v>
      </c>
      <c r="B71" s="167" t="s">
        <v>116</v>
      </c>
      <c r="C71" s="167" t="s">
        <v>117</v>
      </c>
      <c r="D71" s="167" t="s">
        <v>57</v>
      </c>
      <c r="E71" s="167" t="s">
        <v>29</v>
      </c>
      <c r="F71" s="167" t="s">
        <v>57</v>
      </c>
      <c r="G71" s="167" t="s">
        <v>29</v>
      </c>
      <c r="H71" s="167" t="s">
        <v>118</v>
      </c>
      <c r="I71" s="167" t="s">
        <v>119</v>
      </c>
      <c r="J71" s="167" t="s">
        <v>100</v>
      </c>
      <c r="K71" s="167" t="s">
        <v>101</v>
      </c>
      <c r="L71" s="167" t="s">
        <v>185</v>
      </c>
      <c r="M71" s="167" t="s">
        <v>102</v>
      </c>
      <c r="N71" s="167" t="s">
        <v>103</v>
      </c>
      <c r="O71" s="167" t="s">
        <v>104</v>
      </c>
      <c r="P71" s="167" t="s">
        <v>106</v>
      </c>
      <c r="Q71" s="167" t="s">
        <v>120</v>
      </c>
      <c r="R71" s="167" t="s">
        <v>121</v>
      </c>
      <c r="S71" s="178">
        <v>-3.7</v>
      </c>
      <c r="T71" s="168" t="s">
        <v>95</v>
      </c>
    </row>
    <row r="72" spans="1:20" hidden="1">
      <c r="A72" s="167" t="s">
        <v>36</v>
      </c>
      <c r="B72" s="167" t="s">
        <v>122</v>
      </c>
      <c r="C72" s="167" t="s">
        <v>123</v>
      </c>
      <c r="D72" s="167" t="s">
        <v>57</v>
      </c>
      <c r="E72" s="167" t="s">
        <v>29</v>
      </c>
      <c r="F72" s="167" t="s">
        <v>57</v>
      </c>
      <c r="G72" s="167" t="s">
        <v>29</v>
      </c>
      <c r="H72" s="167" t="s">
        <v>124</v>
      </c>
      <c r="I72" s="167" t="s">
        <v>125</v>
      </c>
      <c r="J72" s="167" t="s">
        <v>100</v>
      </c>
      <c r="K72" s="167" t="s">
        <v>101</v>
      </c>
      <c r="L72" s="167" t="s">
        <v>188</v>
      </c>
      <c r="M72" s="167" t="s">
        <v>102</v>
      </c>
      <c r="N72" s="167" t="s">
        <v>103</v>
      </c>
      <c r="O72" s="167" t="s">
        <v>104</v>
      </c>
      <c r="P72" s="175"/>
      <c r="Q72" s="175"/>
      <c r="R72" s="167" t="s">
        <v>126</v>
      </c>
      <c r="S72" s="178">
        <v>-79.930000000000007</v>
      </c>
      <c r="T72" s="168" t="s">
        <v>95</v>
      </c>
    </row>
    <row r="73" spans="1:20" hidden="1">
      <c r="A73" s="167" t="s">
        <v>36</v>
      </c>
      <c r="B73" s="167" t="s">
        <v>127</v>
      </c>
      <c r="C73" s="167" t="s">
        <v>128</v>
      </c>
      <c r="D73" s="167" t="s">
        <v>57</v>
      </c>
      <c r="E73" s="167" t="s">
        <v>29</v>
      </c>
      <c r="F73" s="167" t="s">
        <v>57</v>
      </c>
      <c r="G73" s="167" t="s">
        <v>29</v>
      </c>
      <c r="H73" s="167" t="s">
        <v>129</v>
      </c>
      <c r="I73" s="167" t="s">
        <v>130</v>
      </c>
      <c r="J73" s="167" t="s">
        <v>131</v>
      </c>
      <c r="K73" s="175"/>
      <c r="L73" s="167" t="s">
        <v>189</v>
      </c>
      <c r="M73" s="167" t="s">
        <v>102</v>
      </c>
      <c r="N73" s="167" t="s">
        <v>103</v>
      </c>
      <c r="O73" s="167" t="s">
        <v>132</v>
      </c>
      <c r="P73" s="175"/>
      <c r="Q73" s="175"/>
      <c r="R73" s="167" t="s">
        <v>133</v>
      </c>
      <c r="S73" s="178">
        <v>5000</v>
      </c>
      <c r="T73" s="168" t="s">
        <v>95</v>
      </c>
    </row>
    <row r="74" spans="1:20" hidden="1">
      <c r="A74" s="167" t="s">
        <v>36</v>
      </c>
      <c r="B74" s="167" t="s">
        <v>134</v>
      </c>
      <c r="C74" s="167" t="s">
        <v>135</v>
      </c>
      <c r="D74" s="167" t="s">
        <v>57</v>
      </c>
      <c r="E74" s="167" t="s">
        <v>29</v>
      </c>
      <c r="F74" s="167" t="s">
        <v>136</v>
      </c>
      <c r="G74" s="167" t="s">
        <v>137</v>
      </c>
      <c r="H74" s="167" t="s">
        <v>111</v>
      </c>
      <c r="I74" s="167" t="s">
        <v>112</v>
      </c>
      <c r="J74" s="167" t="s">
        <v>26</v>
      </c>
      <c r="K74" s="167" t="s">
        <v>27</v>
      </c>
      <c r="L74" s="167" t="s">
        <v>190</v>
      </c>
      <c r="M74" s="167" t="s">
        <v>102</v>
      </c>
      <c r="N74" s="167" t="s">
        <v>103</v>
      </c>
      <c r="O74" s="167" t="s">
        <v>29</v>
      </c>
      <c r="P74" s="175"/>
      <c r="Q74" s="175"/>
      <c r="R74" s="175"/>
      <c r="S74" s="178">
        <v>4771</v>
      </c>
      <c r="T74" s="168" t="s">
        <v>95</v>
      </c>
    </row>
    <row r="75" spans="1:20" hidden="1">
      <c r="A75" s="167" t="s">
        <v>36</v>
      </c>
      <c r="B75" s="167" t="s">
        <v>134</v>
      </c>
      <c r="C75" s="167" t="s">
        <v>135</v>
      </c>
      <c r="D75" s="167" t="s">
        <v>57</v>
      </c>
      <c r="E75" s="167" t="s">
        <v>29</v>
      </c>
      <c r="F75" s="167" t="s">
        <v>138</v>
      </c>
      <c r="G75" s="167" t="s">
        <v>139</v>
      </c>
      <c r="H75" s="167" t="s">
        <v>111</v>
      </c>
      <c r="I75" s="167" t="s">
        <v>112</v>
      </c>
      <c r="J75" s="167" t="s">
        <v>26</v>
      </c>
      <c r="K75" s="167" t="s">
        <v>27</v>
      </c>
      <c r="L75" s="167" t="s">
        <v>190</v>
      </c>
      <c r="M75" s="167" t="s">
        <v>102</v>
      </c>
      <c r="N75" s="167" t="s">
        <v>103</v>
      </c>
      <c r="O75" s="167" t="s">
        <v>29</v>
      </c>
      <c r="P75" s="175"/>
      <c r="Q75" s="175"/>
      <c r="R75" s="175"/>
      <c r="S75" s="178">
        <v>1161</v>
      </c>
      <c r="T75" s="168" t="s">
        <v>95</v>
      </c>
    </row>
    <row r="76" spans="1:20" hidden="1">
      <c r="A76" s="167" t="s">
        <v>36</v>
      </c>
      <c r="B76" s="167" t="s">
        <v>179</v>
      </c>
      <c r="C76" s="167" t="s">
        <v>180</v>
      </c>
      <c r="D76" s="167" t="s">
        <v>57</v>
      </c>
      <c r="E76" s="167" t="s">
        <v>29</v>
      </c>
      <c r="F76" s="167" t="s">
        <v>57</v>
      </c>
      <c r="G76" s="167" t="s">
        <v>29</v>
      </c>
      <c r="H76" s="167" t="s">
        <v>98</v>
      </c>
      <c r="I76" s="167" t="s">
        <v>99</v>
      </c>
      <c r="J76" s="167" t="s">
        <v>100</v>
      </c>
      <c r="K76" s="167" t="s">
        <v>101</v>
      </c>
      <c r="L76" s="167" t="s">
        <v>185</v>
      </c>
      <c r="M76" s="167" t="s">
        <v>102</v>
      </c>
      <c r="N76" s="167" t="s">
        <v>103</v>
      </c>
      <c r="O76" s="167" t="s">
        <v>104</v>
      </c>
      <c r="P76" s="167" t="s">
        <v>158</v>
      </c>
      <c r="Q76" s="167" t="s">
        <v>191</v>
      </c>
      <c r="R76" s="167" t="s">
        <v>182</v>
      </c>
      <c r="S76" s="178">
        <v>13.71</v>
      </c>
      <c r="T76" s="168" t="s">
        <v>95</v>
      </c>
    </row>
    <row r="77" spans="1:20" hidden="1">
      <c r="A77" s="167" t="s">
        <v>36</v>
      </c>
      <c r="B77" s="167" t="s">
        <v>140</v>
      </c>
      <c r="C77" s="167" t="s">
        <v>141</v>
      </c>
      <c r="D77" s="167" t="s">
        <v>57</v>
      </c>
      <c r="E77" s="167" t="s">
        <v>29</v>
      </c>
      <c r="F77" s="167" t="s">
        <v>57</v>
      </c>
      <c r="G77" s="167" t="s">
        <v>29</v>
      </c>
      <c r="H77" s="167" t="s">
        <v>87</v>
      </c>
      <c r="I77" s="167" t="s">
        <v>88</v>
      </c>
      <c r="J77" s="167" t="s">
        <v>26</v>
      </c>
      <c r="K77" s="167" t="s">
        <v>66</v>
      </c>
      <c r="L77" s="167" t="s">
        <v>142</v>
      </c>
      <c r="M77" s="167" t="s">
        <v>28</v>
      </c>
      <c r="N77" s="167" t="s">
        <v>29</v>
      </c>
      <c r="O77" s="167" t="s">
        <v>29</v>
      </c>
      <c r="P77" s="175"/>
      <c r="Q77" s="175"/>
      <c r="R77" s="175"/>
      <c r="S77" s="179"/>
      <c r="T77" s="168" t="s">
        <v>95</v>
      </c>
    </row>
    <row r="78" spans="1:20">
      <c r="A78" s="167" t="s">
        <v>38</v>
      </c>
      <c r="B78" s="167" t="s">
        <v>93</v>
      </c>
      <c r="C78" s="167" t="s">
        <v>94</v>
      </c>
      <c r="D78" s="167" t="s">
        <v>57</v>
      </c>
      <c r="E78" s="167" t="s">
        <v>29</v>
      </c>
      <c r="F78" s="167" t="s">
        <v>57</v>
      </c>
      <c r="G78" s="167" t="s">
        <v>29</v>
      </c>
      <c r="H78" s="167" t="s">
        <v>87</v>
      </c>
      <c r="I78" s="167" t="s">
        <v>88</v>
      </c>
      <c r="J78" s="167" t="s">
        <v>26</v>
      </c>
      <c r="K78" s="167" t="s">
        <v>66</v>
      </c>
      <c r="L78" s="167" t="s">
        <v>67</v>
      </c>
      <c r="M78" s="167" t="s">
        <v>28</v>
      </c>
      <c r="N78" s="167" t="s">
        <v>29</v>
      </c>
      <c r="O78" s="167" t="s">
        <v>29</v>
      </c>
      <c r="P78" s="175"/>
      <c r="Q78" s="175"/>
      <c r="R78" s="175"/>
      <c r="S78" s="178">
        <v>-21061</v>
      </c>
      <c r="T78" s="168" t="s">
        <v>95</v>
      </c>
    </row>
    <row r="79" spans="1:20" hidden="1">
      <c r="A79" s="167" t="s">
        <v>38</v>
      </c>
      <c r="B79" s="167" t="s">
        <v>96</v>
      </c>
      <c r="C79" s="167" t="s">
        <v>97</v>
      </c>
      <c r="D79" s="167" t="s">
        <v>57</v>
      </c>
      <c r="E79" s="167" t="s">
        <v>29</v>
      </c>
      <c r="F79" s="167" t="s">
        <v>57</v>
      </c>
      <c r="G79" s="167" t="s">
        <v>29</v>
      </c>
      <c r="H79" s="167" t="s">
        <v>98</v>
      </c>
      <c r="I79" s="167" t="s">
        <v>99</v>
      </c>
      <c r="J79" s="167" t="s">
        <v>100</v>
      </c>
      <c r="K79" s="167" t="s">
        <v>101</v>
      </c>
      <c r="L79" s="167" t="s">
        <v>192</v>
      </c>
      <c r="M79" s="167" t="s">
        <v>102</v>
      </c>
      <c r="N79" s="167" t="s">
        <v>103</v>
      </c>
      <c r="O79" s="167" t="s">
        <v>104</v>
      </c>
      <c r="P79" s="175"/>
      <c r="Q79" s="175"/>
      <c r="R79" s="167" t="s">
        <v>105</v>
      </c>
      <c r="S79" s="178">
        <v>113.14</v>
      </c>
      <c r="T79" s="168" t="s">
        <v>95</v>
      </c>
    </row>
    <row r="80" spans="1:20" hidden="1">
      <c r="A80" s="167" t="s">
        <v>38</v>
      </c>
      <c r="B80" s="167" t="s">
        <v>96</v>
      </c>
      <c r="C80" s="167" t="s">
        <v>97</v>
      </c>
      <c r="D80" s="167" t="s">
        <v>57</v>
      </c>
      <c r="E80" s="167" t="s">
        <v>29</v>
      </c>
      <c r="F80" s="167" t="s">
        <v>57</v>
      </c>
      <c r="G80" s="167" t="s">
        <v>29</v>
      </c>
      <c r="H80" s="167" t="s">
        <v>98</v>
      </c>
      <c r="I80" s="167" t="s">
        <v>99</v>
      </c>
      <c r="J80" s="167" t="s">
        <v>100</v>
      </c>
      <c r="K80" s="167" t="s">
        <v>101</v>
      </c>
      <c r="L80" s="167" t="s">
        <v>193</v>
      </c>
      <c r="M80" s="167" t="s">
        <v>102</v>
      </c>
      <c r="N80" s="167" t="s">
        <v>103</v>
      </c>
      <c r="O80" s="167" t="s">
        <v>104</v>
      </c>
      <c r="P80" s="167" t="s">
        <v>145</v>
      </c>
      <c r="Q80" s="167" t="s">
        <v>146</v>
      </c>
      <c r="R80" s="167" t="s">
        <v>108</v>
      </c>
      <c r="S80" s="178">
        <v>174.44</v>
      </c>
      <c r="T80" s="168" t="s">
        <v>95</v>
      </c>
    </row>
    <row r="81" spans="1:20" hidden="1">
      <c r="A81" s="167" t="s">
        <v>38</v>
      </c>
      <c r="B81" s="167" t="s">
        <v>96</v>
      </c>
      <c r="C81" s="167" t="s">
        <v>97</v>
      </c>
      <c r="D81" s="167" t="s">
        <v>57</v>
      </c>
      <c r="E81" s="167" t="s">
        <v>29</v>
      </c>
      <c r="F81" s="167" t="s">
        <v>57</v>
      </c>
      <c r="G81" s="167" t="s">
        <v>29</v>
      </c>
      <c r="H81" s="167" t="s">
        <v>98</v>
      </c>
      <c r="I81" s="167" t="s">
        <v>99</v>
      </c>
      <c r="J81" s="167" t="s">
        <v>100</v>
      </c>
      <c r="K81" s="167" t="s">
        <v>101</v>
      </c>
      <c r="L81" s="167" t="s">
        <v>193</v>
      </c>
      <c r="M81" s="167" t="s">
        <v>102</v>
      </c>
      <c r="N81" s="167" t="s">
        <v>103</v>
      </c>
      <c r="O81" s="167" t="s">
        <v>104</v>
      </c>
      <c r="P81" s="167" t="s">
        <v>147</v>
      </c>
      <c r="Q81" s="167" t="s">
        <v>148</v>
      </c>
      <c r="R81" s="167" t="s">
        <v>149</v>
      </c>
      <c r="S81" s="178">
        <v>348.88</v>
      </c>
      <c r="T81" s="168" t="s">
        <v>95</v>
      </c>
    </row>
    <row r="82" spans="1:20" hidden="1">
      <c r="A82" s="167" t="s">
        <v>38</v>
      </c>
      <c r="B82" s="167" t="s">
        <v>109</v>
      </c>
      <c r="C82" s="167" t="s">
        <v>110</v>
      </c>
      <c r="D82" s="167" t="s">
        <v>57</v>
      </c>
      <c r="E82" s="167" t="s">
        <v>29</v>
      </c>
      <c r="F82" s="167" t="s">
        <v>57</v>
      </c>
      <c r="G82" s="167" t="s">
        <v>29</v>
      </c>
      <c r="H82" s="167" t="s">
        <v>111</v>
      </c>
      <c r="I82" s="167" t="s">
        <v>112</v>
      </c>
      <c r="J82" s="167" t="s">
        <v>100</v>
      </c>
      <c r="K82" s="167" t="s">
        <v>101</v>
      </c>
      <c r="L82" s="167" t="s">
        <v>193</v>
      </c>
      <c r="M82" s="167" t="s">
        <v>102</v>
      </c>
      <c r="N82" s="167" t="s">
        <v>103</v>
      </c>
      <c r="O82" s="167" t="s">
        <v>104</v>
      </c>
      <c r="P82" s="167" t="s">
        <v>145</v>
      </c>
      <c r="Q82" s="167" t="s">
        <v>150</v>
      </c>
      <c r="R82" s="167" t="s">
        <v>114</v>
      </c>
      <c r="S82" s="178">
        <v>2.16</v>
      </c>
      <c r="T82" s="168" t="s">
        <v>95</v>
      </c>
    </row>
    <row r="83" spans="1:20" hidden="1">
      <c r="A83" s="167" t="s">
        <v>38</v>
      </c>
      <c r="B83" s="167" t="s">
        <v>109</v>
      </c>
      <c r="C83" s="167" t="s">
        <v>110</v>
      </c>
      <c r="D83" s="167" t="s">
        <v>57</v>
      </c>
      <c r="E83" s="167" t="s">
        <v>29</v>
      </c>
      <c r="F83" s="167" t="s">
        <v>57</v>
      </c>
      <c r="G83" s="167" t="s">
        <v>29</v>
      </c>
      <c r="H83" s="167" t="s">
        <v>111</v>
      </c>
      <c r="I83" s="167" t="s">
        <v>112</v>
      </c>
      <c r="J83" s="167" t="s">
        <v>100</v>
      </c>
      <c r="K83" s="167" t="s">
        <v>101</v>
      </c>
      <c r="L83" s="167" t="s">
        <v>193</v>
      </c>
      <c r="M83" s="167" t="s">
        <v>102</v>
      </c>
      <c r="N83" s="167" t="s">
        <v>103</v>
      </c>
      <c r="O83" s="167" t="s">
        <v>104</v>
      </c>
      <c r="P83" s="167" t="s">
        <v>145</v>
      </c>
      <c r="Q83" s="167" t="s">
        <v>151</v>
      </c>
      <c r="R83" s="167" t="s">
        <v>114</v>
      </c>
      <c r="S83" s="178">
        <v>9.23</v>
      </c>
      <c r="T83" s="168" t="s">
        <v>95</v>
      </c>
    </row>
    <row r="84" spans="1:20" hidden="1">
      <c r="A84" s="167" t="s">
        <v>38</v>
      </c>
      <c r="B84" s="167" t="s">
        <v>109</v>
      </c>
      <c r="C84" s="167" t="s">
        <v>110</v>
      </c>
      <c r="D84" s="167" t="s">
        <v>57</v>
      </c>
      <c r="E84" s="167" t="s">
        <v>29</v>
      </c>
      <c r="F84" s="167" t="s">
        <v>57</v>
      </c>
      <c r="G84" s="167" t="s">
        <v>29</v>
      </c>
      <c r="H84" s="167" t="s">
        <v>111</v>
      </c>
      <c r="I84" s="167" t="s">
        <v>112</v>
      </c>
      <c r="J84" s="167" t="s">
        <v>100</v>
      </c>
      <c r="K84" s="167" t="s">
        <v>101</v>
      </c>
      <c r="L84" s="167" t="s">
        <v>193</v>
      </c>
      <c r="M84" s="167" t="s">
        <v>102</v>
      </c>
      <c r="N84" s="167" t="s">
        <v>103</v>
      </c>
      <c r="O84" s="167" t="s">
        <v>104</v>
      </c>
      <c r="P84" s="167" t="s">
        <v>147</v>
      </c>
      <c r="Q84" s="167" t="s">
        <v>152</v>
      </c>
      <c r="R84" s="167" t="s">
        <v>114</v>
      </c>
      <c r="S84" s="178">
        <v>4.32</v>
      </c>
      <c r="T84" s="168" t="s">
        <v>95</v>
      </c>
    </row>
    <row r="85" spans="1:20" hidden="1">
      <c r="A85" s="167" t="s">
        <v>38</v>
      </c>
      <c r="B85" s="167" t="s">
        <v>109</v>
      </c>
      <c r="C85" s="167" t="s">
        <v>110</v>
      </c>
      <c r="D85" s="167" t="s">
        <v>57</v>
      </c>
      <c r="E85" s="167" t="s">
        <v>29</v>
      </c>
      <c r="F85" s="167" t="s">
        <v>57</v>
      </c>
      <c r="G85" s="167" t="s">
        <v>29</v>
      </c>
      <c r="H85" s="167" t="s">
        <v>111</v>
      </c>
      <c r="I85" s="167" t="s">
        <v>112</v>
      </c>
      <c r="J85" s="167" t="s">
        <v>100</v>
      </c>
      <c r="K85" s="167" t="s">
        <v>101</v>
      </c>
      <c r="L85" s="167" t="s">
        <v>193</v>
      </c>
      <c r="M85" s="167" t="s">
        <v>102</v>
      </c>
      <c r="N85" s="167" t="s">
        <v>103</v>
      </c>
      <c r="O85" s="167" t="s">
        <v>104</v>
      </c>
      <c r="P85" s="167" t="s">
        <v>147</v>
      </c>
      <c r="Q85" s="167" t="s">
        <v>153</v>
      </c>
      <c r="R85" s="167" t="s">
        <v>114</v>
      </c>
      <c r="S85" s="178">
        <v>18.46</v>
      </c>
      <c r="T85" s="168" t="s">
        <v>95</v>
      </c>
    </row>
    <row r="86" spans="1:20" hidden="1">
      <c r="A86" s="167" t="s">
        <v>38</v>
      </c>
      <c r="B86" s="167" t="s">
        <v>116</v>
      </c>
      <c r="C86" s="167" t="s">
        <v>117</v>
      </c>
      <c r="D86" s="167" t="s">
        <v>57</v>
      </c>
      <c r="E86" s="167" t="s">
        <v>29</v>
      </c>
      <c r="F86" s="167" t="s">
        <v>57</v>
      </c>
      <c r="G86" s="167" t="s">
        <v>29</v>
      </c>
      <c r="H86" s="167" t="s">
        <v>118</v>
      </c>
      <c r="I86" s="167" t="s">
        <v>119</v>
      </c>
      <c r="J86" s="167" t="s">
        <v>100</v>
      </c>
      <c r="K86" s="167" t="s">
        <v>101</v>
      </c>
      <c r="L86" s="167" t="s">
        <v>193</v>
      </c>
      <c r="M86" s="167" t="s">
        <v>102</v>
      </c>
      <c r="N86" s="167" t="s">
        <v>103</v>
      </c>
      <c r="O86" s="167" t="s">
        <v>104</v>
      </c>
      <c r="P86" s="167" t="s">
        <v>145</v>
      </c>
      <c r="Q86" s="167" t="s">
        <v>154</v>
      </c>
      <c r="R86" s="167" t="s">
        <v>121</v>
      </c>
      <c r="S86" s="178">
        <v>1.76</v>
      </c>
      <c r="T86" s="168" t="s">
        <v>95</v>
      </c>
    </row>
    <row r="87" spans="1:20" hidden="1">
      <c r="A87" s="167" t="s">
        <v>38</v>
      </c>
      <c r="B87" s="167" t="s">
        <v>116</v>
      </c>
      <c r="C87" s="167" t="s">
        <v>117</v>
      </c>
      <c r="D87" s="167" t="s">
        <v>57</v>
      </c>
      <c r="E87" s="167" t="s">
        <v>29</v>
      </c>
      <c r="F87" s="167" t="s">
        <v>57</v>
      </c>
      <c r="G87" s="167" t="s">
        <v>29</v>
      </c>
      <c r="H87" s="167" t="s">
        <v>118</v>
      </c>
      <c r="I87" s="167" t="s">
        <v>119</v>
      </c>
      <c r="J87" s="167" t="s">
        <v>100</v>
      </c>
      <c r="K87" s="167" t="s">
        <v>101</v>
      </c>
      <c r="L87" s="167" t="s">
        <v>193</v>
      </c>
      <c r="M87" s="167" t="s">
        <v>102</v>
      </c>
      <c r="N87" s="167" t="s">
        <v>103</v>
      </c>
      <c r="O87" s="167" t="s">
        <v>104</v>
      </c>
      <c r="P87" s="167" t="s">
        <v>147</v>
      </c>
      <c r="Q87" s="167" t="s">
        <v>155</v>
      </c>
      <c r="R87" s="167" t="s">
        <v>121</v>
      </c>
      <c r="S87" s="178">
        <v>3.52</v>
      </c>
      <c r="T87" s="168" t="s">
        <v>95</v>
      </c>
    </row>
    <row r="88" spans="1:20" hidden="1">
      <c r="A88" s="167" t="s">
        <v>38</v>
      </c>
      <c r="B88" s="167" t="s">
        <v>122</v>
      </c>
      <c r="C88" s="167" t="s">
        <v>123</v>
      </c>
      <c r="D88" s="167" t="s">
        <v>57</v>
      </c>
      <c r="E88" s="167" t="s">
        <v>29</v>
      </c>
      <c r="F88" s="167" t="s">
        <v>57</v>
      </c>
      <c r="G88" s="167" t="s">
        <v>29</v>
      </c>
      <c r="H88" s="167" t="s">
        <v>124</v>
      </c>
      <c r="I88" s="167" t="s">
        <v>125</v>
      </c>
      <c r="J88" s="167" t="s">
        <v>100</v>
      </c>
      <c r="K88" s="167" t="s">
        <v>101</v>
      </c>
      <c r="L88" s="167" t="s">
        <v>192</v>
      </c>
      <c r="M88" s="167" t="s">
        <v>102</v>
      </c>
      <c r="N88" s="167" t="s">
        <v>103</v>
      </c>
      <c r="O88" s="167" t="s">
        <v>104</v>
      </c>
      <c r="P88" s="175"/>
      <c r="Q88" s="175"/>
      <c r="R88" s="167" t="s">
        <v>126</v>
      </c>
      <c r="S88" s="178">
        <v>96.87</v>
      </c>
      <c r="T88" s="168" t="s">
        <v>95</v>
      </c>
    </row>
    <row r="89" spans="1:20" hidden="1">
      <c r="A89" s="167" t="s">
        <v>38</v>
      </c>
      <c r="B89" s="167" t="s">
        <v>127</v>
      </c>
      <c r="C89" s="167" t="s">
        <v>128</v>
      </c>
      <c r="D89" s="167" t="s">
        <v>57</v>
      </c>
      <c r="E89" s="167" t="s">
        <v>29</v>
      </c>
      <c r="F89" s="167" t="s">
        <v>57</v>
      </c>
      <c r="G89" s="167" t="s">
        <v>29</v>
      </c>
      <c r="H89" s="167" t="s">
        <v>129</v>
      </c>
      <c r="I89" s="167" t="s">
        <v>130</v>
      </c>
      <c r="J89" s="167" t="s">
        <v>131</v>
      </c>
      <c r="K89" s="175"/>
      <c r="L89" s="167" t="s">
        <v>194</v>
      </c>
      <c r="M89" s="167" t="s">
        <v>102</v>
      </c>
      <c r="N89" s="167" t="s">
        <v>103</v>
      </c>
      <c r="O89" s="167" t="s">
        <v>132</v>
      </c>
      <c r="P89" s="175"/>
      <c r="Q89" s="175"/>
      <c r="R89" s="167" t="s">
        <v>133</v>
      </c>
      <c r="S89" s="178">
        <v>5000</v>
      </c>
      <c r="T89" s="168" t="s">
        <v>95</v>
      </c>
    </row>
    <row r="90" spans="1:20" hidden="1">
      <c r="A90" s="167" t="s">
        <v>38</v>
      </c>
      <c r="B90" s="167" t="s">
        <v>162</v>
      </c>
      <c r="C90" s="167" t="s">
        <v>163</v>
      </c>
      <c r="D90" s="167" t="s">
        <v>57</v>
      </c>
      <c r="E90" s="167" t="s">
        <v>29</v>
      </c>
      <c r="F90" s="167" t="s">
        <v>57</v>
      </c>
      <c r="G90" s="167" t="s">
        <v>29</v>
      </c>
      <c r="H90" s="167" t="s">
        <v>98</v>
      </c>
      <c r="I90" s="167" t="s">
        <v>99</v>
      </c>
      <c r="J90" s="167" t="s">
        <v>100</v>
      </c>
      <c r="K90" s="167" t="s">
        <v>101</v>
      </c>
      <c r="L90" s="167" t="s">
        <v>195</v>
      </c>
      <c r="M90" s="167" t="s">
        <v>102</v>
      </c>
      <c r="N90" s="167" t="s">
        <v>103</v>
      </c>
      <c r="O90" s="167" t="s">
        <v>104</v>
      </c>
      <c r="P90" s="167" t="s">
        <v>165</v>
      </c>
      <c r="Q90" s="167" t="s">
        <v>196</v>
      </c>
      <c r="R90" s="167" t="s">
        <v>163</v>
      </c>
      <c r="S90" s="178">
        <v>85.09</v>
      </c>
      <c r="T90" s="168" t="s">
        <v>95</v>
      </c>
    </row>
    <row r="91" spans="1:20" hidden="1">
      <c r="A91" s="167" t="s">
        <v>38</v>
      </c>
      <c r="B91" s="167" t="s">
        <v>134</v>
      </c>
      <c r="C91" s="167" t="s">
        <v>135</v>
      </c>
      <c r="D91" s="167" t="s">
        <v>57</v>
      </c>
      <c r="E91" s="167" t="s">
        <v>29</v>
      </c>
      <c r="F91" s="167" t="s">
        <v>136</v>
      </c>
      <c r="G91" s="167" t="s">
        <v>137</v>
      </c>
      <c r="H91" s="167" t="s">
        <v>111</v>
      </c>
      <c r="I91" s="167" t="s">
        <v>112</v>
      </c>
      <c r="J91" s="167" t="s">
        <v>26</v>
      </c>
      <c r="K91" s="167" t="s">
        <v>60</v>
      </c>
      <c r="L91" s="167" t="s">
        <v>197</v>
      </c>
      <c r="M91" s="167" t="s">
        <v>102</v>
      </c>
      <c r="N91" s="167" t="s">
        <v>103</v>
      </c>
      <c r="O91" s="167" t="s">
        <v>29</v>
      </c>
      <c r="P91" s="175"/>
      <c r="Q91" s="175"/>
      <c r="R91" s="175"/>
      <c r="S91" s="178">
        <v>2109</v>
      </c>
      <c r="T91" s="168" t="s">
        <v>95</v>
      </c>
    </row>
    <row r="92" spans="1:20" hidden="1">
      <c r="A92" s="167" t="s">
        <v>38</v>
      </c>
      <c r="B92" s="167" t="s">
        <v>134</v>
      </c>
      <c r="C92" s="167" t="s">
        <v>135</v>
      </c>
      <c r="D92" s="167" t="s">
        <v>57</v>
      </c>
      <c r="E92" s="167" t="s">
        <v>29</v>
      </c>
      <c r="F92" s="167" t="s">
        <v>138</v>
      </c>
      <c r="G92" s="167" t="s">
        <v>139</v>
      </c>
      <c r="H92" s="167" t="s">
        <v>111</v>
      </c>
      <c r="I92" s="167" t="s">
        <v>112</v>
      </c>
      <c r="J92" s="167" t="s">
        <v>26</v>
      </c>
      <c r="K92" s="167" t="s">
        <v>60</v>
      </c>
      <c r="L92" s="167" t="s">
        <v>197</v>
      </c>
      <c r="M92" s="167" t="s">
        <v>102</v>
      </c>
      <c r="N92" s="167" t="s">
        <v>103</v>
      </c>
      <c r="O92" s="167" t="s">
        <v>29</v>
      </c>
      <c r="P92" s="175"/>
      <c r="Q92" s="175"/>
      <c r="R92" s="175"/>
      <c r="S92" s="178">
        <v>490</v>
      </c>
      <c r="T92" s="168" t="s">
        <v>95</v>
      </c>
    </row>
    <row r="93" spans="1:20" hidden="1">
      <c r="A93" s="167" t="s">
        <v>38</v>
      </c>
      <c r="B93" s="167" t="s">
        <v>140</v>
      </c>
      <c r="C93" s="167" t="s">
        <v>141</v>
      </c>
      <c r="D93" s="167" t="s">
        <v>57</v>
      </c>
      <c r="E93" s="167" t="s">
        <v>29</v>
      </c>
      <c r="F93" s="167" t="s">
        <v>57</v>
      </c>
      <c r="G93" s="167" t="s">
        <v>29</v>
      </c>
      <c r="H93" s="167" t="s">
        <v>87</v>
      </c>
      <c r="I93" s="167" t="s">
        <v>88</v>
      </c>
      <c r="J93" s="167" t="s">
        <v>26</v>
      </c>
      <c r="K93" s="167" t="s">
        <v>66</v>
      </c>
      <c r="L93" s="167" t="s">
        <v>142</v>
      </c>
      <c r="M93" s="167" t="s">
        <v>28</v>
      </c>
      <c r="N93" s="167" t="s">
        <v>29</v>
      </c>
      <c r="O93" s="167" t="s">
        <v>29</v>
      </c>
      <c r="P93" s="175"/>
      <c r="Q93" s="175"/>
      <c r="R93" s="175"/>
      <c r="S93" s="179"/>
      <c r="T93" s="168" t="s">
        <v>95</v>
      </c>
    </row>
    <row r="94" spans="1:20">
      <c r="A94" s="167" t="s">
        <v>40</v>
      </c>
      <c r="B94" s="167" t="s">
        <v>93</v>
      </c>
      <c r="C94" s="167" t="s">
        <v>94</v>
      </c>
      <c r="D94" s="167" t="s">
        <v>57</v>
      </c>
      <c r="E94" s="167" t="s">
        <v>29</v>
      </c>
      <c r="F94" s="167" t="s">
        <v>57</v>
      </c>
      <c r="G94" s="167" t="s">
        <v>29</v>
      </c>
      <c r="H94" s="167" t="s">
        <v>87</v>
      </c>
      <c r="I94" s="167" t="s">
        <v>88</v>
      </c>
      <c r="J94" s="167" t="s">
        <v>26</v>
      </c>
      <c r="K94" s="167" t="s">
        <v>66</v>
      </c>
      <c r="L94" s="167" t="s">
        <v>67</v>
      </c>
      <c r="M94" s="167" t="s">
        <v>28</v>
      </c>
      <c r="N94" s="167" t="s">
        <v>29</v>
      </c>
      <c r="O94" s="167" t="s">
        <v>29</v>
      </c>
      <c r="P94" s="175"/>
      <c r="Q94" s="175"/>
      <c r="R94" s="175"/>
      <c r="S94" s="178">
        <v>-21061</v>
      </c>
      <c r="T94" s="168" t="s">
        <v>95</v>
      </c>
    </row>
    <row r="95" spans="1:20" hidden="1">
      <c r="A95" s="167" t="s">
        <v>40</v>
      </c>
      <c r="B95" s="167" t="s">
        <v>96</v>
      </c>
      <c r="C95" s="167" t="s">
        <v>97</v>
      </c>
      <c r="D95" s="167" t="s">
        <v>57</v>
      </c>
      <c r="E95" s="167" t="s">
        <v>29</v>
      </c>
      <c r="F95" s="167" t="s">
        <v>57</v>
      </c>
      <c r="G95" s="167" t="s">
        <v>29</v>
      </c>
      <c r="H95" s="167" t="s">
        <v>183</v>
      </c>
      <c r="I95" s="167" t="s">
        <v>184</v>
      </c>
      <c r="J95" s="167" t="s">
        <v>100</v>
      </c>
      <c r="K95" s="167" t="s">
        <v>101</v>
      </c>
      <c r="L95" s="167" t="s">
        <v>198</v>
      </c>
      <c r="M95" s="167" t="s">
        <v>102</v>
      </c>
      <c r="N95" s="167" t="s">
        <v>103</v>
      </c>
      <c r="O95" s="167" t="s">
        <v>186</v>
      </c>
      <c r="P95" s="175"/>
      <c r="Q95" s="175"/>
      <c r="R95" s="167" t="s">
        <v>105</v>
      </c>
      <c r="S95" s="178">
        <v>115.85</v>
      </c>
      <c r="T95" s="168" t="s">
        <v>95</v>
      </c>
    </row>
    <row r="96" spans="1:20" hidden="1">
      <c r="A96" s="167" t="s">
        <v>40</v>
      </c>
      <c r="B96" s="167" t="s">
        <v>96</v>
      </c>
      <c r="C96" s="167" t="s">
        <v>97</v>
      </c>
      <c r="D96" s="167" t="s">
        <v>57</v>
      </c>
      <c r="E96" s="167" t="s">
        <v>29</v>
      </c>
      <c r="F96" s="167" t="s">
        <v>57</v>
      </c>
      <c r="G96" s="167" t="s">
        <v>29</v>
      </c>
      <c r="H96" s="167" t="s">
        <v>183</v>
      </c>
      <c r="I96" s="167" t="s">
        <v>184</v>
      </c>
      <c r="J96" s="167" t="s">
        <v>100</v>
      </c>
      <c r="K96" s="167" t="s">
        <v>101</v>
      </c>
      <c r="L96" s="167" t="s">
        <v>199</v>
      </c>
      <c r="M96" s="167" t="s">
        <v>102</v>
      </c>
      <c r="N96" s="167" t="s">
        <v>103</v>
      </c>
      <c r="O96" s="167" t="s">
        <v>186</v>
      </c>
      <c r="P96" s="167" t="s">
        <v>145</v>
      </c>
      <c r="Q96" s="167" t="s">
        <v>146</v>
      </c>
      <c r="R96" s="167" t="s">
        <v>108</v>
      </c>
      <c r="S96" s="178">
        <v>238.14</v>
      </c>
      <c r="T96" s="168" t="s">
        <v>95</v>
      </c>
    </row>
    <row r="97" spans="1:20" hidden="1">
      <c r="A97" s="167" t="s">
        <v>40</v>
      </c>
      <c r="B97" s="167" t="s">
        <v>96</v>
      </c>
      <c r="C97" s="167" t="s">
        <v>97</v>
      </c>
      <c r="D97" s="167" t="s">
        <v>57</v>
      </c>
      <c r="E97" s="167" t="s">
        <v>29</v>
      </c>
      <c r="F97" s="167" t="s">
        <v>57</v>
      </c>
      <c r="G97" s="167" t="s">
        <v>29</v>
      </c>
      <c r="H97" s="167" t="s">
        <v>183</v>
      </c>
      <c r="I97" s="167" t="s">
        <v>184</v>
      </c>
      <c r="J97" s="167" t="s">
        <v>100</v>
      </c>
      <c r="K97" s="167" t="s">
        <v>101</v>
      </c>
      <c r="L97" s="167" t="s">
        <v>199</v>
      </c>
      <c r="M97" s="167" t="s">
        <v>102</v>
      </c>
      <c r="N97" s="167" t="s">
        <v>103</v>
      </c>
      <c r="O97" s="167" t="s">
        <v>186</v>
      </c>
      <c r="P97" s="167" t="s">
        <v>147</v>
      </c>
      <c r="Q97" s="167" t="s">
        <v>148</v>
      </c>
      <c r="R97" s="167" t="s">
        <v>187</v>
      </c>
      <c r="S97" s="178">
        <v>446.52</v>
      </c>
      <c r="T97" s="168" t="s">
        <v>95</v>
      </c>
    </row>
    <row r="98" spans="1:20" hidden="1">
      <c r="A98" s="167" t="s">
        <v>40</v>
      </c>
      <c r="B98" s="167" t="s">
        <v>96</v>
      </c>
      <c r="C98" s="167" t="s">
        <v>97</v>
      </c>
      <c r="D98" s="167" t="s">
        <v>57</v>
      </c>
      <c r="E98" s="167" t="s">
        <v>29</v>
      </c>
      <c r="F98" s="167" t="s">
        <v>57</v>
      </c>
      <c r="G98" s="167" t="s">
        <v>29</v>
      </c>
      <c r="H98" s="167" t="s">
        <v>183</v>
      </c>
      <c r="I98" s="167" t="s">
        <v>184</v>
      </c>
      <c r="J98" s="167" t="s">
        <v>100</v>
      </c>
      <c r="K98" s="167" t="s">
        <v>101</v>
      </c>
      <c r="L98" s="167" t="s">
        <v>199</v>
      </c>
      <c r="M98" s="167" t="s">
        <v>102</v>
      </c>
      <c r="N98" s="167" t="s">
        <v>103</v>
      </c>
      <c r="O98" s="167" t="s">
        <v>186</v>
      </c>
      <c r="P98" s="167" t="s">
        <v>147</v>
      </c>
      <c r="Q98" s="167" t="s">
        <v>148</v>
      </c>
      <c r="R98" s="167" t="s">
        <v>149</v>
      </c>
      <c r="S98" s="178">
        <v>297.68</v>
      </c>
      <c r="T98" s="168" t="s">
        <v>95</v>
      </c>
    </row>
    <row r="99" spans="1:20" hidden="1">
      <c r="A99" s="167" t="s">
        <v>40</v>
      </c>
      <c r="B99" s="167" t="s">
        <v>96</v>
      </c>
      <c r="C99" s="167" t="s">
        <v>97</v>
      </c>
      <c r="D99" s="167" t="s">
        <v>57</v>
      </c>
      <c r="E99" s="167" t="s">
        <v>29</v>
      </c>
      <c r="F99" s="167" t="s">
        <v>57</v>
      </c>
      <c r="G99" s="167" t="s">
        <v>29</v>
      </c>
      <c r="H99" s="167" t="s">
        <v>98</v>
      </c>
      <c r="I99" s="167" t="s">
        <v>99</v>
      </c>
      <c r="J99" s="167" t="s">
        <v>100</v>
      </c>
      <c r="K99" s="167" t="s">
        <v>101</v>
      </c>
      <c r="L99" s="167" t="s">
        <v>198</v>
      </c>
      <c r="M99" s="167" t="s">
        <v>102</v>
      </c>
      <c r="N99" s="167" t="s">
        <v>103</v>
      </c>
      <c r="O99" s="167" t="s">
        <v>104</v>
      </c>
      <c r="P99" s="175"/>
      <c r="Q99" s="175"/>
      <c r="R99" s="167" t="s">
        <v>105</v>
      </c>
      <c r="S99" s="178">
        <v>-37.71</v>
      </c>
      <c r="T99" s="168" t="s">
        <v>95</v>
      </c>
    </row>
    <row r="100" spans="1:20" hidden="1">
      <c r="A100" s="167" t="s">
        <v>40</v>
      </c>
      <c r="B100" s="167" t="s">
        <v>96</v>
      </c>
      <c r="C100" s="167" t="s">
        <v>97</v>
      </c>
      <c r="D100" s="167" t="s">
        <v>57</v>
      </c>
      <c r="E100" s="167" t="s">
        <v>29</v>
      </c>
      <c r="F100" s="167" t="s">
        <v>57</v>
      </c>
      <c r="G100" s="167" t="s">
        <v>29</v>
      </c>
      <c r="H100" s="167" t="s">
        <v>98</v>
      </c>
      <c r="I100" s="167" t="s">
        <v>99</v>
      </c>
      <c r="J100" s="167" t="s">
        <v>100</v>
      </c>
      <c r="K100" s="167" t="s">
        <v>101</v>
      </c>
      <c r="L100" s="167" t="s">
        <v>199</v>
      </c>
      <c r="M100" s="167" t="s">
        <v>102</v>
      </c>
      <c r="N100" s="167" t="s">
        <v>103</v>
      </c>
      <c r="O100" s="167" t="s">
        <v>104</v>
      </c>
      <c r="P100" s="167" t="s">
        <v>106</v>
      </c>
      <c r="Q100" s="167" t="s">
        <v>107</v>
      </c>
      <c r="R100" s="167" t="s">
        <v>108</v>
      </c>
      <c r="S100" s="178">
        <v>-174.44</v>
      </c>
      <c r="T100" s="168" t="s">
        <v>95</v>
      </c>
    </row>
    <row r="101" spans="1:20" hidden="1">
      <c r="A101" s="167" t="s">
        <v>40</v>
      </c>
      <c r="B101" s="167" t="s">
        <v>109</v>
      </c>
      <c r="C101" s="167" t="s">
        <v>110</v>
      </c>
      <c r="D101" s="167" t="s">
        <v>57</v>
      </c>
      <c r="E101" s="167" t="s">
        <v>29</v>
      </c>
      <c r="F101" s="167" t="s">
        <v>57</v>
      </c>
      <c r="G101" s="167" t="s">
        <v>29</v>
      </c>
      <c r="H101" s="167" t="s">
        <v>111</v>
      </c>
      <c r="I101" s="167" t="s">
        <v>112</v>
      </c>
      <c r="J101" s="167" t="s">
        <v>100</v>
      </c>
      <c r="K101" s="167" t="s">
        <v>101</v>
      </c>
      <c r="L101" s="167" t="s">
        <v>199</v>
      </c>
      <c r="M101" s="167" t="s">
        <v>102</v>
      </c>
      <c r="N101" s="167" t="s">
        <v>103</v>
      </c>
      <c r="O101" s="167" t="s">
        <v>186</v>
      </c>
      <c r="P101" s="167" t="s">
        <v>145</v>
      </c>
      <c r="Q101" s="167" t="s">
        <v>150</v>
      </c>
      <c r="R101" s="167" t="s">
        <v>114</v>
      </c>
      <c r="S101" s="178">
        <v>3.01</v>
      </c>
      <c r="T101" s="168" t="s">
        <v>95</v>
      </c>
    </row>
    <row r="102" spans="1:20" hidden="1">
      <c r="A102" s="167" t="s">
        <v>40</v>
      </c>
      <c r="B102" s="167" t="s">
        <v>109</v>
      </c>
      <c r="C102" s="167" t="s">
        <v>110</v>
      </c>
      <c r="D102" s="167" t="s">
        <v>57</v>
      </c>
      <c r="E102" s="167" t="s">
        <v>29</v>
      </c>
      <c r="F102" s="167" t="s">
        <v>57</v>
      </c>
      <c r="G102" s="167" t="s">
        <v>29</v>
      </c>
      <c r="H102" s="167" t="s">
        <v>111</v>
      </c>
      <c r="I102" s="167" t="s">
        <v>112</v>
      </c>
      <c r="J102" s="167" t="s">
        <v>100</v>
      </c>
      <c r="K102" s="167" t="s">
        <v>101</v>
      </c>
      <c r="L102" s="167" t="s">
        <v>199</v>
      </c>
      <c r="M102" s="167" t="s">
        <v>102</v>
      </c>
      <c r="N102" s="167" t="s">
        <v>103</v>
      </c>
      <c r="O102" s="167" t="s">
        <v>186</v>
      </c>
      <c r="P102" s="167" t="s">
        <v>145</v>
      </c>
      <c r="Q102" s="167" t="s">
        <v>151</v>
      </c>
      <c r="R102" s="167" t="s">
        <v>114</v>
      </c>
      <c r="S102" s="178">
        <v>12.87</v>
      </c>
      <c r="T102" s="168" t="s">
        <v>95</v>
      </c>
    </row>
    <row r="103" spans="1:20" hidden="1">
      <c r="A103" s="167" t="s">
        <v>40</v>
      </c>
      <c r="B103" s="167" t="s">
        <v>109</v>
      </c>
      <c r="C103" s="167" t="s">
        <v>110</v>
      </c>
      <c r="D103" s="167" t="s">
        <v>57</v>
      </c>
      <c r="E103" s="167" t="s">
        <v>29</v>
      </c>
      <c r="F103" s="167" t="s">
        <v>57</v>
      </c>
      <c r="G103" s="167" t="s">
        <v>29</v>
      </c>
      <c r="H103" s="167" t="s">
        <v>111</v>
      </c>
      <c r="I103" s="167" t="s">
        <v>112</v>
      </c>
      <c r="J103" s="167" t="s">
        <v>100</v>
      </c>
      <c r="K103" s="167" t="s">
        <v>101</v>
      </c>
      <c r="L103" s="167" t="s">
        <v>199</v>
      </c>
      <c r="M103" s="167" t="s">
        <v>102</v>
      </c>
      <c r="N103" s="167" t="s">
        <v>103</v>
      </c>
      <c r="O103" s="167" t="s">
        <v>186</v>
      </c>
      <c r="P103" s="167" t="s">
        <v>147</v>
      </c>
      <c r="Q103" s="167" t="s">
        <v>152</v>
      </c>
      <c r="R103" s="167" t="s">
        <v>114</v>
      </c>
      <c r="S103" s="178">
        <v>9.51</v>
      </c>
      <c r="T103" s="168" t="s">
        <v>95</v>
      </c>
    </row>
    <row r="104" spans="1:20" hidden="1">
      <c r="A104" s="167" t="s">
        <v>40</v>
      </c>
      <c r="B104" s="167" t="s">
        <v>109</v>
      </c>
      <c r="C104" s="167" t="s">
        <v>110</v>
      </c>
      <c r="D104" s="167" t="s">
        <v>57</v>
      </c>
      <c r="E104" s="167" t="s">
        <v>29</v>
      </c>
      <c r="F104" s="167" t="s">
        <v>57</v>
      </c>
      <c r="G104" s="167" t="s">
        <v>29</v>
      </c>
      <c r="H104" s="167" t="s">
        <v>111</v>
      </c>
      <c r="I104" s="167" t="s">
        <v>112</v>
      </c>
      <c r="J104" s="167" t="s">
        <v>100</v>
      </c>
      <c r="K104" s="167" t="s">
        <v>101</v>
      </c>
      <c r="L104" s="167" t="s">
        <v>199</v>
      </c>
      <c r="M104" s="167" t="s">
        <v>102</v>
      </c>
      <c r="N104" s="167" t="s">
        <v>103</v>
      </c>
      <c r="O104" s="167" t="s">
        <v>186</v>
      </c>
      <c r="P104" s="167" t="s">
        <v>147</v>
      </c>
      <c r="Q104" s="167" t="s">
        <v>153</v>
      </c>
      <c r="R104" s="167" t="s">
        <v>114</v>
      </c>
      <c r="S104" s="178">
        <v>40.659999999999997</v>
      </c>
      <c r="T104" s="168" t="s">
        <v>95</v>
      </c>
    </row>
    <row r="105" spans="1:20" hidden="1">
      <c r="A105" s="167" t="s">
        <v>40</v>
      </c>
      <c r="B105" s="167" t="s">
        <v>109</v>
      </c>
      <c r="C105" s="167" t="s">
        <v>110</v>
      </c>
      <c r="D105" s="167" t="s">
        <v>57</v>
      </c>
      <c r="E105" s="167" t="s">
        <v>29</v>
      </c>
      <c r="F105" s="167" t="s">
        <v>57</v>
      </c>
      <c r="G105" s="167" t="s">
        <v>29</v>
      </c>
      <c r="H105" s="167" t="s">
        <v>111</v>
      </c>
      <c r="I105" s="167" t="s">
        <v>112</v>
      </c>
      <c r="J105" s="167" t="s">
        <v>100</v>
      </c>
      <c r="K105" s="167" t="s">
        <v>101</v>
      </c>
      <c r="L105" s="167" t="s">
        <v>199</v>
      </c>
      <c r="M105" s="167" t="s">
        <v>102</v>
      </c>
      <c r="N105" s="167" t="s">
        <v>103</v>
      </c>
      <c r="O105" s="167" t="s">
        <v>104</v>
      </c>
      <c r="P105" s="167" t="s">
        <v>106</v>
      </c>
      <c r="Q105" s="167" t="s">
        <v>113</v>
      </c>
      <c r="R105" s="167" t="s">
        <v>114</v>
      </c>
      <c r="S105" s="178">
        <v>-2.16</v>
      </c>
      <c r="T105" s="168" t="s">
        <v>95</v>
      </c>
    </row>
    <row r="106" spans="1:20" hidden="1">
      <c r="A106" s="167" t="s">
        <v>40</v>
      </c>
      <c r="B106" s="167" t="s">
        <v>109</v>
      </c>
      <c r="C106" s="167" t="s">
        <v>110</v>
      </c>
      <c r="D106" s="167" t="s">
        <v>57</v>
      </c>
      <c r="E106" s="167" t="s">
        <v>29</v>
      </c>
      <c r="F106" s="167" t="s">
        <v>57</v>
      </c>
      <c r="G106" s="167" t="s">
        <v>29</v>
      </c>
      <c r="H106" s="167" t="s">
        <v>111</v>
      </c>
      <c r="I106" s="167" t="s">
        <v>112</v>
      </c>
      <c r="J106" s="167" t="s">
        <v>100</v>
      </c>
      <c r="K106" s="167" t="s">
        <v>101</v>
      </c>
      <c r="L106" s="167" t="s">
        <v>199</v>
      </c>
      <c r="M106" s="167" t="s">
        <v>102</v>
      </c>
      <c r="N106" s="167" t="s">
        <v>103</v>
      </c>
      <c r="O106" s="167" t="s">
        <v>104</v>
      </c>
      <c r="P106" s="167" t="s">
        <v>106</v>
      </c>
      <c r="Q106" s="167" t="s">
        <v>115</v>
      </c>
      <c r="R106" s="167" t="s">
        <v>114</v>
      </c>
      <c r="S106" s="178">
        <v>-9.23</v>
      </c>
      <c r="T106" s="168" t="s">
        <v>95</v>
      </c>
    </row>
    <row r="107" spans="1:20" hidden="1">
      <c r="A107" s="167" t="s">
        <v>40</v>
      </c>
      <c r="B107" s="167" t="s">
        <v>116</v>
      </c>
      <c r="C107" s="167" t="s">
        <v>117</v>
      </c>
      <c r="D107" s="167" t="s">
        <v>57</v>
      </c>
      <c r="E107" s="167" t="s">
        <v>29</v>
      </c>
      <c r="F107" s="167" t="s">
        <v>57</v>
      </c>
      <c r="G107" s="167" t="s">
        <v>29</v>
      </c>
      <c r="H107" s="167" t="s">
        <v>118</v>
      </c>
      <c r="I107" s="167" t="s">
        <v>119</v>
      </c>
      <c r="J107" s="167" t="s">
        <v>100</v>
      </c>
      <c r="K107" s="167" t="s">
        <v>101</v>
      </c>
      <c r="L107" s="167" t="s">
        <v>199</v>
      </c>
      <c r="M107" s="167" t="s">
        <v>102</v>
      </c>
      <c r="N107" s="167" t="s">
        <v>103</v>
      </c>
      <c r="O107" s="167" t="s">
        <v>186</v>
      </c>
      <c r="P107" s="167" t="s">
        <v>145</v>
      </c>
      <c r="Q107" s="167" t="s">
        <v>154</v>
      </c>
      <c r="R107" s="167" t="s">
        <v>121</v>
      </c>
      <c r="S107" s="178">
        <v>2.41</v>
      </c>
      <c r="T107" s="168" t="s">
        <v>95</v>
      </c>
    </row>
    <row r="108" spans="1:20" hidden="1">
      <c r="A108" s="167" t="s">
        <v>40</v>
      </c>
      <c r="B108" s="167" t="s">
        <v>116</v>
      </c>
      <c r="C108" s="167" t="s">
        <v>117</v>
      </c>
      <c r="D108" s="167" t="s">
        <v>57</v>
      </c>
      <c r="E108" s="167" t="s">
        <v>29</v>
      </c>
      <c r="F108" s="167" t="s">
        <v>57</v>
      </c>
      <c r="G108" s="167" t="s">
        <v>29</v>
      </c>
      <c r="H108" s="167" t="s">
        <v>118</v>
      </c>
      <c r="I108" s="167" t="s">
        <v>119</v>
      </c>
      <c r="J108" s="167" t="s">
        <v>100</v>
      </c>
      <c r="K108" s="167" t="s">
        <v>101</v>
      </c>
      <c r="L108" s="167" t="s">
        <v>199</v>
      </c>
      <c r="M108" s="167" t="s">
        <v>102</v>
      </c>
      <c r="N108" s="167" t="s">
        <v>103</v>
      </c>
      <c r="O108" s="167" t="s">
        <v>186</v>
      </c>
      <c r="P108" s="167" t="s">
        <v>147</v>
      </c>
      <c r="Q108" s="167" t="s">
        <v>155</v>
      </c>
      <c r="R108" s="167" t="s">
        <v>121</v>
      </c>
      <c r="S108" s="178">
        <v>6.02</v>
      </c>
      <c r="T108" s="168" t="s">
        <v>95</v>
      </c>
    </row>
    <row r="109" spans="1:20" hidden="1">
      <c r="A109" s="167" t="s">
        <v>40</v>
      </c>
      <c r="B109" s="167" t="s">
        <v>116</v>
      </c>
      <c r="C109" s="167" t="s">
        <v>117</v>
      </c>
      <c r="D109" s="167" t="s">
        <v>57</v>
      </c>
      <c r="E109" s="167" t="s">
        <v>29</v>
      </c>
      <c r="F109" s="167" t="s">
        <v>57</v>
      </c>
      <c r="G109" s="167" t="s">
        <v>29</v>
      </c>
      <c r="H109" s="167" t="s">
        <v>118</v>
      </c>
      <c r="I109" s="167" t="s">
        <v>119</v>
      </c>
      <c r="J109" s="167" t="s">
        <v>100</v>
      </c>
      <c r="K109" s="167" t="s">
        <v>101</v>
      </c>
      <c r="L109" s="167" t="s">
        <v>199</v>
      </c>
      <c r="M109" s="167" t="s">
        <v>102</v>
      </c>
      <c r="N109" s="167" t="s">
        <v>103</v>
      </c>
      <c r="O109" s="167" t="s">
        <v>104</v>
      </c>
      <c r="P109" s="167" t="s">
        <v>106</v>
      </c>
      <c r="Q109" s="167" t="s">
        <v>120</v>
      </c>
      <c r="R109" s="167" t="s">
        <v>121</v>
      </c>
      <c r="S109" s="178">
        <v>-1.76</v>
      </c>
      <c r="T109" s="168" t="s">
        <v>95</v>
      </c>
    </row>
    <row r="110" spans="1:20" hidden="1">
      <c r="A110" s="167" t="s">
        <v>40</v>
      </c>
      <c r="B110" s="167" t="s">
        <v>122</v>
      </c>
      <c r="C110" s="167" t="s">
        <v>123</v>
      </c>
      <c r="D110" s="167" t="s">
        <v>57</v>
      </c>
      <c r="E110" s="167" t="s">
        <v>29</v>
      </c>
      <c r="F110" s="167" t="s">
        <v>57</v>
      </c>
      <c r="G110" s="167" t="s">
        <v>29</v>
      </c>
      <c r="H110" s="167" t="s">
        <v>124</v>
      </c>
      <c r="I110" s="167" t="s">
        <v>125</v>
      </c>
      <c r="J110" s="167" t="s">
        <v>100</v>
      </c>
      <c r="K110" s="167" t="s">
        <v>101</v>
      </c>
      <c r="L110" s="167" t="s">
        <v>198</v>
      </c>
      <c r="M110" s="167" t="s">
        <v>102</v>
      </c>
      <c r="N110" s="167" t="s">
        <v>103</v>
      </c>
      <c r="O110" s="167" t="s">
        <v>186</v>
      </c>
      <c r="P110" s="175"/>
      <c r="Q110" s="175"/>
      <c r="R110" s="167" t="s">
        <v>126</v>
      </c>
      <c r="S110" s="178">
        <v>99.18</v>
      </c>
      <c r="T110" s="168" t="s">
        <v>95</v>
      </c>
    </row>
    <row r="111" spans="1:20" hidden="1">
      <c r="A111" s="167" t="s">
        <v>40</v>
      </c>
      <c r="B111" s="167" t="s">
        <v>122</v>
      </c>
      <c r="C111" s="167" t="s">
        <v>123</v>
      </c>
      <c r="D111" s="167" t="s">
        <v>57</v>
      </c>
      <c r="E111" s="167" t="s">
        <v>29</v>
      </c>
      <c r="F111" s="167" t="s">
        <v>57</v>
      </c>
      <c r="G111" s="167" t="s">
        <v>29</v>
      </c>
      <c r="H111" s="167" t="s">
        <v>124</v>
      </c>
      <c r="I111" s="167" t="s">
        <v>125</v>
      </c>
      <c r="J111" s="167" t="s">
        <v>100</v>
      </c>
      <c r="K111" s="167" t="s">
        <v>101</v>
      </c>
      <c r="L111" s="167" t="s">
        <v>198</v>
      </c>
      <c r="M111" s="167" t="s">
        <v>102</v>
      </c>
      <c r="N111" s="167" t="s">
        <v>103</v>
      </c>
      <c r="O111" s="167" t="s">
        <v>104</v>
      </c>
      <c r="P111" s="175"/>
      <c r="Q111" s="175"/>
      <c r="R111" s="167" t="s">
        <v>126</v>
      </c>
      <c r="S111" s="178">
        <v>-32.29</v>
      </c>
      <c r="T111" s="168" t="s">
        <v>95</v>
      </c>
    </row>
    <row r="112" spans="1:20" hidden="1">
      <c r="A112" s="167" t="s">
        <v>40</v>
      </c>
      <c r="B112" s="167" t="s">
        <v>156</v>
      </c>
      <c r="C112" s="167" t="s">
        <v>157</v>
      </c>
      <c r="D112" s="167" t="s">
        <v>57</v>
      </c>
      <c r="E112" s="167" t="s">
        <v>29</v>
      </c>
      <c r="F112" s="167" t="s">
        <v>57</v>
      </c>
      <c r="G112" s="167" t="s">
        <v>29</v>
      </c>
      <c r="H112" s="167" t="s">
        <v>98</v>
      </c>
      <c r="I112" s="167" t="s">
        <v>99</v>
      </c>
      <c r="J112" s="167" t="s">
        <v>100</v>
      </c>
      <c r="K112" s="167" t="s">
        <v>101</v>
      </c>
      <c r="L112" s="167" t="s">
        <v>199</v>
      </c>
      <c r="M112" s="167" t="s">
        <v>102</v>
      </c>
      <c r="N112" s="167" t="s">
        <v>103</v>
      </c>
      <c r="O112" s="167" t="s">
        <v>104</v>
      </c>
      <c r="P112" s="167" t="s">
        <v>158</v>
      </c>
      <c r="Q112" s="167" t="s">
        <v>200</v>
      </c>
      <c r="R112" s="167" t="s">
        <v>160</v>
      </c>
      <c r="S112" s="178">
        <v>7.02</v>
      </c>
      <c r="T112" s="168" t="s">
        <v>95</v>
      </c>
    </row>
    <row r="113" spans="1:20" hidden="1">
      <c r="A113" s="167" t="s">
        <v>40</v>
      </c>
      <c r="B113" s="167" t="s">
        <v>156</v>
      </c>
      <c r="C113" s="167" t="s">
        <v>157</v>
      </c>
      <c r="D113" s="167" t="s">
        <v>57</v>
      </c>
      <c r="E113" s="167" t="s">
        <v>29</v>
      </c>
      <c r="F113" s="167" t="s">
        <v>57</v>
      </c>
      <c r="G113" s="167" t="s">
        <v>29</v>
      </c>
      <c r="H113" s="167" t="s">
        <v>98</v>
      </c>
      <c r="I113" s="167" t="s">
        <v>99</v>
      </c>
      <c r="J113" s="167" t="s">
        <v>100</v>
      </c>
      <c r="K113" s="167" t="s">
        <v>101</v>
      </c>
      <c r="L113" s="167" t="s">
        <v>199</v>
      </c>
      <c r="M113" s="167" t="s">
        <v>102</v>
      </c>
      <c r="N113" s="167" t="s">
        <v>103</v>
      </c>
      <c r="O113" s="167" t="s">
        <v>104</v>
      </c>
      <c r="P113" s="167" t="s">
        <v>158</v>
      </c>
      <c r="Q113" s="167" t="s">
        <v>201</v>
      </c>
      <c r="R113" s="167" t="s">
        <v>160</v>
      </c>
      <c r="S113" s="178">
        <v>492.77</v>
      </c>
      <c r="T113" s="168" t="s">
        <v>95</v>
      </c>
    </row>
    <row r="114" spans="1:20" hidden="1">
      <c r="A114" s="167" t="s">
        <v>40</v>
      </c>
      <c r="B114" s="167" t="s">
        <v>127</v>
      </c>
      <c r="C114" s="167" t="s">
        <v>128</v>
      </c>
      <c r="D114" s="167" t="s">
        <v>57</v>
      </c>
      <c r="E114" s="167" t="s">
        <v>29</v>
      </c>
      <c r="F114" s="167" t="s">
        <v>57</v>
      </c>
      <c r="G114" s="167" t="s">
        <v>29</v>
      </c>
      <c r="H114" s="167" t="s">
        <v>129</v>
      </c>
      <c r="I114" s="167" t="s">
        <v>130</v>
      </c>
      <c r="J114" s="167" t="s">
        <v>131</v>
      </c>
      <c r="K114" s="175"/>
      <c r="L114" s="167" t="s">
        <v>202</v>
      </c>
      <c r="M114" s="167" t="s">
        <v>102</v>
      </c>
      <c r="N114" s="167" t="s">
        <v>103</v>
      </c>
      <c r="O114" s="167" t="s">
        <v>132</v>
      </c>
      <c r="P114" s="175"/>
      <c r="Q114" s="175"/>
      <c r="R114" s="167" t="s">
        <v>133</v>
      </c>
      <c r="S114" s="178">
        <v>5000</v>
      </c>
      <c r="T114" s="168" t="s">
        <v>95</v>
      </c>
    </row>
    <row r="115" spans="1:20" hidden="1">
      <c r="A115" s="167" t="s">
        <v>40</v>
      </c>
      <c r="B115" s="167" t="s">
        <v>162</v>
      </c>
      <c r="C115" s="167" t="s">
        <v>163</v>
      </c>
      <c r="D115" s="167" t="s">
        <v>57</v>
      </c>
      <c r="E115" s="167" t="s">
        <v>29</v>
      </c>
      <c r="F115" s="167" t="s">
        <v>57</v>
      </c>
      <c r="G115" s="167" t="s">
        <v>29</v>
      </c>
      <c r="H115" s="167" t="s">
        <v>183</v>
      </c>
      <c r="I115" s="167" t="s">
        <v>184</v>
      </c>
      <c r="J115" s="167" t="s">
        <v>100</v>
      </c>
      <c r="K115" s="167" t="s">
        <v>101</v>
      </c>
      <c r="L115" s="167" t="s">
        <v>203</v>
      </c>
      <c r="M115" s="167" t="s">
        <v>102</v>
      </c>
      <c r="N115" s="167" t="s">
        <v>103</v>
      </c>
      <c r="O115" s="167" t="s">
        <v>186</v>
      </c>
      <c r="P115" s="167" t="s">
        <v>165</v>
      </c>
      <c r="Q115" s="167" t="s">
        <v>204</v>
      </c>
      <c r="R115" s="167" t="s">
        <v>163</v>
      </c>
      <c r="S115" s="178">
        <v>114.46</v>
      </c>
      <c r="T115" s="168" t="s">
        <v>95</v>
      </c>
    </row>
    <row r="116" spans="1:20" hidden="1">
      <c r="A116" s="167" t="s">
        <v>40</v>
      </c>
      <c r="B116" s="167" t="s">
        <v>134</v>
      </c>
      <c r="C116" s="167" t="s">
        <v>135</v>
      </c>
      <c r="D116" s="167" t="s">
        <v>57</v>
      </c>
      <c r="E116" s="167" t="s">
        <v>29</v>
      </c>
      <c r="F116" s="167" t="s">
        <v>136</v>
      </c>
      <c r="G116" s="167" t="s">
        <v>137</v>
      </c>
      <c r="H116" s="167" t="s">
        <v>111</v>
      </c>
      <c r="I116" s="167" t="s">
        <v>112</v>
      </c>
      <c r="J116" s="167" t="s">
        <v>26</v>
      </c>
      <c r="K116" s="167" t="s">
        <v>60</v>
      </c>
      <c r="L116" s="167" t="s">
        <v>197</v>
      </c>
      <c r="M116" s="167" t="s">
        <v>102</v>
      </c>
      <c r="N116" s="167" t="s">
        <v>103</v>
      </c>
      <c r="O116" s="167" t="s">
        <v>29</v>
      </c>
      <c r="P116" s="175"/>
      <c r="Q116" s="175"/>
      <c r="R116" s="175"/>
      <c r="S116" s="178">
        <v>4529</v>
      </c>
      <c r="T116" s="168" t="s">
        <v>95</v>
      </c>
    </row>
    <row r="117" spans="1:20" hidden="1">
      <c r="A117" s="167" t="s">
        <v>40</v>
      </c>
      <c r="B117" s="167" t="s">
        <v>134</v>
      </c>
      <c r="C117" s="167" t="s">
        <v>135</v>
      </c>
      <c r="D117" s="167" t="s">
        <v>57</v>
      </c>
      <c r="E117" s="167" t="s">
        <v>29</v>
      </c>
      <c r="F117" s="167" t="s">
        <v>138</v>
      </c>
      <c r="G117" s="167" t="s">
        <v>139</v>
      </c>
      <c r="H117" s="167" t="s">
        <v>111</v>
      </c>
      <c r="I117" s="167" t="s">
        <v>112</v>
      </c>
      <c r="J117" s="167" t="s">
        <v>26</v>
      </c>
      <c r="K117" s="167" t="s">
        <v>60</v>
      </c>
      <c r="L117" s="167" t="s">
        <v>197</v>
      </c>
      <c r="M117" s="167" t="s">
        <v>102</v>
      </c>
      <c r="N117" s="167" t="s">
        <v>103</v>
      </c>
      <c r="O117" s="167" t="s">
        <v>29</v>
      </c>
      <c r="P117" s="175"/>
      <c r="Q117" s="175"/>
      <c r="R117" s="175"/>
      <c r="S117" s="178">
        <v>1100</v>
      </c>
      <c r="T117" s="168" t="s">
        <v>95</v>
      </c>
    </row>
    <row r="118" spans="1:20" hidden="1">
      <c r="A118" s="167" t="s">
        <v>40</v>
      </c>
      <c r="B118" s="167" t="s">
        <v>179</v>
      </c>
      <c r="C118" s="167" t="s">
        <v>180</v>
      </c>
      <c r="D118" s="167" t="s">
        <v>57</v>
      </c>
      <c r="E118" s="167" t="s">
        <v>29</v>
      </c>
      <c r="F118" s="167" t="s">
        <v>57</v>
      </c>
      <c r="G118" s="167" t="s">
        <v>29</v>
      </c>
      <c r="H118" s="167" t="s">
        <v>183</v>
      </c>
      <c r="I118" s="167" t="s">
        <v>184</v>
      </c>
      <c r="J118" s="167" t="s">
        <v>100</v>
      </c>
      <c r="K118" s="167" t="s">
        <v>101</v>
      </c>
      <c r="L118" s="167" t="s">
        <v>199</v>
      </c>
      <c r="M118" s="167" t="s">
        <v>102</v>
      </c>
      <c r="N118" s="167" t="s">
        <v>103</v>
      </c>
      <c r="O118" s="167" t="s">
        <v>186</v>
      </c>
      <c r="P118" s="167" t="s">
        <v>158</v>
      </c>
      <c r="Q118" s="167" t="s">
        <v>205</v>
      </c>
      <c r="R118" s="167" t="s">
        <v>182</v>
      </c>
      <c r="S118" s="178">
        <v>11.46</v>
      </c>
      <c r="T118" s="168" t="s">
        <v>95</v>
      </c>
    </row>
    <row r="119" spans="1:20" hidden="1">
      <c r="A119" s="167" t="s">
        <v>40</v>
      </c>
      <c r="B119" s="167" t="s">
        <v>179</v>
      </c>
      <c r="C119" s="167" t="s">
        <v>180</v>
      </c>
      <c r="D119" s="167" t="s">
        <v>57</v>
      </c>
      <c r="E119" s="167" t="s">
        <v>29</v>
      </c>
      <c r="F119" s="167" t="s">
        <v>57</v>
      </c>
      <c r="G119" s="167" t="s">
        <v>29</v>
      </c>
      <c r="H119" s="167" t="s">
        <v>98</v>
      </c>
      <c r="I119" s="167" t="s">
        <v>99</v>
      </c>
      <c r="J119" s="167" t="s">
        <v>100</v>
      </c>
      <c r="K119" s="167" t="s">
        <v>101</v>
      </c>
      <c r="L119" s="167" t="s">
        <v>199</v>
      </c>
      <c r="M119" s="167" t="s">
        <v>102</v>
      </c>
      <c r="N119" s="167" t="s">
        <v>103</v>
      </c>
      <c r="O119" s="167" t="s">
        <v>104</v>
      </c>
      <c r="P119" s="167" t="s">
        <v>158</v>
      </c>
      <c r="Q119" s="167" t="s">
        <v>206</v>
      </c>
      <c r="R119" s="167" t="s">
        <v>207</v>
      </c>
      <c r="S119" s="178">
        <v>114.25</v>
      </c>
      <c r="T119" s="168" t="s">
        <v>95</v>
      </c>
    </row>
    <row r="120" spans="1:20" hidden="1">
      <c r="A120" s="167" t="s">
        <v>40</v>
      </c>
      <c r="B120" s="167" t="s">
        <v>140</v>
      </c>
      <c r="C120" s="167" t="s">
        <v>141</v>
      </c>
      <c r="D120" s="167" t="s">
        <v>57</v>
      </c>
      <c r="E120" s="167" t="s">
        <v>29</v>
      </c>
      <c r="F120" s="167" t="s">
        <v>57</v>
      </c>
      <c r="G120" s="167" t="s">
        <v>29</v>
      </c>
      <c r="H120" s="167" t="s">
        <v>87</v>
      </c>
      <c r="I120" s="167" t="s">
        <v>88</v>
      </c>
      <c r="J120" s="167" t="s">
        <v>26</v>
      </c>
      <c r="K120" s="167" t="s">
        <v>66</v>
      </c>
      <c r="L120" s="167" t="s">
        <v>142</v>
      </c>
      <c r="M120" s="167" t="s">
        <v>28</v>
      </c>
      <c r="N120" s="167" t="s">
        <v>29</v>
      </c>
      <c r="O120" s="167" t="s">
        <v>29</v>
      </c>
      <c r="P120" s="175"/>
      <c r="Q120" s="175"/>
      <c r="R120" s="175"/>
      <c r="S120" s="179"/>
      <c r="T120" s="168" t="s">
        <v>95</v>
      </c>
    </row>
    <row r="121" spans="1:20">
      <c r="A121" s="167" t="s">
        <v>42</v>
      </c>
      <c r="B121" s="167" t="s">
        <v>93</v>
      </c>
      <c r="C121" s="167" t="s">
        <v>94</v>
      </c>
      <c r="D121" s="167" t="s">
        <v>57</v>
      </c>
      <c r="E121" s="167" t="s">
        <v>29</v>
      </c>
      <c r="F121" s="167" t="s">
        <v>57</v>
      </c>
      <c r="G121" s="167" t="s">
        <v>29</v>
      </c>
      <c r="H121" s="167" t="s">
        <v>87</v>
      </c>
      <c r="I121" s="167" t="s">
        <v>88</v>
      </c>
      <c r="J121" s="167" t="s">
        <v>26</v>
      </c>
      <c r="K121" s="167" t="s">
        <v>66</v>
      </c>
      <c r="L121" s="167" t="s">
        <v>67</v>
      </c>
      <c r="M121" s="167" t="s">
        <v>28</v>
      </c>
      <c r="N121" s="167" t="s">
        <v>29</v>
      </c>
      <c r="O121" s="167" t="s">
        <v>29</v>
      </c>
      <c r="P121" s="175"/>
      <c r="Q121" s="175"/>
      <c r="R121" s="175"/>
      <c r="S121" s="178">
        <v>-21061</v>
      </c>
      <c r="T121" s="168" t="s">
        <v>95</v>
      </c>
    </row>
    <row r="122" spans="1:20" hidden="1">
      <c r="A122" s="167" t="s">
        <v>42</v>
      </c>
      <c r="B122" s="167" t="s">
        <v>96</v>
      </c>
      <c r="C122" s="167" t="s">
        <v>97</v>
      </c>
      <c r="D122" s="167" t="s">
        <v>57</v>
      </c>
      <c r="E122" s="167" t="s">
        <v>29</v>
      </c>
      <c r="F122" s="167" t="s">
        <v>57</v>
      </c>
      <c r="G122" s="167" t="s">
        <v>29</v>
      </c>
      <c r="H122" s="167" t="s">
        <v>183</v>
      </c>
      <c r="I122" s="167" t="s">
        <v>184</v>
      </c>
      <c r="J122" s="167" t="s">
        <v>100</v>
      </c>
      <c r="K122" s="167" t="s">
        <v>101</v>
      </c>
      <c r="L122" s="167" t="s">
        <v>208</v>
      </c>
      <c r="M122" s="167" t="s">
        <v>102</v>
      </c>
      <c r="N122" s="167" t="s">
        <v>103</v>
      </c>
      <c r="O122" s="167" t="s">
        <v>186</v>
      </c>
      <c r="P122" s="175"/>
      <c r="Q122" s="175"/>
      <c r="R122" s="167" t="s">
        <v>105</v>
      </c>
      <c r="S122" s="178">
        <v>-51.99</v>
      </c>
      <c r="T122" s="168" t="s">
        <v>95</v>
      </c>
    </row>
    <row r="123" spans="1:20" hidden="1">
      <c r="A123" s="167" t="s">
        <v>42</v>
      </c>
      <c r="B123" s="167" t="s">
        <v>96</v>
      </c>
      <c r="C123" s="167" t="s">
        <v>97</v>
      </c>
      <c r="D123" s="167" t="s">
        <v>57</v>
      </c>
      <c r="E123" s="167" t="s">
        <v>29</v>
      </c>
      <c r="F123" s="167" t="s">
        <v>57</v>
      </c>
      <c r="G123" s="167" t="s">
        <v>29</v>
      </c>
      <c r="H123" s="167" t="s">
        <v>183</v>
      </c>
      <c r="I123" s="167" t="s">
        <v>184</v>
      </c>
      <c r="J123" s="167" t="s">
        <v>100</v>
      </c>
      <c r="K123" s="167" t="s">
        <v>101</v>
      </c>
      <c r="L123" s="167" t="s">
        <v>209</v>
      </c>
      <c r="M123" s="167" t="s">
        <v>102</v>
      </c>
      <c r="N123" s="167" t="s">
        <v>103</v>
      </c>
      <c r="O123" s="167" t="s">
        <v>186</v>
      </c>
      <c r="P123" s="167" t="s">
        <v>106</v>
      </c>
      <c r="Q123" s="167" t="s">
        <v>107</v>
      </c>
      <c r="R123" s="167" t="s">
        <v>108</v>
      </c>
      <c r="S123" s="178">
        <v>-238.14</v>
      </c>
      <c r="T123" s="168" t="s">
        <v>95</v>
      </c>
    </row>
    <row r="124" spans="1:20" hidden="1">
      <c r="A124" s="167" t="s">
        <v>42</v>
      </c>
      <c r="B124" s="167" t="s">
        <v>109</v>
      </c>
      <c r="C124" s="167" t="s">
        <v>110</v>
      </c>
      <c r="D124" s="167" t="s">
        <v>57</v>
      </c>
      <c r="E124" s="167" t="s">
        <v>29</v>
      </c>
      <c r="F124" s="167" t="s">
        <v>57</v>
      </c>
      <c r="G124" s="167" t="s">
        <v>29</v>
      </c>
      <c r="H124" s="167" t="s">
        <v>111</v>
      </c>
      <c r="I124" s="167" t="s">
        <v>112</v>
      </c>
      <c r="J124" s="167" t="s">
        <v>100</v>
      </c>
      <c r="K124" s="167" t="s">
        <v>101</v>
      </c>
      <c r="L124" s="167" t="s">
        <v>209</v>
      </c>
      <c r="M124" s="167" t="s">
        <v>102</v>
      </c>
      <c r="N124" s="167" t="s">
        <v>103</v>
      </c>
      <c r="O124" s="167" t="s">
        <v>186</v>
      </c>
      <c r="P124" s="167" t="s">
        <v>106</v>
      </c>
      <c r="Q124" s="167" t="s">
        <v>113</v>
      </c>
      <c r="R124" s="167" t="s">
        <v>114</v>
      </c>
      <c r="S124" s="178">
        <v>-3.01</v>
      </c>
      <c r="T124" s="168" t="s">
        <v>95</v>
      </c>
    </row>
    <row r="125" spans="1:20" hidden="1">
      <c r="A125" s="167" t="s">
        <v>42</v>
      </c>
      <c r="B125" s="167" t="s">
        <v>109</v>
      </c>
      <c r="C125" s="167" t="s">
        <v>110</v>
      </c>
      <c r="D125" s="167" t="s">
        <v>57</v>
      </c>
      <c r="E125" s="167" t="s">
        <v>29</v>
      </c>
      <c r="F125" s="167" t="s">
        <v>57</v>
      </c>
      <c r="G125" s="167" t="s">
        <v>29</v>
      </c>
      <c r="H125" s="167" t="s">
        <v>111</v>
      </c>
      <c r="I125" s="167" t="s">
        <v>112</v>
      </c>
      <c r="J125" s="167" t="s">
        <v>100</v>
      </c>
      <c r="K125" s="167" t="s">
        <v>101</v>
      </c>
      <c r="L125" s="167" t="s">
        <v>209</v>
      </c>
      <c r="M125" s="167" t="s">
        <v>102</v>
      </c>
      <c r="N125" s="167" t="s">
        <v>103</v>
      </c>
      <c r="O125" s="167" t="s">
        <v>186</v>
      </c>
      <c r="P125" s="167" t="s">
        <v>106</v>
      </c>
      <c r="Q125" s="167" t="s">
        <v>115</v>
      </c>
      <c r="R125" s="167" t="s">
        <v>114</v>
      </c>
      <c r="S125" s="178">
        <v>-12.87</v>
      </c>
      <c r="T125" s="168" t="s">
        <v>95</v>
      </c>
    </row>
    <row r="126" spans="1:20" hidden="1">
      <c r="A126" s="167" t="s">
        <v>42</v>
      </c>
      <c r="B126" s="167" t="s">
        <v>116</v>
      </c>
      <c r="C126" s="167" t="s">
        <v>117</v>
      </c>
      <c r="D126" s="167" t="s">
        <v>57</v>
      </c>
      <c r="E126" s="167" t="s">
        <v>29</v>
      </c>
      <c r="F126" s="167" t="s">
        <v>57</v>
      </c>
      <c r="G126" s="167" t="s">
        <v>29</v>
      </c>
      <c r="H126" s="167" t="s">
        <v>118</v>
      </c>
      <c r="I126" s="167" t="s">
        <v>119</v>
      </c>
      <c r="J126" s="167" t="s">
        <v>100</v>
      </c>
      <c r="K126" s="167" t="s">
        <v>101</v>
      </c>
      <c r="L126" s="167" t="s">
        <v>209</v>
      </c>
      <c r="M126" s="167" t="s">
        <v>102</v>
      </c>
      <c r="N126" s="167" t="s">
        <v>103</v>
      </c>
      <c r="O126" s="167" t="s">
        <v>186</v>
      </c>
      <c r="P126" s="167" t="s">
        <v>106</v>
      </c>
      <c r="Q126" s="167" t="s">
        <v>120</v>
      </c>
      <c r="R126" s="167" t="s">
        <v>121</v>
      </c>
      <c r="S126" s="178">
        <v>-2.41</v>
      </c>
      <c r="T126" s="168" t="s">
        <v>95</v>
      </c>
    </row>
    <row r="127" spans="1:20" hidden="1">
      <c r="A127" s="167" t="s">
        <v>42</v>
      </c>
      <c r="B127" s="167" t="s">
        <v>122</v>
      </c>
      <c r="C127" s="167" t="s">
        <v>123</v>
      </c>
      <c r="D127" s="167" t="s">
        <v>57</v>
      </c>
      <c r="E127" s="167" t="s">
        <v>29</v>
      </c>
      <c r="F127" s="167" t="s">
        <v>57</v>
      </c>
      <c r="G127" s="167" t="s">
        <v>29</v>
      </c>
      <c r="H127" s="167" t="s">
        <v>124</v>
      </c>
      <c r="I127" s="167" t="s">
        <v>125</v>
      </c>
      <c r="J127" s="167" t="s">
        <v>100</v>
      </c>
      <c r="K127" s="167" t="s">
        <v>101</v>
      </c>
      <c r="L127" s="167" t="s">
        <v>208</v>
      </c>
      <c r="M127" s="167" t="s">
        <v>102</v>
      </c>
      <c r="N127" s="167" t="s">
        <v>103</v>
      </c>
      <c r="O127" s="167" t="s">
        <v>186</v>
      </c>
      <c r="P127" s="175"/>
      <c r="Q127" s="175"/>
      <c r="R127" s="167" t="s">
        <v>126</v>
      </c>
      <c r="S127" s="178">
        <v>-44.79</v>
      </c>
      <c r="T127" s="168" t="s">
        <v>95</v>
      </c>
    </row>
    <row r="128" spans="1:20" hidden="1">
      <c r="A128" s="167" t="s">
        <v>42</v>
      </c>
      <c r="B128" s="167" t="s">
        <v>156</v>
      </c>
      <c r="C128" s="167" t="s">
        <v>157</v>
      </c>
      <c r="D128" s="167" t="s">
        <v>57</v>
      </c>
      <c r="E128" s="167" t="s">
        <v>29</v>
      </c>
      <c r="F128" s="167" t="s">
        <v>57</v>
      </c>
      <c r="G128" s="167" t="s">
        <v>29</v>
      </c>
      <c r="H128" s="167" t="s">
        <v>98</v>
      </c>
      <c r="I128" s="167" t="s">
        <v>99</v>
      </c>
      <c r="J128" s="167" t="s">
        <v>100</v>
      </c>
      <c r="K128" s="167" t="s">
        <v>101</v>
      </c>
      <c r="L128" s="167" t="s">
        <v>209</v>
      </c>
      <c r="M128" s="167" t="s">
        <v>102</v>
      </c>
      <c r="N128" s="167" t="s">
        <v>103</v>
      </c>
      <c r="O128" s="167" t="s">
        <v>104</v>
      </c>
      <c r="P128" s="167" t="s">
        <v>158</v>
      </c>
      <c r="Q128" s="167" t="s">
        <v>210</v>
      </c>
      <c r="R128" s="167" t="s">
        <v>160</v>
      </c>
      <c r="S128" s="178">
        <v>25.46</v>
      </c>
      <c r="T128" s="168" t="s">
        <v>95</v>
      </c>
    </row>
    <row r="129" spans="1:20" hidden="1">
      <c r="A129" s="167" t="s">
        <v>42</v>
      </c>
      <c r="B129" s="167" t="s">
        <v>156</v>
      </c>
      <c r="C129" s="167" t="s">
        <v>157</v>
      </c>
      <c r="D129" s="167" t="s">
        <v>57</v>
      </c>
      <c r="E129" s="167" t="s">
        <v>29</v>
      </c>
      <c r="F129" s="167" t="s">
        <v>57</v>
      </c>
      <c r="G129" s="167" t="s">
        <v>29</v>
      </c>
      <c r="H129" s="167" t="s">
        <v>98</v>
      </c>
      <c r="I129" s="167" t="s">
        <v>99</v>
      </c>
      <c r="J129" s="167" t="s">
        <v>100</v>
      </c>
      <c r="K129" s="167" t="s">
        <v>101</v>
      </c>
      <c r="L129" s="167" t="s">
        <v>209</v>
      </c>
      <c r="M129" s="167" t="s">
        <v>102</v>
      </c>
      <c r="N129" s="167" t="s">
        <v>103</v>
      </c>
      <c r="O129" s="167" t="s">
        <v>104</v>
      </c>
      <c r="P129" s="167" t="s">
        <v>158</v>
      </c>
      <c r="Q129" s="167" t="s">
        <v>211</v>
      </c>
      <c r="R129" s="167" t="s">
        <v>160</v>
      </c>
      <c r="S129" s="178">
        <v>-13.77</v>
      </c>
      <c r="T129" s="168" t="s">
        <v>95</v>
      </c>
    </row>
    <row r="130" spans="1:20" hidden="1">
      <c r="A130" s="167" t="s">
        <v>42</v>
      </c>
      <c r="B130" s="167" t="s">
        <v>156</v>
      </c>
      <c r="C130" s="167" t="s">
        <v>157</v>
      </c>
      <c r="D130" s="167" t="s">
        <v>57</v>
      </c>
      <c r="E130" s="167" t="s">
        <v>29</v>
      </c>
      <c r="F130" s="167" t="s">
        <v>57</v>
      </c>
      <c r="G130" s="167" t="s">
        <v>29</v>
      </c>
      <c r="H130" s="167" t="s">
        <v>98</v>
      </c>
      <c r="I130" s="167" t="s">
        <v>99</v>
      </c>
      <c r="J130" s="167" t="s">
        <v>100</v>
      </c>
      <c r="K130" s="167" t="s">
        <v>101</v>
      </c>
      <c r="L130" s="167" t="s">
        <v>209</v>
      </c>
      <c r="M130" s="167" t="s">
        <v>102</v>
      </c>
      <c r="N130" s="167" t="s">
        <v>103</v>
      </c>
      <c r="O130" s="167" t="s">
        <v>104</v>
      </c>
      <c r="P130" s="167" t="s">
        <v>158</v>
      </c>
      <c r="Q130" s="167" t="s">
        <v>212</v>
      </c>
      <c r="R130" s="167" t="s">
        <v>160</v>
      </c>
      <c r="S130" s="178">
        <v>-13.77</v>
      </c>
      <c r="T130" s="168" t="s">
        <v>95</v>
      </c>
    </row>
    <row r="131" spans="1:20" hidden="1">
      <c r="A131" s="167" t="s">
        <v>42</v>
      </c>
      <c r="B131" s="167" t="s">
        <v>156</v>
      </c>
      <c r="C131" s="167" t="s">
        <v>157</v>
      </c>
      <c r="D131" s="167" t="s">
        <v>57</v>
      </c>
      <c r="E131" s="167" t="s">
        <v>29</v>
      </c>
      <c r="F131" s="167" t="s">
        <v>57</v>
      </c>
      <c r="G131" s="167" t="s">
        <v>29</v>
      </c>
      <c r="H131" s="167" t="s">
        <v>98</v>
      </c>
      <c r="I131" s="167" t="s">
        <v>99</v>
      </c>
      <c r="J131" s="167" t="s">
        <v>100</v>
      </c>
      <c r="K131" s="167" t="s">
        <v>101</v>
      </c>
      <c r="L131" s="167" t="s">
        <v>209</v>
      </c>
      <c r="M131" s="167" t="s">
        <v>102</v>
      </c>
      <c r="N131" s="167" t="s">
        <v>103</v>
      </c>
      <c r="O131" s="167" t="s">
        <v>104</v>
      </c>
      <c r="P131" s="167" t="s">
        <v>158</v>
      </c>
      <c r="Q131" s="167" t="s">
        <v>213</v>
      </c>
      <c r="R131" s="167" t="s">
        <v>160</v>
      </c>
      <c r="S131" s="178">
        <v>105.99</v>
      </c>
      <c r="T131" s="168" t="s">
        <v>95</v>
      </c>
    </row>
    <row r="132" spans="1:20" hidden="1">
      <c r="A132" s="167" t="s">
        <v>42</v>
      </c>
      <c r="B132" s="167" t="s">
        <v>127</v>
      </c>
      <c r="C132" s="167" t="s">
        <v>128</v>
      </c>
      <c r="D132" s="167" t="s">
        <v>57</v>
      </c>
      <c r="E132" s="167" t="s">
        <v>29</v>
      </c>
      <c r="F132" s="167" t="s">
        <v>57</v>
      </c>
      <c r="G132" s="167" t="s">
        <v>29</v>
      </c>
      <c r="H132" s="167" t="s">
        <v>129</v>
      </c>
      <c r="I132" s="167" t="s">
        <v>130</v>
      </c>
      <c r="J132" s="167" t="s">
        <v>131</v>
      </c>
      <c r="K132" s="175"/>
      <c r="L132" s="167" t="s">
        <v>214</v>
      </c>
      <c r="M132" s="167" t="s">
        <v>102</v>
      </c>
      <c r="N132" s="167" t="s">
        <v>103</v>
      </c>
      <c r="O132" s="167" t="s">
        <v>132</v>
      </c>
      <c r="P132" s="175"/>
      <c r="Q132" s="175"/>
      <c r="R132" s="167" t="s">
        <v>133</v>
      </c>
      <c r="S132" s="178">
        <v>5000</v>
      </c>
      <c r="T132" s="168" t="s">
        <v>95</v>
      </c>
    </row>
    <row r="133" spans="1:20" hidden="1">
      <c r="A133" s="167" t="s">
        <v>42</v>
      </c>
      <c r="B133" s="167" t="s">
        <v>134</v>
      </c>
      <c r="C133" s="167" t="s">
        <v>135</v>
      </c>
      <c r="D133" s="167" t="s">
        <v>57</v>
      </c>
      <c r="E133" s="167" t="s">
        <v>29</v>
      </c>
      <c r="F133" s="167" t="s">
        <v>136</v>
      </c>
      <c r="G133" s="167" t="s">
        <v>137</v>
      </c>
      <c r="H133" s="167" t="s">
        <v>111</v>
      </c>
      <c r="I133" s="167" t="s">
        <v>112</v>
      </c>
      <c r="J133" s="167" t="s">
        <v>26</v>
      </c>
      <c r="K133" s="167" t="s">
        <v>27</v>
      </c>
      <c r="L133" s="167" t="s">
        <v>215</v>
      </c>
      <c r="M133" s="167" t="s">
        <v>102</v>
      </c>
      <c r="N133" s="167" t="s">
        <v>103</v>
      </c>
      <c r="O133" s="167" t="s">
        <v>29</v>
      </c>
      <c r="P133" s="175"/>
      <c r="Q133" s="175"/>
      <c r="R133" s="175"/>
      <c r="S133" s="178">
        <v>4431</v>
      </c>
      <c r="T133" s="168" t="s">
        <v>95</v>
      </c>
    </row>
    <row r="134" spans="1:20" hidden="1">
      <c r="A134" s="167" t="s">
        <v>42</v>
      </c>
      <c r="B134" s="167" t="s">
        <v>134</v>
      </c>
      <c r="C134" s="167" t="s">
        <v>135</v>
      </c>
      <c r="D134" s="167" t="s">
        <v>57</v>
      </c>
      <c r="E134" s="167" t="s">
        <v>29</v>
      </c>
      <c r="F134" s="167" t="s">
        <v>138</v>
      </c>
      <c r="G134" s="167" t="s">
        <v>139</v>
      </c>
      <c r="H134" s="167" t="s">
        <v>111</v>
      </c>
      <c r="I134" s="167" t="s">
        <v>112</v>
      </c>
      <c r="J134" s="167" t="s">
        <v>26</v>
      </c>
      <c r="K134" s="167" t="s">
        <v>27</v>
      </c>
      <c r="L134" s="167" t="s">
        <v>215</v>
      </c>
      <c r="M134" s="167" t="s">
        <v>102</v>
      </c>
      <c r="N134" s="167" t="s">
        <v>103</v>
      </c>
      <c r="O134" s="167" t="s">
        <v>29</v>
      </c>
      <c r="P134" s="175"/>
      <c r="Q134" s="175"/>
      <c r="R134" s="175"/>
      <c r="S134" s="178">
        <v>1113</v>
      </c>
      <c r="T134" s="168" t="s">
        <v>95</v>
      </c>
    </row>
    <row r="135" spans="1:20" hidden="1">
      <c r="A135" s="167" t="s">
        <v>42</v>
      </c>
      <c r="B135" s="167" t="s">
        <v>140</v>
      </c>
      <c r="C135" s="167" t="s">
        <v>141</v>
      </c>
      <c r="D135" s="167" t="s">
        <v>57</v>
      </c>
      <c r="E135" s="167" t="s">
        <v>29</v>
      </c>
      <c r="F135" s="167" t="s">
        <v>57</v>
      </c>
      <c r="G135" s="167" t="s">
        <v>29</v>
      </c>
      <c r="H135" s="167" t="s">
        <v>87</v>
      </c>
      <c r="I135" s="167" t="s">
        <v>88</v>
      </c>
      <c r="J135" s="167" t="s">
        <v>26</v>
      </c>
      <c r="K135" s="167" t="s">
        <v>66</v>
      </c>
      <c r="L135" s="167" t="s">
        <v>142</v>
      </c>
      <c r="M135" s="167" t="s">
        <v>28</v>
      </c>
      <c r="N135" s="167" t="s">
        <v>29</v>
      </c>
      <c r="O135" s="167" t="s">
        <v>29</v>
      </c>
      <c r="P135" s="175"/>
      <c r="Q135" s="175"/>
      <c r="R135" s="175"/>
      <c r="S135" s="179"/>
      <c r="T135" s="168" t="s">
        <v>95</v>
      </c>
    </row>
    <row r="136" spans="1:20">
      <c r="A136" s="167" t="s">
        <v>44</v>
      </c>
      <c r="B136" s="167" t="s">
        <v>93</v>
      </c>
      <c r="C136" s="167" t="s">
        <v>94</v>
      </c>
      <c r="D136" s="167" t="s">
        <v>57</v>
      </c>
      <c r="E136" s="167" t="s">
        <v>29</v>
      </c>
      <c r="F136" s="167" t="s">
        <v>57</v>
      </c>
      <c r="G136" s="167" t="s">
        <v>29</v>
      </c>
      <c r="H136" s="167" t="s">
        <v>87</v>
      </c>
      <c r="I136" s="167" t="s">
        <v>88</v>
      </c>
      <c r="J136" s="167" t="s">
        <v>26</v>
      </c>
      <c r="K136" s="167" t="s">
        <v>66</v>
      </c>
      <c r="L136" s="167" t="s">
        <v>67</v>
      </c>
      <c r="M136" s="167" t="s">
        <v>28</v>
      </c>
      <c r="N136" s="167" t="s">
        <v>29</v>
      </c>
      <c r="O136" s="167" t="s">
        <v>29</v>
      </c>
      <c r="P136" s="175"/>
      <c r="Q136" s="175"/>
      <c r="R136" s="175"/>
      <c r="S136" s="178">
        <v>-21061</v>
      </c>
      <c r="T136" s="168" t="s">
        <v>95</v>
      </c>
    </row>
    <row r="137" spans="1:20" hidden="1">
      <c r="A137" s="167" t="s">
        <v>44</v>
      </c>
      <c r="B137" s="167" t="s">
        <v>96</v>
      </c>
      <c r="C137" s="167" t="s">
        <v>97</v>
      </c>
      <c r="D137" s="167" t="s">
        <v>57</v>
      </c>
      <c r="E137" s="167" t="s">
        <v>29</v>
      </c>
      <c r="F137" s="167" t="s">
        <v>57</v>
      </c>
      <c r="G137" s="167" t="s">
        <v>29</v>
      </c>
      <c r="H137" s="167" t="s">
        <v>98</v>
      </c>
      <c r="I137" s="167" t="s">
        <v>99</v>
      </c>
      <c r="J137" s="167" t="s">
        <v>100</v>
      </c>
      <c r="K137" s="167" t="s">
        <v>101</v>
      </c>
      <c r="L137" s="167" t="s">
        <v>216</v>
      </c>
      <c r="M137" s="167" t="s">
        <v>102</v>
      </c>
      <c r="N137" s="167" t="s">
        <v>103</v>
      </c>
      <c r="O137" s="167" t="s">
        <v>104</v>
      </c>
      <c r="P137" s="175"/>
      <c r="Q137" s="175"/>
      <c r="R137" s="167" t="s">
        <v>105</v>
      </c>
      <c r="S137" s="178">
        <v>89.62</v>
      </c>
      <c r="T137" s="168" t="s">
        <v>95</v>
      </c>
    </row>
    <row r="138" spans="1:20" hidden="1">
      <c r="A138" s="167" t="s">
        <v>44</v>
      </c>
      <c r="B138" s="167" t="s">
        <v>96</v>
      </c>
      <c r="C138" s="167" t="s">
        <v>97</v>
      </c>
      <c r="D138" s="167" t="s">
        <v>57</v>
      </c>
      <c r="E138" s="167" t="s">
        <v>29</v>
      </c>
      <c r="F138" s="167" t="s">
        <v>57</v>
      </c>
      <c r="G138" s="167" t="s">
        <v>29</v>
      </c>
      <c r="H138" s="167" t="s">
        <v>98</v>
      </c>
      <c r="I138" s="167" t="s">
        <v>99</v>
      </c>
      <c r="J138" s="167" t="s">
        <v>100</v>
      </c>
      <c r="K138" s="167" t="s">
        <v>101</v>
      </c>
      <c r="L138" s="167" t="s">
        <v>217</v>
      </c>
      <c r="M138" s="167" t="s">
        <v>102</v>
      </c>
      <c r="N138" s="167" t="s">
        <v>103</v>
      </c>
      <c r="O138" s="167" t="s">
        <v>104</v>
      </c>
      <c r="P138" s="167" t="s">
        <v>145</v>
      </c>
      <c r="Q138" s="167" t="s">
        <v>146</v>
      </c>
      <c r="R138" s="167" t="s">
        <v>108</v>
      </c>
      <c r="S138" s="178">
        <v>205.25</v>
      </c>
      <c r="T138" s="168" t="s">
        <v>95</v>
      </c>
    </row>
    <row r="139" spans="1:20" hidden="1">
      <c r="A139" s="167" t="s">
        <v>44</v>
      </c>
      <c r="B139" s="167" t="s">
        <v>96</v>
      </c>
      <c r="C139" s="167" t="s">
        <v>97</v>
      </c>
      <c r="D139" s="167" t="s">
        <v>57</v>
      </c>
      <c r="E139" s="167" t="s">
        <v>29</v>
      </c>
      <c r="F139" s="167" t="s">
        <v>57</v>
      </c>
      <c r="G139" s="167" t="s">
        <v>29</v>
      </c>
      <c r="H139" s="167" t="s">
        <v>98</v>
      </c>
      <c r="I139" s="167" t="s">
        <v>99</v>
      </c>
      <c r="J139" s="167" t="s">
        <v>100</v>
      </c>
      <c r="K139" s="167" t="s">
        <v>101</v>
      </c>
      <c r="L139" s="167" t="s">
        <v>217</v>
      </c>
      <c r="M139" s="167" t="s">
        <v>102</v>
      </c>
      <c r="N139" s="167" t="s">
        <v>103</v>
      </c>
      <c r="O139" s="167" t="s">
        <v>104</v>
      </c>
      <c r="P139" s="167" t="s">
        <v>147</v>
      </c>
      <c r="Q139" s="167" t="s">
        <v>148</v>
      </c>
      <c r="R139" s="167" t="s">
        <v>149</v>
      </c>
      <c r="S139" s="178">
        <v>205.25</v>
      </c>
      <c r="T139" s="168" t="s">
        <v>95</v>
      </c>
    </row>
    <row r="140" spans="1:20" hidden="1">
      <c r="A140" s="167" t="s">
        <v>44</v>
      </c>
      <c r="B140" s="167" t="s">
        <v>109</v>
      </c>
      <c r="C140" s="167" t="s">
        <v>110</v>
      </c>
      <c r="D140" s="167" t="s">
        <v>57</v>
      </c>
      <c r="E140" s="167" t="s">
        <v>29</v>
      </c>
      <c r="F140" s="167" t="s">
        <v>57</v>
      </c>
      <c r="G140" s="167" t="s">
        <v>29</v>
      </c>
      <c r="H140" s="167" t="s">
        <v>111</v>
      </c>
      <c r="I140" s="167" t="s">
        <v>112</v>
      </c>
      <c r="J140" s="167" t="s">
        <v>100</v>
      </c>
      <c r="K140" s="167" t="s">
        <v>101</v>
      </c>
      <c r="L140" s="167" t="s">
        <v>217</v>
      </c>
      <c r="M140" s="167" t="s">
        <v>102</v>
      </c>
      <c r="N140" s="167" t="s">
        <v>103</v>
      </c>
      <c r="O140" s="167" t="s">
        <v>104</v>
      </c>
      <c r="P140" s="167" t="s">
        <v>145</v>
      </c>
      <c r="Q140" s="167" t="s">
        <v>150</v>
      </c>
      <c r="R140" s="167" t="s">
        <v>114</v>
      </c>
      <c r="S140" s="178">
        <v>2.46</v>
      </c>
      <c r="T140" s="168" t="s">
        <v>95</v>
      </c>
    </row>
    <row r="141" spans="1:20" hidden="1">
      <c r="A141" s="167" t="s">
        <v>44</v>
      </c>
      <c r="B141" s="167" t="s">
        <v>109</v>
      </c>
      <c r="C141" s="167" t="s">
        <v>110</v>
      </c>
      <c r="D141" s="167" t="s">
        <v>57</v>
      </c>
      <c r="E141" s="167" t="s">
        <v>29</v>
      </c>
      <c r="F141" s="167" t="s">
        <v>57</v>
      </c>
      <c r="G141" s="167" t="s">
        <v>29</v>
      </c>
      <c r="H141" s="167" t="s">
        <v>111</v>
      </c>
      <c r="I141" s="167" t="s">
        <v>112</v>
      </c>
      <c r="J141" s="167" t="s">
        <v>100</v>
      </c>
      <c r="K141" s="167" t="s">
        <v>101</v>
      </c>
      <c r="L141" s="167" t="s">
        <v>217</v>
      </c>
      <c r="M141" s="167" t="s">
        <v>102</v>
      </c>
      <c r="N141" s="167" t="s">
        <v>103</v>
      </c>
      <c r="O141" s="167" t="s">
        <v>104</v>
      </c>
      <c r="P141" s="167" t="s">
        <v>145</v>
      </c>
      <c r="Q141" s="167" t="s">
        <v>151</v>
      </c>
      <c r="R141" s="167" t="s">
        <v>114</v>
      </c>
      <c r="S141" s="178">
        <v>10.53</v>
      </c>
      <c r="T141" s="168" t="s">
        <v>95</v>
      </c>
    </row>
    <row r="142" spans="1:20" hidden="1">
      <c r="A142" s="167" t="s">
        <v>44</v>
      </c>
      <c r="B142" s="167" t="s">
        <v>109</v>
      </c>
      <c r="C142" s="167" t="s">
        <v>110</v>
      </c>
      <c r="D142" s="167" t="s">
        <v>57</v>
      </c>
      <c r="E142" s="167" t="s">
        <v>29</v>
      </c>
      <c r="F142" s="167" t="s">
        <v>57</v>
      </c>
      <c r="G142" s="167" t="s">
        <v>29</v>
      </c>
      <c r="H142" s="167" t="s">
        <v>111</v>
      </c>
      <c r="I142" s="167" t="s">
        <v>112</v>
      </c>
      <c r="J142" s="167" t="s">
        <v>100</v>
      </c>
      <c r="K142" s="167" t="s">
        <v>101</v>
      </c>
      <c r="L142" s="167" t="s">
        <v>217</v>
      </c>
      <c r="M142" s="167" t="s">
        <v>102</v>
      </c>
      <c r="N142" s="167" t="s">
        <v>103</v>
      </c>
      <c r="O142" s="167" t="s">
        <v>104</v>
      </c>
      <c r="P142" s="167" t="s">
        <v>147</v>
      </c>
      <c r="Q142" s="167" t="s">
        <v>152</v>
      </c>
      <c r="R142" s="167" t="s">
        <v>114</v>
      </c>
      <c r="S142" s="178">
        <v>2.46</v>
      </c>
      <c r="T142" s="168" t="s">
        <v>95</v>
      </c>
    </row>
    <row r="143" spans="1:20" hidden="1">
      <c r="A143" s="167" t="s">
        <v>44</v>
      </c>
      <c r="B143" s="167" t="s">
        <v>109</v>
      </c>
      <c r="C143" s="167" t="s">
        <v>110</v>
      </c>
      <c r="D143" s="167" t="s">
        <v>57</v>
      </c>
      <c r="E143" s="167" t="s">
        <v>29</v>
      </c>
      <c r="F143" s="167" t="s">
        <v>57</v>
      </c>
      <c r="G143" s="167" t="s">
        <v>29</v>
      </c>
      <c r="H143" s="167" t="s">
        <v>111</v>
      </c>
      <c r="I143" s="167" t="s">
        <v>112</v>
      </c>
      <c r="J143" s="167" t="s">
        <v>100</v>
      </c>
      <c r="K143" s="167" t="s">
        <v>101</v>
      </c>
      <c r="L143" s="167" t="s">
        <v>217</v>
      </c>
      <c r="M143" s="167" t="s">
        <v>102</v>
      </c>
      <c r="N143" s="167" t="s">
        <v>103</v>
      </c>
      <c r="O143" s="167" t="s">
        <v>104</v>
      </c>
      <c r="P143" s="167" t="s">
        <v>147</v>
      </c>
      <c r="Q143" s="167" t="s">
        <v>153</v>
      </c>
      <c r="R143" s="167" t="s">
        <v>114</v>
      </c>
      <c r="S143" s="178">
        <v>10.53</v>
      </c>
      <c r="T143" s="168" t="s">
        <v>95</v>
      </c>
    </row>
    <row r="144" spans="1:20" hidden="1">
      <c r="A144" s="167" t="s">
        <v>44</v>
      </c>
      <c r="B144" s="167" t="s">
        <v>116</v>
      </c>
      <c r="C144" s="167" t="s">
        <v>117</v>
      </c>
      <c r="D144" s="167" t="s">
        <v>57</v>
      </c>
      <c r="E144" s="167" t="s">
        <v>29</v>
      </c>
      <c r="F144" s="167" t="s">
        <v>57</v>
      </c>
      <c r="G144" s="167" t="s">
        <v>29</v>
      </c>
      <c r="H144" s="167" t="s">
        <v>118</v>
      </c>
      <c r="I144" s="167" t="s">
        <v>119</v>
      </c>
      <c r="J144" s="167" t="s">
        <v>100</v>
      </c>
      <c r="K144" s="167" t="s">
        <v>101</v>
      </c>
      <c r="L144" s="167" t="s">
        <v>217</v>
      </c>
      <c r="M144" s="167" t="s">
        <v>102</v>
      </c>
      <c r="N144" s="167" t="s">
        <v>103</v>
      </c>
      <c r="O144" s="167" t="s">
        <v>104</v>
      </c>
      <c r="P144" s="167" t="s">
        <v>145</v>
      </c>
      <c r="Q144" s="167" t="s">
        <v>154</v>
      </c>
      <c r="R144" s="167" t="s">
        <v>121</v>
      </c>
      <c r="S144" s="178">
        <v>2.0699999999999998</v>
      </c>
      <c r="T144" s="168" t="s">
        <v>95</v>
      </c>
    </row>
    <row r="145" spans="1:20" hidden="1">
      <c r="A145" s="167" t="s">
        <v>44</v>
      </c>
      <c r="B145" s="167" t="s">
        <v>116</v>
      </c>
      <c r="C145" s="167" t="s">
        <v>117</v>
      </c>
      <c r="D145" s="167" t="s">
        <v>57</v>
      </c>
      <c r="E145" s="167" t="s">
        <v>29</v>
      </c>
      <c r="F145" s="167" t="s">
        <v>57</v>
      </c>
      <c r="G145" s="167" t="s">
        <v>29</v>
      </c>
      <c r="H145" s="167" t="s">
        <v>118</v>
      </c>
      <c r="I145" s="167" t="s">
        <v>119</v>
      </c>
      <c r="J145" s="167" t="s">
        <v>100</v>
      </c>
      <c r="K145" s="167" t="s">
        <v>101</v>
      </c>
      <c r="L145" s="167" t="s">
        <v>217</v>
      </c>
      <c r="M145" s="167" t="s">
        <v>102</v>
      </c>
      <c r="N145" s="167" t="s">
        <v>103</v>
      </c>
      <c r="O145" s="167" t="s">
        <v>104</v>
      </c>
      <c r="P145" s="167" t="s">
        <v>147</v>
      </c>
      <c r="Q145" s="167" t="s">
        <v>155</v>
      </c>
      <c r="R145" s="167" t="s">
        <v>121</v>
      </c>
      <c r="S145" s="178">
        <v>2.0699999999999998</v>
      </c>
      <c r="T145" s="168" t="s">
        <v>95</v>
      </c>
    </row>
    <row r="146" spans="1:20" hidden="1">
      <c r="A146" s="167" t="s">
        <v>44</v>
      </c>
      <c r="B146" s="167" t="s">
        <v>122</v>
      </c>
      <c r="C146" s="167" t="s">
        <v>123</v>
      </c>
      <c r="D146" s="167" t="s">
        <v>57</v>
      </c>
      <c r="E146" s="167" t="s">
        <v>29</v>
      </c>
      <c r="F146" s="167" t="s">
        <v>57</v>
      </c>
      <c r="G146" s="167" t="s">
        <v>29</v>
      </c>
      <c r="H146" s="167" t="s">
        <v>124</v>
      </c>
      <c r="I146" s="167" t="s">
        <v>125</v>
      </c>
      <c r="J146" s="167" t="s">
        <v>100</v>
      </c>
      <c r="K146" s="167" t="s">
        <v>101</v>
      </c>
      <c r="L146" s="167" t="s">
        <v>216</v>
      </c>
      <c r="M146" s="167" t="s">
        <v>102</v>
      </c>
      <c r="N146" s="167" t="s">
        <v>103</v>
      </c>
      <c r="O146" s="167" t="s">
        <v>104</v>
      </c>
      <c r="P146" s="175"/>
      <c r="Q146" s="175"/>
      <c r="R146" s="167" t="s">
        <v>126</v>
      </c>
      <c r="S146" s="178">
        <v>77.209999999999994</v>
      </c>
      <c r="T146" s="168" t="s">
        <v>95</v>
      </c>
    </row>
    <row r="147" spans="1:20" hidden="1">
      <c r="A147" s="167" t="s">
        <v>44</v>
      </c>
      <c r="B147" s="167" t="s">
        <v>156</v>
      </c>
      <c r="C147" s="167" t="s">
        <v>157</v>
      </c>
      <c r="D147" s="167" t="s">
        <v>57</v>
      </c>
      <c r="E147" s="167" t="s">
        <v>29</v>
      </c>
      <c r="F147" s="167" t="s">
        <v>57</v>
      </c>
      <c r="G147" s="167" t="s">
        <v>29</v>
      </c>
      <c r="H147" s="167" t="s">
        <v>98</v>
      </c>
      <c r="I147" s="167" t="s">
        <v>99</v>
      </c>
      <c r="J147" s="167" t="s">
        <v>100</v>
      </c>
      <c r="K147" s="167" t="s">
        <v>101</v>
      </c>
      <c r="L147" s="167" t="s">
        <v>217</v>
      </c>
      <c r="M147" s="167" t="s">
        <v>102</v>
      </c>
      <c r="N147" s="167" t="s">
        <v>103</v>
      </c>
      <c r="O147" s="167" t="s">
        <v>104</v>
      </c>
      <c r="P147" s="167" t="s">
        <v>158</v>
      </c>
      <c r="Q147" s="167" t="s">
        <v>218</v>
      </c>
      <c r="R147" s="167" t="s">
        <v>160</v>
      </c>
      <c r="S147" s="178">
        <v>275.86</v>
      </c>
      <c r="T147" s="168" t="s">
        <v>95</v>
      </c>
    </row>
    <row r="148" spans="1:20" hidden="1">
      <c r="A148" s="167" t="s">
        <v>44</v>
      </c>
      <c r="B148" s="167" t="s">
        <v>156</v>
      </c>
      <c r="C148" s="167" t="s">
        <v>157</v>
      </c>
      <c r="D148" s="167" t="s">
        <v>57</v>
      </c>
      <c r="E148" s="167" t="s">
        <v>29</v>
      </c>
      <c r="F148" s="167" t="s">
        <v>57</v>
      </c>
      <c r="G148" s="167" t="s">
        <v>29</v>
      </c>
      <c r="H148" s="167" t="s">
        <v>98</v>
      </c>
      <c r="I148" s="167" t="s">
        <v>99</v>
      </c>
      <c r="J148" s="167" t="s">
        <v>100</v>
      </c>
      <c r="K148" s="167" t="s">
        <v>101</v>
      </c>
      <c r="L148" s="167" t="s">
        <v>217</v>
      </c>
      <c r="M148" s="167" t="s">
        <v>102</v>
      </c>
      <c r="N148" s="167" t="s">
        <v>103</v>
      </c>
      <c r="O148" s="167" t="s">
        <v>104</v>
      </c>
      <c r="P148" s="167" t="s">
        <v>158</v>
      </c>
      <c r="Q148" s="167" t="s">
        <v>219</v>
      </c>
      <c r="R148" s="167" t="s">
        <v>160</v>
      </c>
      <c r="S148" s="178">
        <v>901.64</v>
      </c>
      <c r="T148" s="168" t="s">
        <v>95</v>
      </c>
    </row>
    <row r="149" spans="1:20" hidden="1">
      <c r="A149" s="167" t="s">
        <v>44</v>
      </c>
      <c r="B149" s="167" t="s">
        <v>127</v>
      </c>
      <c r="C149" s="167" t="s">
        <v>128</v>
      </c>
      <c r="D149" s="167" t="s">
        <v>57</v>
      </c>
      <c r="E149" s="167" t="s">
        <v>29</v>
      </c>
      <c r="F149" s="167" t="s">
        <v>57</v>
      </c>
      <c r="G149" s="167" t="s">
        <v>29</v>
      </c>
      <c r="H149" s="167" t="s">
        <v>129</v>
      </c>
      <c r="I149" s="167" t="s">
        <v>130</v>
      </c>
      <c r="J149" s="167" t="s">
        <v>131</v>
      </c>
      <c r="K149" s="175"/>
      <c r="L149" s="167" t="s">
        <v>220</v>
      </c>
      <c r="M149" s="167" t="s">
        <v>102</v>
      </c>
      <c r="N149" s="167" t="s">
        <v>103</v>
      </c>
      <c r="O149" s="167" t="s">
        <v>132</v>
      </c>
      <c r="P149" s="175"/>
      <c r="Q149" s="175"/>
      <c r="R149" s="167" t="s">
        <v>133</v>
      </c>
      <c r="S149" s="178">
        <v>5000</v>
      </c>
      <c r="T149" s="168" t="s">
        <v>95</v>
      </c>
    </row>
    <row r="150" spans="1:20" hidden="1">
      <c r="A150" s="167" t="s">
        <v>44</v>
      </c>
      <c r="B150" s="167" t="s">
        <v>127</v>
      </c>
      <c r="C150" s="167" t="s">
        <v>128</v>
      </c>
      <c r="D150" s="167" t="s">
        <v>57</v>
      </c>
      <c r="E150" s="167" t="s">
        <v>29</v>
      </c>
      <c r="F150" s="167" t="s">
        <v>57</v>
      </c>
      <c r="G150" s="167" t="s">
        <v>29</v>
      </c>
      <c r="H150" s="167" t="s">
        <v>183</v>
      </c>
      <c r="I150" s="167" t="s">
        <v>184</v>
      </c>
      <c r="J150" s="167" t="s">
        <v>131</v>
      </c>
      <c r="K150" s="175"/>
      <c r="L150" s="167" t="s">
        <v>220</v>
      </c>
      <c r="M150" s="167" t="s">
        <v>102</v>
      </c>
      <c r="N150" s="167" t="s">
        <v>103</v>
      </c>
      <c r="O150" s="167" t="s">
        <v>186</v>
      </c>
      <c r="P150" s="175"/>
      <c r="Q150" s="175"/>
      <c r="R150" s="167" t="s">
        <v>133</v>
      </c>
      <c r="S150" s="178">
        <v>6541.35</v>
      </c>
      <c r="T150" s="168" t="s">
        <v>95</v>
      </c>
    </row>
    <row r="151" spans="1:20" hidden="1">
      <c r="A151" s="167" t="s">
        <v>44</v>
      </c>
      <c r="B151" s="167" t="s">
        <v>162</v>
      </c>
      <c r="C151" s="167" t="s">
        <v>163</v>
      </c>
      <c r="D151" s="167" t="s">
        <v>57</v>
      </c>
      <c r="E151" s="167" t="s">
        <v>29</v>
      </c>
      <c r="F151" s="167" t="s">
        <v>57</v>
      </c>
      <c r="G151" s="167" t="s">
        <v>29</v>
      </c>
      <c r="H151" s="167" t="s">
        <v>98</v>
      </c>
      <c r="I151" s="167" t="s">
        <v>99</v>
      </c>
      <c r="J151" s="167" t="s">
        <v>100</v>
      </c>
      <c r="K151" s="167" t="s">
        <v>101</v>
      </c>
      <c r="L151" s="167" t="s">
        <v>221</v>
      </c>
      <c r="M151" s="167" t="s">
        <v>102</v>
      </c>
      <c r="N151" s="167" t="s">
        <v>103</v>
      </c>
      <c r="O151" s="167" t="s">
        <v>104</v>
      </c>
      <c r="P151" s="167" t="s">
        <v>165</v>
      </c>
      <c r="Q151" s="167" t="s">
        <v>222</v>
      </c>
      <c r="R151" s="167" t="s">
        <v>163</v>
      </c>
      <c r="S151" s="178">
        <v>37.049999999999997</v>
      </c>
      <c r="T151" s="168" t="s">
        <v>95</v>
      </c>
    </row>
    <row r="152" spans="1:20" hidden="1">
      <c r="A152" s="167" t="s">
        <v>44</v>
      </c>
      <c r="B152" s="167" t="s">
        <v>134</v>
      </c>
      <c r="C152" s="167" t="s">
        <v>135</v>
      </c>
      <c r="D152" s="167" t="s">
        <v>57</v>
      </c>
      <c r="E152" s="167" t="s">
        <v>29</v>
      </c>
      <c r="F152" s="167" t="s">
        <v>136</v>
      </c>
      <c r="G152" s="167" t="s">
        <v>137</v>
      </c>
      <c r="H152" s="167" t="s">
        <v>111</v>
      </c>
      <c r="I152" s="167" t="s">
        <v>112</v>
      </c>
      <c r="J152" s="167" t="s">
        <v>26</v>
      </c>
      <c r="K152" s="167" t="s">
        <v>27</v>
      </c>
      <c r="L152" s="167" t="s">
        <v>223</v>
      </c>
      <c r="M152" s="167" t="s">
        <v>102</v>
      </c>
      <c r="N152" s="167" t="s">
        <v>103</v>
      </c>
      <c r="O152" s="167" t="s">
        <v>29</v>
      </c>
      <c r="P152" s="175"/>
      <c r="Q152" s="175"/>
      <c r="R152" s="175"/>
      <c r="S152" s="178">
        <v>4431</v>
      </c>
      <c r="T152" s="168" t="s">
        <v>95</v>
      </c>
    </row>
    <row r="153" spans="1:20" hidden="1">
      <c r="A153" s="167" t="s">
        <v>44</v>
      </c>
      <c r="B153" s="167" t="s">
        <v>134</v>
      </c>
      <c r="C153" s="167" t="s">
        <v>135</v>
      </c>
      <c r="D153" s="167" t="s">
        <v>57</v>
      </c>
      <c r="E153" s="167" t="s">
        <v>29</v>
      </c>
      <c r="F153" s="167" t="s">
        <v>138</v>
      </c>
      <c r="G153" s="167" t="s">
        <v>139</v>
      </c>
      <c r="H153" s="167" t="s">
        <v>111</v>
      </c>
      <c r="I153" s="167" t="s">
        <v>112</v>
      </c>
      <c r="J153" s="167" t="s">
        <v>26</v>
      </c>
      <c r="K153" s="167" t="s">
        <v>27</v>
      </c>
      <c r="L153" s="167" t="s">
        <v>223</v>
      </c>
      <c r="M153" s="167" t="s">
        <v>102</v>
      </c>
      <c r="N153" s="167" t="s">
        <v>103</v>
      </c>
      <c r="O153" s="167" t="s">
        <v>29</v>
      </c>
      <c r="P153" s="175"/>
      <c r="Q153" s="175"/>
      <c r="R153" s="175"/>
      <c r="S153" s="178">
        <v>1113</v>
      </c>
      <c r="T153" s="168" t="s">
        <v>95</v>
      </c>
    </row>
    <row r="154" spans="1:20" hidden="1">
      <c r="A154" s="167" t="s">
        <v>44</v>
      </c>
      <c r="B154" s="167" t="s">
        <v>140</v>
      </c>
      <c r="C154" s="167" t="s">
        <v>141</v>
      </c>
      <c r="D154" s="167" t="s">
        <v>57</v>
      </c>
      <c r="E154" s="167" t="s">
        <v>29</v>
      </c>
      <c r="F154" s="167" t="s">
        <v>57</v>
      </c>
      <c r="G154" s="167" t="s">
        <v>29</v>
      </c>
      <c r="H154" s="167" t="s">
        <v>87</v>
      </c>
      <c r="I154" s="167" t="s">
        <v>88</v>
      </c>
      <c r="J154" s="167" t="s">
        <v>26</v>
      </c>
      <c r="K154" s="167" t="s">
        <v>66</v>
      </c>
      <c r="L154" s="167" t="s">
        <v>142</v>
      </c>
      <c r="M154" s="167" t="s">
        <v>28</v>
      </c>
      <c r="N154" s="167" t="s">
        <v>29</v>
      </c>
      <c r="O154" s="167" t="s">
        <v>29</v>
      </c>
      <c r="P154" s="175"/>
      <c r="Q154" s="175"/>
      <c r="R154" s="175"/>
      <c r="S154" s="179"/>
      <c r="T154" s="168" t="s">
        <v>95</v>
      </c>
    </row>
    <row r="155" spans="1:20">
      <c r="A155" s="167" t="s">
        <v>46</v>
      </c>
      <c r="B155" s="167" t="s">
        <v>93</v>
      </c>
      <c r="C155" s="167" t="s">
        <v>94</v>
      </c>
      <c r="D155" s="167" t="s">
        <v>57</v>
      </c>
      <c r="E155" s="167" t="s">
        <v>29</v>
      </c>
      <c r="F155" s="167" t="s">
        <v>57</v>
      </c>
      <c r="G155" s="167" t="s">
        <v>29</v>
      </c>
      <c r="H155" s="167" t="s">
        <v>87</v>
      </c>
      <c r="I155" s="167" t="s">
        <v>88</v>
      </c>
      <c r="J155" s="167" t="s">
        <v>26</v>
      </c>
      <c r="K155" s="167" t="s">
        <v>66</v>
      </c>
      <c r="L155" s="167" t="s">
        <v>67</v>
      </c>
      <c r="M155" s="167" t="s">
        <v>28</v>
      </c>
      <c r="N155" s="167" t="s">
        <v>29</v>
      </c>
      <c r="O155" s="167" t="s">
        <v>29</v>
      </c>
      <c r="P155" s="175"/>
      <c r="Q155" s="175"/>
      <c r="R155" s="175"/>
      <c r="S155" s="178">
        <v>-23179.81</v>
      </c>
      <c r="T155" s="168" t="s">
        <v>95</v>
      </c>
    </row>
    <row r="156" spans="1:20" hidden="1">
      <c r="A156" s="167" t="s">
        <v>46</v>
      </c>
      <c r="B156" s="167" t="s">
        <v>96</v>
      </c>
      <c r="C156" s="167" t="s">
        <v>97</v>
      </c>
      <c r="D156" s="167" t="s">
        <v>57</v>
      </c>
      <c r="E156" s="167" t="s">
        <v>29</v>
      </c>
      <c r="F156" s="167" t="s">
        <v>57</v>
      </c>
      <c r="G156" s="167" t="s">
        <v>29</v>
      </c>
      <c r="H156" s="167" t="s">
        <v>98</v>
      </c>
      <c r="I156" s="167" t="s">
        <v>99</v>
      </c>
      <c r="J156" s="167" t="s">
        <v>100</v>
      </c>
      <c r="K156" s="167" t="s">
        <v>101</v>
      </c>
      <c r="L156" s="167" t="s">
        <v>224</v>
      </c>
      <c r="M156" s="167" t="s">
        <v>102</v>
      </c>
      <c r="N156" s="167" t="s">
        <v>103</v>
      </c>
      <c r="O156" s="167" t="s">
        <v>104</v>
      </c>
      <c r="P156" s="175"/>
      <c r="Q156" s="175"/>
      <c r="R156" s="167" t="s">
        <v>105</v>
      </c>
      <c r="S156" s="178">
        <v>409.1</v>
      </c>
      <c r="T156" s="168" t="s">
        <v>95</v>
      </c>
    </row>
    <row r="157" spans="1:20" hidden="1">
      <c r="A157" s="167" t="s">
        <v>46</v>
      </c>
      <c r="B157" s="167" t="s">
        <v>96</v>
      </c>
      <c r="C157" s="167" t="s">
        <v>97</v>
      </c>
      <c r="D157" s="167" t="s">
        <v>57</v>
      </c>
      <c r="E157" s="167" t="s">
        <v>29</v>
      </c>
      <c r="F157" s="167" t="s">
        <v>57</v>
      </c>
      <c r="G157" s="167" t="s">
        <v>29</v>
      </c>
      <c r="H157" s="167" t="s">
        <v>98</v>
      </c>
      <c r="I157" s="167" t="s">
        <v>99</v>
      </c>
      <c r="J157" s="167" t="s">
        <v>100</v>
      </c>
      <c r="K157" s="167" t="s">
        <v>101</v>
      </c>
      <c r="L157" s="167" t="s">
        <v>225</v>
      </c>
      <c r="M157" s="167" t="s">
        <v>102</v>
      </c>
      <c r="N157" s="167" t="s">
        <v>103</v>
      </c>
      <c r="O157" s="167" t="s">
        <v>104</v>
      </c>
      <c r="P157" s="167" t="s">
        <v>145</v>
      </c>
      <c r="Q157" s="167" t="s">
        <v>146</v>
      </c>
      <c r="R157" s="167" t="s">
        <v>108</v>
      </c>
      <c r="S157" s="178">
        <v>232.2</v>
      </c>
      <c r="T157" s="168" t="s">
        <v>95</v>
      </c>
    </row>
    <row r="158" spans="1:20" hidden="1">
      <c r="A158" s="167" t="s">
        <v>46</v>
      </c>
      <c r="B158" s="167" t="s">
        <v>96</v>
      </c>
      <c r="C158" s="167" t="s">
        <v>97</v>
      </c>
      <c r="D158" s="167" t="s">
        <v>57</v>
      </c>
      <c r="E158" s="167" t="s">
        <v>29</v>
      </c>
      <c r="F158" s="167" t="s">
        <v>57</v>
      </c>
      <c r="G158" s="167" t="s">
        <v>29</v>
      </c>
      <c r="H158" s="167" t="s">
        <v>98</v>
      </c>
      <c r="I158" s="167" t="s">
        <v>99</v>
      </c>
      <c r="J158" s="167" t="s">
        <v>100</v>
      </c>
      <c r="K158" s="167" t="s">
        <v>101</v>
      </c>
      <c r="L158" s="167" t="s">
        <v>225</v>
      </c>
      <c r="M158" s="167" t="s">
        <v>102</v>
      </c>
      <c r="N158" s="167" t="s">
        <v>103</v>
      </c>
      <c r="O158" s="167" t="s">
        <v>104</v>
      </c>
      <c r="P158" s="167" t="s">
        <v>147</v>
      </c>
      <c r="Q158" s="167" t="s">
        <v>148</v>
      </c>
      <c r="R158" s="167" t="s">
        <v>187</v>
      </c>
      <c r="S158" s="178">
        <v>55.82</v>
      </c>
      <c r="T158" s="168" t="s">
        <v>95</v>
      </c>
    </row>
    <row r="159" spans="1:20" hidden="1">
      <c r="A159" s="167" t="s">
        <v>46</v>
      </c>
      <c r="B159" s="167" t="s">
        <v>96</v>
      </c>
      <c r="C159" s="167" t="s">
        <v>97</v>
      </c>
      <c r="D159" s="167" t="s">
        <v>57</v>
      </c>
      <c r="E159" s="167" t="s">
        <v>29</v>
      </c>
      <c r="F159" s="167" t="s">
        <v>57</v>
      </c>
      <c r="G159" s="167" t="s">
        <v>29</v>
      </c>
      <c r="H159" s="167" t="s">
        <v>98</v>
      </c>
      <c r="I159" s="167" t="s">
        <v>99</v>
      </c>
      <c r="J159" s="167" t="s">
        <v>100</v>
      </c>
      <c r="K159" s="167" t="s">
        <v>101</v>
      </c>
      <c r="L159" s="167" t="s">
        <v>225</v>
      </c>
      <c r="M159" s="167" t="s">
        <v>102</v>
      </c>
      <c r="N159" s="167" t="s">
        <v>103</v>
      </c>
      <c r="O159" s="167" t="s">
        <v>104</v>
      </c>
      <c r="P159" s="167" t="s">
        <v>147</v>
      </c>
      <c r="Q159" s="167" t="s">
        <v>148</v>
      </c>
      <c r="R159" s="167" t="s">
        <v>149</v>
      </c>
      <c r="S159" s="178">
        <v>1847.11</v>
      </c>
      <c r="T159" s="168" t="s">
        <v>95</v>
      </c>
    </row>
    <row r="160" spans="1:20" hidden="1">
      <c r="A160" s="167" t="s">
        <v>46</v>
      </c>
      <c r="B160" s="167" t="s">
        <v>96</v>
      </c>
      <c r="C160" s="167" t="s">
        <v>97</v>
      </c>
      <c r="D160" s="167" t="s">
        <v>57</v>
      </c>
      <c r="E160" s="167" t="s">
        <v>29</v>
      </c>
      <c r="F160" s="167" t="s">
        <v>57</v>
      </c>
      <c r="G160" s="167" t="s">
        <v>29</v>
      </c>
      <c r="H160" s="167" t="s">
        <v>98</v>
      </c>
      <c r="I160" s="167" t="s">
        <v>99</v>
      </c>
      <c r="J160" s="167" t="s">
        <v>100</v>
      </c>
      <c r="K160" s="167" t="s">
        <v>101</v>
      </c>
      <c r="L160" s="167" t="s">
        <v>225</v>
      </c>
      <c r="M160" s="167" t="s">
        <v>102</v>
      </c>
      <c r="N160" s="167" t="s">
        <v>103</v>
      </c>
      <c r="O160" s="167" t="s">
        <v>104</v>
      </c>
      <c r="P160" s="167" t="s">
        <v>106</v>
      </c>
      <c r="Q160" s="167" t="s">
        <v>107</v>
      </c>
      <c r="R160" s="167" t="s">
        <v>108</v>
      </c>
      <c r="S160" s="178">
        <v>-205.25</v>
      </c>
      <c r="T160" s="168" t="s">
        <v>95</v>
      </c>
    </row>
    <row r="161" spans="1:20" hidden="1">
      <c r="A161" s="167" t="s">
        <v>46</v>
      </c>
      <c r="B161" s="167" t="s">
        <v>109</v>
      </c>
      <c r="C161" s="167" t="s">
        <v>110</v>
      </c>
      <c r="D161" s="167" t="s">
        <v>57</v>
      </c>
      <c r="E161" s="167" t="s">
        <v>29</v>
      </c>
      <c r="F161" s="167" t="s">
        <v>57</v>
      </c>
      <c r="G161" s="167" t="s">
        <v>29</v>
      </c>
      <c r="H161" s="167" t="s">
        <v>111</v>
      </c>
      <c r="I161" s="167" t="s">
        <v>112</v>
      </c>
      <c r="J161" s="167" t="s">
        <v>100</v>
      </c>
      <c r="K161" s="167" t="s">
        <v>101</v>
      </c>
      <c r="L161" s="167" t="s">
        <v>225</v>
      </c>
      <c r="M161" s="167" t="s">
        <v>102</v>
      </c>
      <c r="N161" s="167" t="s">
        <v>103</v>
      </c>
      <c r="O161" s="167" t="s">
        <v>104</v>
      </c>
      <c r="P161" s="167" t="s">
        <v>145</v>
      </c>
      <c r="Q161" s="167" t="s">
        <v>150</v>
      </c>
      <c r="R161" s="167" t="s">
        <v>114</v>
      </c>
      <c r="S161" s="178">
        <v>3.01</v>
      </c>
      <c r="T161" s="168" t="s">
        <v>95</v>
      </c>
    </row>
    <row r="162" spans="1:20" hidden="1">
      <c r="A162" s="167" t="s">
        <v>46</v>
      </c>
      <c r="B162" s="167" t="s">
        <v>109</v>
      </c>
      <c r="C162" s="167" t="s">
        <v>110</v>
      </c>
      <c r="D162" s="167" t="s">
        <v>57</v>
      </c>
      <c r="E162" s="167" t="s">
        <v>29</v>
      </c>
      <c r="F162" s="167" t="s">
        <v>57</v>
      </c>
      <c r="G162" s="167" t="s">
        <v>29</v>
      </c>
      <c r="H162" s="167" t="s">
        <v>111</v>
      </c>
      <c r="I162" s="167" t="s">
        <v>112</v>
      </c>
      <c r="J162" s="167" t="s">
        <v>100</v>
      </c>
      <c r="K162" s="167" t="s">
        <v>101</v>
      </c>
      <c r="L162" s="167" t="s">
        <v>225</v>
      </c>
      <c r="M162" s="167" t="s">
        <v>102</v>
      </c>
      <c r="N162" s="167" t="s">
        <v>103</v>
      </c>
      <c r="O162" s="167" t="s">
        <v>104</v>
      </c>
      <c r="P162" s="167" t="s">
        <v>145</v>
      </c>
      <c r="Q162" s="167" t="s">
        <v>151</v>
      </c>
      <c r="R162" s="167" t="s">
        <v>114</v>
      </c>
      <c r="S162" s="178">
        <v>12.88</v>
      </c>
      <c r="T162" s="168" t="s">
        <v>95</v>
      </c>
    </row>
    <row r="163" spans="1:20" hidden="1">
      <c r="A163" s="167" t="s">
        <v>46</v>
      </c>
      <c r="B163" s="167" t="s">
        <v>109</v>
      </c>
      <c r="C163" s="167" t="s">
        <v>110</v>
      </c>
      <c r="D163" s="167" t="s">
        <v>57</v>
      </c>
      <c r="E163" s="167" t="s">
        <v>29</v>
      </c>
      <c r="F163" s="167" t="s">
        <v>57</v>
      </c>
      <c r="G163" s="167" t="s">
        <v>29</v>
      </c>
      <c r="H163" s="167" t="s">
        <v>111</v>
      </c>
      <c r="I163" s="167" t="s">
        <v>112</v>
      </c>
      <c r="J163" s="167" t="s">
        <v>100</v>
      </c>
      <c r="K163" s="167" t="s">
        <v>101</v>
      </c>
      <c r="L163" s="167" t="s">
        <v>225</v>
      </c>
      <c r="M163" s="167" t="s">
        <v>102</v>
      </c>
      <c r="N163" s="167" t="s">
        <v>103</v>
      </c>
      <c r="O163" s="167" t="s">
        <v>104</v>
      </c>
      <c r="P163" s="167" t="s">
        <v>147</v>
      </c>
      <c r="Q163" s="167" t="s">
        <v>152</v>
      </c>
      <c r="R163" s="167" t="s">
        <v>114</v>
      </c>
      <c r="S163" s="178">
        <v>23.06</v>
      </c>
      <c r="T163" s="168" t="s">
        <v>95</v>
      </c>
    </row>
    <row r="164" spans="1:20" hidden="1">
      <c r="A164" s="167" t="s">
        <v>46</v>
      </c>
      <c r="B164" s="167" t="s">
        <v>109</v>
      </c>
      <c r="C164" s="167" t="s">
        <v>110</v>
      </c>
      <c r="D164" s="167" t="s">
        <v>57</v>
      </c>
      <c r="E164" s="167" t="s">
        <v>29</v>
      </c>
      <c r="F164" s="167" t="s">
        <v>57</v>
      </c>
      <c r="G164" s="167" t="s">
        <v>29</v>
      </c>
      <c r="H164" s="167" t="s">
        <v>111</v>
      </c>
      <c r="I164" s="167" t="s">
        <v>112</v>
      </c>
      <c r="J164" s="167" t="s">
        <v>100</v>
      </c>
      <c r="K164" s="167" t="s">
        <v>101</v>
      </c>
      <c r="L164" s="167" t="s">
        <v>225</v>
      </c>
      <c r="M164" s="167" t="s">
        <v>102</v>
      </c>
      <c r="N164" s="167" t="s">
        <v>103</v>
      </c>
      <c r="O164" s="167" t="s">
        <v>104</v>
      </c>
      <c r="P164" s="167" t="s">
        <v>147</v>
      </c>
      <c r="Q164" s="167" t="s">
        <v>153</v>
      </c>
      <c r="R164" s="167" t="s">
        <v>114</v>
      </c>
      <c r="S164" s="178">
        <v>98.6</v>
      </c>
      <c r="T164" s="168" t="s">
        <v>95</v>
      </c>
    </row>
    <row r="165" spans="1:20" hidden="1">
      <c r="A165" s="167" t="s">
        <v>46</v>
      </c>
      <c r="B165" s="167" t="s">
        <v>109</v>
      </c>
      <c r="C165" s="167" t="s">
        <v>110</v>
      </c>
      <c r="D165" s="167" t="s">
        <v>57</v>
      </c>
      <c r="E165" s="167" t="s">
        <v>29</v>
      </c>
      <c r="F165" s="167" t="s">
        <v>57</v>
      </c>
      <c r="G165" s="167" t="s">
        <v>29</v>
      </c>
      <c r="H165" s="167" t="s">
        <v>111</v>
      </c>
      <c r="I165" s="167" t="s">
        <v>112</v>
      </c>
      <c r="J165" s="167" t="s">
        <v>100</v>
      </c>
      <c r="K165" s="167" t="s">
        <v>101</v>
      </c>
      <c r="L165" s="167" t="s">
        <v>225</v>
      </c>
      <c r="M165" s="167" t="s">
        <v>102</v>
      </c>
      <c r="N165" s="167" t="s">
        <v>103</v>
      </c>
      <c r="O165" s="167" t="s">
        <v>104</v>
      </c>
      <c r="P165" s="167" t="s">
        <v>106</v>
      </c>
      <c r="Q165" s="167" t="s">
        <v>113</v>
      </c>
      <c r="R165" s="167" t="s">
        <v>114</v>
      </c>
      <c r="S165" s="178">
        <v>-2.46</v>
      </c>
      <c r="T165" s="168" t="s">
        <v>95</v>
      </c>
    </row>
    <row r="166" spans="1:20" hidden="1">
      <c r="A166" s="167" t="s">
        <v>46</v>
      </c>
      <c r="B166" s="167" t="s">
        <v>109</v>
      </c>
      <c r="C166" s="167" t="s">
        <v>110</v>
      </c>
      <c r="D166" s="167" t="s">
        <v>57</v>
      </c>
      <c r="E166" s="167" t="s">
        <v>29</v>
      </c>
      <c r="F166" s="167" t="s">
        <v>57</v>
      </c>
      <c r="G166" s="167" t="s">
        <v>29</v>
      </c>
      <c r="H166" s="167" t="s">
        <v>111</v>
      </c>
      <c r="I166" s="167" t="s">
        <v>112</v>
      </c>
      <c r="J166" s="167" t="s">
        <v>100</v>
      </c>
      <c r="K166" s="167" t="s">
        <v>101</v>
      </c>
      <c r="L166" s="167" t="s">
        <v>225</v>
      </c>
      <c r="M166" s="167" t="s">
        <v>102</v>
      </c>
      <c r="N166" s="167" t="s">
        <v>103</v>
      </c>
      <c r="O166" s="167" t="s">
        <v>104</v>
      </c>
      <c r="P166" s="167" t="s">
        <v>106</v>
      </c>
      <c r="Q166" s="167" t="s">
        <v>115</v>
      </c>
      <c r="R166" s="167" t="s">
        <v>114</v>
      </c>
      <c r="S166" s="178">
        <v>-10.53</v>
      </c>
      <c r="T166" s="168" t="s">
        <v>95</v>
      </c>
    </row>
    <row r="167" spans="1:20" hidden="1">
      <c r="A167" s="167" t="s">
        <v>46</v>
      </c>
      <c r="B167" s="167" t="s">
        <v>116</v>
      </c>
      <c r="C167" s="167" t="s">
        <v>117</v>
      </c>
      <c r="D167" s="167" t="s">
        <v>57</v>
      </c>
      <c r="E167" s="167" t="s">
        <v>29</v>
      </c>
      <c r="F167" s="167" t="s">
        <v>57</v>
      </c>
      <c r="G167" s="167" t="s">
        <v>29</v>
      </c>
      <c r="H167" s="167" t="s">
        <v>118</v>
      </c>
      <c r="I167" s="167" t="s">
        <v>119</v>
      </c>
      <c r="J167" s="167" t="s">
        <v>100</v>
      </c>
      <c r="K167" s="167" t="s">
        <v>101</v>
      </c>
      <c r="L167" s="167" t="s">
        <v>225</v>
      </c>
      <c r="M167" s="167" t="s">
        <v>102</v>
      </c>
      <c r="N167" s="167" t="s">
        <v>103</v>
      </c>
      <c r="O167" s="167" t="s">
        <v>104</v>
      </c>
      <c r="P167" s="167" t="s">
        <v>145</v>
      </c>
      <c r="Q167" s="167" t="s">
        <v>154</v>
      </c>
      <c r="R167" s="167" t="s">
        <v>121</v>
      </c>
      <c r="S167" s="178">
        <v>2.34</v>
      </c>
      <c r="T167" s="168" t="s">
        <v>95</v>
      </c>
    </row>
    <row r="168" spans="1:20" hidden="1">
      <c r="A168" s="167" t="s">
        <v>46</v>
      </c>
      <c r="B168" s="167" t="s">
        <v>116</v>
      </c>
      <c r="C168" s="167" t="s">
        <v>117</v>
      </c>
      <c r="D168" s="167" t="s">
        <v>57</v>
      </c>
      <c r="E168" s="167" t="s">
        <v>29</v>
      </c>
      <c r="F168" s="167" t="s">
        <v>57</v>
      </c>
      <c r="G168" s="167" t="s">
        <v>29</v>
      </c>
      <c r="H168" s="167" t="s">
        <v>118</v>
      </c>
      <c r="I168" s="167" t="s">
        <v>119</v>
      </c>
      <c r="J168" s="167" t="s">
        <v>100</v>
      </c>
      <c r="K168" s="167" t="s">
        <v>101</v>
      </c>
      <c r="L168" s="167" t="s">
        <v>225</v>
      </c>
      <c r="M168" s="167" t="s">
        <v>102</v>
      </c>
      <c r="N168" s="167" t="s">
        <v>103</v>
      </c>
      <c r="O168" s="167" t="s">
        <v>104</v>
      </c>
      <c r="P168" s="167" t="s">
        <v>147</v>
      </c>
      <c r="Q168" s="167" t="s">
        <v>155</v>
      </c>
      <c r="R168" s="167" t="s">
        <v>121</v>
      </c>
      <c r="S168" s="178">
        <v>19.03</v>
      </c>
      <c r="T168" s="168" t="s">
        <v>95</v>
      </c>
    </row>
    <row r="169" spans="1:20" hidden="1">
      <c r="A169" s="167" t="s">
        <v>46</v>
      </c>
      <c r="B169" s="167" t="s">
        <v>116</v>
      </c>
      <c r="C169" s="167" t="s">
        <v>117</v>
      </c>
      <c r="D169" s="167" t="s">
        <v>57</v>
      </c>
      <c r="E169" s="167" t="s">
        <v>29</v>
      </c>
      <c r="F169" s="167" t="s">
        <v>57</v>
      </c>
      <c r="G169" s="167" t="s">
        <v>29</v>
      </c>
      <c r="H169" s="167" t="s">
        <v>118</v>
      </c>
      <c r="I169" s="167" t="s">
        <v>119</v>
      </c>
      <c r="J169" s="167" t="s">
        <v>100</v>
      </c>
      <c r="K169" s="167" t="s">
        <v>101</v>
      </c>
      <c r="L169" s="167" t="s">
        <v>225</v>
      </c>
      <c r="M169" s="167" t="s">
        <v>102</v>
      </c>
      <c r="N169" s="167" t="s">
        <v>103</v>
      </c>
      <c r="O169" s="167" t="s">
        <v>104</v>
      </c>
      <c r="P169" s="167" t="s">
        <v>106</v>
      </c>
      <c r="Q169" s="167" t="s">
        <v>120</v>
      </c>
      <c r="R169" s="167" t="s">
        <v>121</v>
      </c>
      <c r="S169" s="178">
        <v>-2.0699999999999998</v>
      </c>
      <c r="T169" s="168" t="s">
        <v>95</v>
      </c>
    </row>
    <row r="170" spans="1:20" hidden="1">
      <c r="A170" s="167" t="s">
        <v>46</v>
      </c>
      <c r="B170" s="167" t="s">
        <v>122</v>
      </c>
      <c r="C170" s="167" t="s">
        <v>123</v>
      </c>
      <c r="D170" s="167" t="s">
        <v>57</v>
      </c>
      <c r="E170" s="167" t="s">
        <v>29</v>
      </c>
      <c r="F170" s="167" t="s">
        <v>57</v>
      </c>
      <c r="G170" s="167" t="s">
        <v>29</v>
      </c>
      <c r="H170" s="167" t="s">
        <v>124</v>
      </c>
      <c r="I170" s="167" t="s">
        <v>125</v>
      </c>
      <c r="J170" s="167" t="s">
        <v>100</v>
      </c>
      <c r="K170" s="167" t="s">
        <v>101</v>
      </c>
      <c r="L170" s="167" t="s">
        <v>224</v>
      </c>
      <c r="M170" s="167" t="s">
        <v>102</v>
      </c>
      <c r="N170" s="167" t="s">
        <v>103</v>
      </c>
      <c r="O170" s="167" t="s">
        <v>104</v>
      </c>
      <c r="P170" s="175"/>
      <c r="Q170" s="175"/>
      <c r="R170" s="167" t="s">
        <v>126</v>
      </c>
      <c r="S170" s="178">
        <v>352.45</v>
      </c>
      <c r="T170" s="168" t="s">
        <v>95</v>
      </c>
    </row>
    <row r="171" spans="1:20" hidden="1">
      <c r="A171" s="167" t="s">
        <v>46</v>
      </c>
      <c r="B171" s="167" t="s">
        <v>127</v>
      </c>
      <c r="C171" s="167" t="s">
        <v>128</v>
      </c>
      <c r="D171" s="167" t="s">
        <v>57</v>
      </c>
      <c r="E171" s="167" t="s">
        <v>29</v>
      </c>
      <c r="F171" s="167" t="s">
        <v>57</v>
      </c>
      <c r="G171" s="167" t="s">
        <v>29</v>
      </c>
      <c r="H171" s="167" t="s">
        <v>129</v>
      </c>
      <c r="I171" s="167" t="s">
        <v>130</v>
      </c>
      <c r="J171" s="167" t="s">
        <v>131</v>
      </c>
      <c r="K171" s="175"/>
      <c r="L171" s="167" t="s">
        <v>226</v>
      </c>
      <c r="M171" s="167" t="s">
        <v>102</v>
      </c>
      <c r="N171" s="167" t="s">
        <v>103</v>
      </c>
      <c r="O171" s="167" t="s">
        <v>132</v>
      </c>
      <c r="P171" s="175"/>
      <c r="Q171" s="175"/>
      <c r="R171" s="167" t="s">
        <v>133</v>
      </c>
      <c r="S171" s="178">
        <v>5000</v>
      </c>
      <c r="T171" s="168" t="s">
        <v>95</v>
      </c>
    </row>
    <row r="172" spans="1:20" hidden="1">
      <c r="A172" s="167" t="s">
        <v>46</v>
      </c>
      <c r="B172" s="167" t="s">
        <v>162</v>
      </c>
      <c r="C172" s="167" t="s">
        <v>163</v>
      </c>
      <c r="D172" s="167" t="s">
        <v>57</v>
      </c>
      <c r="E172" s="167" t="s">
        <v>29</v>
      </c>
      <c r="F172" s="167" t="s">
        <v>57</v>
      </c>
      <c r="G172" s="167" t="s">
        <v>29</v>
      </c>
      <c r="H172" s="167" t="s">
        <v>98</v>
      </c>
      <c r="I172" s="167" t="s">
        <v>99</v>
      </c>
      <c r="J172" s="167" t="s">
        <v>100</v>
      </c>
      <c r="K172" s="167" t="s">
        <v>101</v>
      </c>
      <c r="L172" s="167" t="s">
        <v>227</v>
      </c>
      <c r="M172" s="167" t="s">
        <v>102</v>
      </c>
      <c r="N172" s="167" t="s">
        <v>103</v>
      </c>
      <c r="O172" s="167" t="s">
        <v>104</v>
      </c>
      <c r="P172" s="167" t="s">
        <v>165</v>
      </c>
      <c r="Q172" s="167" t="s">
        <v>228</v>
      </c>
      <c r="R172" s="167" t="s">
        <v>163</v>
      </c>
      <c r="S172" s="178">
        <v>318.18</v>
      </c>
      <c r="T172" s="168" t="s">
        <v>95</v>
      </c>
    </row>
    <row r="173" spans="1:20" hidden="1">
      <c r="A173" s="167" t="s">
        <v>46</v>
      </c>
      <c r="B173" s="167" t="s">
        <v>134</v>
      </c>
      <c r="C173" s="167" t="s">
        <v>135</v>
      </c>
      <c r="D173" s="167" t="s">
        <v>57</v>
      </c>
      <c r="E173" s="167" t="s">
        <v>29</v>
      </c>
      <c r="F173" s="167" t="s">
        <v>136</v>
      </c>
      <c r="G173" s="167" t="s">
        <v>137</v>
      </c>
      <c r="H173" s="167" t="s">
        <v>111</v>
      </c>
      <c r="I173" s="167" t="s">
        <v>112</v>
      </c>
      <c r="J173" s="167" t="s">
        <v>26</v>
      </c>
      <c r="K173" s="167" t="s">
        <v>27</v>
      </c>
      <c r="L173" s="167" t="s">
        <v>229</v>
      </c>
      <c r="M173" s="167" t="s">
        <v>102</v>
      </c>
      <c r="N173" s="167" t="s">
        <v>103</v>
      </c>
      <c r="O173" s="167" t="s">
        <v>29</v>
      </c>
      <c r="P173" s="175"/>
      <c r="Q173" s="175"/>
      <c r="R173" s="175"/>
      <c r="S173" s="178">
        <v>4431</v>
      </c>
      <c r="T173" s="168" t="s">
        <v>95</v>
      </c>
    </row>
    <row r="174" spans="1:20" hidden="1">
      <c r="A174" s="167" t="s">
        <v>46</v>
      </c>
      <c r="B174" s="167" t="s">
        <v>134</v>
      </c>
      <c r="C174" s="167" t="s">
        <v>135</v>
      </c>
      <c r="D174" s="167" t="s">
        <v>57</v>
      </c>
      <c r="E174" s="167" t="s">
        <v>29</v>
      </c>
      <c r="F174" s="167" t="s">
        <v>138</v>
      </c>
      <c r="G174" s="167" t="s">
        <v>139</v>
      </c>
      <c r="H174" s="167" t="s">
        <v>111</v>
      </c>
      <c r="I174" s="167" t="s">
        <v>112</v>
      </c>
      <c r="J174" s="167" t="s">
        <v>26</v>
      </c>
      <c r="K174" s="167" t="s">
        <v>27</v>
      </c>
      <c r="L174" s="167" t="s">
        <v>229</v>
      </c>
      <c r="M174" s="167" t="s">
        <v>102</v>
      </c>
      <c r="N174" s="167" t="s">
        <v>103</v>
      </c>
      <c r="O174" s="167" t="s">
        <v>29</v>
      </c>
      <c r="P174" s="175"/>
      <c r="Q174" s="175"/>
      <c r="R174" s="175"/>
      <c r="S174" s="178">
        <v>1113</v>
      </c>
      <c r="T174" s="168" t="s">
        <v>95</v>
      </c>
    </row>
    <row r="175" spans="1:20" hidden="1">
      <c r="A175" s="167" t="s">
        <v>46</v>
      </c>
      <c r="B175" s="167" t="s">
        <v>179</v>
      </c>
      <c r="C175" s="167" t="s">
        <v>180</v>
      </c>
      <c r="D175" s="167" t="s">
        <v>57</v>
      </c>
      <c r="E175" s="167" t="s">
        <v>29</v>
      </c>
      <c r="F175" s="167" t="s">
        <v>57</v>
      </c>
      <c r="G175" s="167" t="s">
        <v>29</v>
      </c>
      <c r="H175" s="167" t="s">
        <v>98</v>
      </c>
      <c r="I175" s="167" t="s">
        <v>99</v>
      </c>
      <c r="J175" s="167" t="s">
        <v>100</v>
      </c>
      <c r="K175" s="167" t="s">
        <v>101</v>
      </c>
      <c r="L175" s="167" t="s">
        <v>225</v>
      </c>
      <c r="M175" s="167" t="s">
        <v>102</v>
      </c>
      <c r="N175" s="167" t="s">
        <v>103</v>
      </c>
      <c r="O175" s="167" t="s">
        <v>104</v>
      </c>
      <c r="P175" s="167" t="s">
        <v>158</v>
      </c>
      <c r="Q175" s="167" t="s">
        <v>230</v>
      </c>
      <c r="R175" s="167" t="s">
        <v>182</v>
      </c>
      <c r="S175" s="178">
        <v>43.27</v>
      </c>
      <c r="T175" s="168" t="s">
        <v>95</v>
      </c>
    </row>
    <row r="176" spans="1:20" hidden="1">
      <c r="A176" s="167" t="s">
        <v>46</v>
      </c>
      <c r="B176" s="167" t="s">
        <v>179</v>
      </c>
      <c r="C176" s="167" t="s">
        <v>180</v>
      </c>
      <c r="D176" s="167" t="s">
        <v>57</v>
      </c>
      <c r="E176" s="167" t="s">
        <v>29</v>
      </c>
      <c r="F176" s="167" t="s">
        <v>57</v>
      </c>
      <c r="G176" s="167" t="s">
        <v>29</v>
      </c>
      <c r="H176" s="167" t="s">
        <v>98</v>
      </c>
      <c r="I176" s="167" t="s">
        <v>99</v>
      </c>
      <c r="J176" s="167" t="s">
        <v>100</v>
      </c>
      <c r="K176" s="167" t="s">
        <v>101</v>
      </c>
      <c r="L176" s="167" t="s">
        <v>225</v>
      </c>
      <c r="M176" s="167" t="s">
        <v>102</v>
      </c>
      <c r="N176" s="167" t="s">
        <v>103</v>
      </c>
      <c r="O176" s="167" t="s">
        <v>104</v>
      </c>
      <c r="P176" s="167" t="s">
        <v>158</v>
      </c>
      <c r="Q176" s="167" t="s">
        <v>231</v>
      </c>
      <c r="R176" s="167" t="s">
        <v>182</v>
      </c>
      <c r="S176" s="178">
        <v>26.71</v>
      </c>
      <c r="T176" s="168" t="s">
        <v>95</v>
      </c>
    </row>
    <row r="177" spans="1:20" hidden="1">
      <c r="A177" s="167" t="s">
        <v>46</v>
      </c>
      <c r="B177" s="167" t="s">
        <v>140</v>
      </c>
      <c r="C177" s="167" t="s">
        <v>141</v>
      </c>
      <c r="D177" s="167" t="s">
        <v>57</v>
      </c>
      <c r="E177" s="167" t="s">
        <v>29</v>
      </c>
      <c r="F177" s="167" t="s">
        <v>57</v>
      </c>
      <c r="G177" s="167" t="s">
        <v>29</v>
      </c>
      <c r="H177" s="167" t="s">
        <v>87</v>
      </c>
      <c r="I177" s="167" t="s">
        <v>88</v>
      </c>
      <c r="J177" s="167" t="s">
        <v>26</v>
      </c>
      <c r="K177" s="167" t="s">
        <v>66</v>
      </c>
      <c r="L177" s="167" t="s">
        <v>142</v>
      </c>
      <c r="M177" s="167" t="s">
        <v>28</v>
      </c>
      <c r="N177" s="167" t="s">
        <v>29</v>
      </c>
      <c r="O177" s="167" t="s">
        <v>29</v>
      </c>
      <c r="P177" s="175"/>
      <c r="Q177" s="175"/>
      <c r="R177" s="175"/>
      <c r="S177" s="179"/>
      <c r="T177" s="168" t="s">
        <v>95</v>
      </c>
    </row>
    <row r="178" spans="1:20">
      <c r="A178" s="167" t="s">
        <v>48</v>
      </c>
      <c r="B178" s="167" t="s">
        <v>93</v>
      </c>
      <c r="C178" s="167" t="s">
        <v>94</v>
      </c>
      <c r="D178" s="167" t="s">
        <v>57</v>
      </c>
      <c r="E178" s="167" t="s">
        <v>29</v>
      </c>
      <c r="F178" s="167" t="s">
        <v>57</v>
      </c>
      <c r="G178" s="167" t="s">
        <v>29</v>
      </c>
      <c r="H178" s="167" t="s">
        <v>87</v>
      </c>
      <c r="I178" s="167" t="s">
        <v>88</v>
      </c>
      <c r="J178" s="167" t="s">
        <v>26</v>
      </c>
      <c r="K178" s="167" t="s">
        <v>66</v>
      </c>
      <c r="L178" s="167" t="s">
        <v>67</v>
      </c>
      <c r="M178" s="167" t="s">
        <v>28</v>
      </c>
      <c r="N178" s="167" t="s">
        <v>29</v>
      </c>
      <c r="O178" s="167" t="s">
        <v>29</v>
      </c>
      <c r="P178" s="175"/>
      <c r="Q178" s="175"/>
      <c r="R178" s="175"/>
      <c r="S178" s="178">
        <v>-18972.900000000001</v>
      </c>
      <c r="T178" s="168" t="s">
        <v>95</v>
      </c>
    </row>
    <row r="179" spans="1:20" hidden="1">
      <c r="A179" s="167" t="s">
        <v>48</v>
      </c>
      <c r="B179" s="167" t="s">
        <v>96</v>
      </c>
      <c r="C179" s="167" t="s">
        <v>97</v>
      </c>
      <c r="D179" s="167" t="s">
        <v>57</v>
      </c>
      <c r="E179" s="167" t="s">
        <v>29</v>
      </c>
      <c r="F179" s="167" t="s">
        <v>57</v>
      </c>
      <c r="G179" s="167" t="s">
        <v>29</v>
      </c>
      <c r="H179" s="167" t="s">
        <v>98</v>
      </c>
      <c r="I179" s="167" t="s">
        <v>99</v>
      </c>
      <c r="J179" s="167" t="s">
        <v>100</v>
      </c>
      <c r="K179" s="167" t="s">
        <v>101</v>
      </c>
      <c r="L179" s="167" t="s">
        <v>232</v>
      </c>
      <c r="M179" s="167" t="s">
        <v>102</v>
      </c>
      <c r="N179" s="167" t="s">
        <v>103</v>
      </c>
      <c r="O179" s="167" t="s">
        <v>104</v>
      </c>
      <c r="P179" s="175"/>
      <c r="Q179" s="175"/>
      <c r="R179" s="167" t="s">
        <v>105</v>
      </c>
      <c r="S179" s="178">
        <v>237.05</v>
      </c>
      <c r="T179" s="168" t="s">
        <v>95</v>
      </c>
    </row>
    <row r="180" spans="1:20" hidden="1">
      <c r="A180" s="167" t="s">
        <v>48</v>
      </c>
      <c r="B180" s="167" t="s">
        <v>96</v>
      </c>
      <c r="C180" s="167" t="s">
        <v>97</v>
      </c>
      <c r="D180" s="167" t="s">
        <v>57</v>
      </c>
      <c r="E180" s="167" t="s">
        <v>29</v>
      </c>
      <c r="F180" s="167" t="s">
        <v>57</v>
      </c>
      <c r="G180" s="167" t="s">
        <v>29</v>
      </c>
      <c r="H180" s="167" t="s">
        <v>98</v>
      </c>
      <c r="I180" s="167" t="s">
        <v>99</v>
      </c>
      <c r="J180" s="167" t="s">
        <v>100</v>
      </c>
      <c r="K180" s="167" t="s">
        <v>101</v>
      </c>
      <c r="L180" s="167" t="s">
        <v>233</v>
      </c>
      <c r="M180" s="167" t="s">
        <v>102</v>
      </c>
      <c r="N180" s="167" t="s">
        <v>103</v>
      </c>
      <c r="O180" s="167" t="s">
        <v>104</v>
      </c>
      <c r="P180" s="167" t="s">
        <v>145</v>
      </c>
      <c r="Q180" s="167" t="s">
        <v>146</v>
      </c>
      <c r="R180" s="167" t="s">
        <v>108</v>
      </c>
      <c r="S180" s="178">
        <v>505.57</v>
      </c>
      <c r="T180" s="168" t="s">
        <v>95</v>
      </c>
    </row>
    <row r="181" spans="1:20" hidden="1">
      <c r="A181" s="167" t="s">
        <v>48</v>
      </c>
      <c r="B181" s="167" t="s">
        <v>96</v>
      </c>
      <c r="C181" s="167" t="s">
        <v>97</v>
      </c>
      <c r="D181" s="167" t="s">
        <v>57</v>
      </c>
      <c r="E181" s="167" t="s">
        <v>29</v>
      </c>
      <c r="F181" s="167" t="s">
        <v>57</v>
      </c>
      <c r="G181" s="167" t="s">
        <v>29</v>
      </c>
      <c r="H181" s="167" t="s">
        <v>98</v>
      </c>
      <c r="I181" s="167" t="s">
        <v>99</v>
      </c>
      <c r="J181" s="167" t="s">
        <v>100</v>
      </c>
      <c r="K181" s="167" t="s">
        <v>101</v>
      </c>
      <c r="L181" s="167" t="s">
        <v>233</v>
      </c>
      <c r="M181" s="167" t="s">
        <v>102</v>
      </c>
      <c r="N181" s="167" t="s">
        <v>103</v>
      </c>
      <c r="O181" s="167" t="s">
        <v>104</v>
      </c>
      <c r="P181" s="167" t="s">
        <v>147</v>
      </c>
      <c r="Q181" s="167" t="s">
        <v>148</v>
      </c>
      <c r="R181" s="167" t="s">
        <v>149</v>
      </c>
      <c r="S181" s="178">
        <v>812.52</v>
      </c>
      <c r="T181" s="168" t="s">
        <v>95</v>
      </c>
    </row>
    <row r="182" spans="1:20" hidden="1">
      <c r="A182" s="167" t="s">
        <v>48</v>
      </c>
      <c r="B182" s="167" t="s">
        <v>96</v>
      </c>
      <c r="C182" s="167" t="s">
        <v>97</v>
      </c>
      <c r="D182" s="167" t="s">
        <v>57</v>
      </c>
      <c r="E182" s="167" t="s">
        <v>29</v>
      </c>
      <c r="F182" s="167" t="s">
        <v>57</v>
      </c>
      <c r="G182" s="167" t="s">
        <v>29</v>
      </c>
      <c r="H182" s="167" t="s">
        <v>98</v>
      </c>
      <c r="I182" s="167" t="s">
        <v>99</v>
      </c>
      <c r="J182" s="167" t="s">
        <v>100</v>
      </c>
      <c r="K182" s="167" t="s">
        <v>101</v>
      </c>
      <c r="L182" s="167" t="s">
        <v>233</v>
      </c>
      <c r="M182" s="167" t="s">
        <v>102</v>
      </c>
      <c r="N182" s="167" t="s">
        <v>103</v>
      </c>
      <c r="O182" s="167" t="s">
        <v>104</v>
      </c>
      <c r="P182" s="167" t="s">
        <v>106</v>
      </c>
      <c r="Q182" s="167" t="s">
        <v>107</v>
      </c>
      <c r="R182" s="167" t="s">
        <v>108</v>
      </c>
      <c r="S182" s="178">
        <v>-232.2</v>
      </c>
      <c r="T182" s="168" t="s">
        <v>95</v>
      </c>
    </row>
    <row r="183" spans="1:20" hidden="1">
      <c r="A183" s="167" t="s">
        <v>48</v>
      </c>
      <c r="B183" s="167" t="s">
        <v>109</v>
      </c>
      <c r="C183" s="167" t="s">
        <v>110</v>
      </c>
      <c r="D183" s="167" t="s">
        <v>57</v>
      </c>
      <c r="E183" s="167" t="s">
        <v>29</v>
      </c>
      <c r="F183" s="167" t="s">
        <v>57</v>
      </c>
      <c r="G183" s="167" t="s">
        <v>29</v>
      </c>
      <c r="H183" s="167" t="s">
        <v>111</v>
      </c>
      <c r="I183" s="167" t="s">
        <v>112</v>
      </c>
      <c r="J183" s="167" t="s">
        <v>100</v>
      </c>
      <c r="K183" s="167" t="s">
        <v>101</v>
      </c>
      <c r="L183" s="167" t="s">
        <v>233</v>
      </c>
      <c r="M183" s="167" t="s">
        <v>102</v>
      </c>
      <c r="N183" s="167" t="s">
        <v>103</v>
      </c>
      <c r="O183" s="167" t="s">
        <v>104</v>
      </c>
      <c r="P183" s="167" t="s">
        <v>145</v>
      </c>
      <c r="Q183" s="167" t="s">
        <v>150</v>
      </c>
      <c r="R183" s="167" t="s">
        <v>114</v>
      </c>
      <c r="S183" s="178">
        <v>6.92</v>
      </c>
      <c r="T183" s="168" t="s">
        <v>95</v>
      </c>
    </row>
    <row r="184" spans="1:20" hidden="1">
      <c r="A184" s="167" t="s">
        <v>48</v>
      </c>
      <c r="B184" s="167" t="s">
        <v>109</v>
      </c>
      <c r="C184" s="167" t="s">
        <v>110</v>
      </c>
      <c r="D184" s="167" t="s">
        <v>57</v>
      </c>
      <c r="E184" s="167" t="s">
        <v>29</v>
      </c>
      <c r="F184" s="167" t="s">
        <v>57</v>
      </c>
      <c r="G184" s="167" t="s">
        <v>29</v>
      </c>
      <c r="H184" s="167" t="s">
        <v>111</v>
      </c>
      <c r="I184" s="167" t="s">
        <v>112</v>
      </c>
      <c r="J184" s="167" t="s">
        <v>100</v>
      </c>
      <c r="K184" s="167" t="s">
        <v>101</v>
      </c>
      <c r="L184" s="167" t="s">
        <v>233</v>
      </c>
      <c r="M184" s="167" t="s">
        <v>102</v>
      </c>
      <c r="N184" s="167" t="s">
        <v>103</v>
      </c>
      <c r="O184" s="167" t="s">
        <v>104</v>
      </c>
      <c r="P184" s="167" t="s">
        <v>145</v>
      </c>
      <c r="Q184" s="167" t="s">
        <v>151</v>
      </c>
      <c r="R184" s="167" t="s">
        <v>114</v>
      </c>
      <c r="S184" s="178">
        <v>29.61</v>
      </c>
      <c r="T184" s="168" t="s">
        <v>95</v>
      </c>
    </row>
    <row r="185" spans="1:20" hidden="1">
      <c r="A185" s="167" t="s">
        <v>48</v>
      </c>
      <c r="B185" s="167" t="s">
        <v>109</v>
      </c>
      <c r="C185" s="167" t="s">
        <v>110</v>
      </c>
      <c r="D185" s="167" t="s">
        <v>57</v>
      </c>
      <c r="E185" s="167" t="s">
        <v>29</v>
      </c>
      <c r="F185" s="167" t="s">
        <v>57</v>
      </c>
      <c r="G185" s="167" t="s">
        <v>29</v>
      </c>
      <c r="H185" s="167" t="s">
        <v>111</v>
      </c>
      <c r="I185" s="167" t="s">
        <v>112</v>
      </c>
      <c r="J185" s="167" t="s">
        <v>100</v>
      </c>
      <c r="K185" s="167" t="s">
        <v>101</v>
      </c>
      <c r="L185" s="167" t="s">
        <v>233</v>
      </c>
      <c r="M185" s="167" t="s">
        <v>102</v>
      </c>
      <c r="N185" s="167" t="s">
        <v>103</v>
      </c>
      <c r="O185" s="167" t="s">
        <v>104</v>
      </c>
      <c r="P185" s="167" t="s">
        <v>147</v>
      </c>
      <c r="Q185" s="167" t="s">
        <v>152</v>
      </c>
      <c r="R185" s="167" t="s">
        <v>114</v>
      </c>
      <c r="S185" s="178">
        <v>11.22</v>
      </c>
      <c r="T185" s="168" t="s">
        <v>95</v>
      </c>
    </row>
    <row r="186" spans="1:20" hidden="1">
      <c r="A186" s="167" t="s">
        <v>48</v>
      </c>
      <c r="B186" s="167" t="s">
        <v>109</v>
      </c>
      <c r="C186" s="167" t="s">
        <v>110</v>
      </c>
      <c r="D186" s="167" t="s">
        <v>57</v>
      </c>
      <c r="E186" s="167" t="s">
        <v>29</v>
      </c>
      <c r="F186" s="167" t="s">
        <v>57</v>
      </c>
      <c r="G186" s="167" t="s">
        <v>29</v>
      </c>
      <c r="H186" s="167" t="s">
        <v>111</v>
      </c>
      <c r="I186" s="167" t="s">
        <v>112</v>
      </c>
      <c r="J186" s="167" t="s">
        <v>100</v>
      </c>
      <c r="K186" s="167" t="s">
        <v>101</v>
      </c>
      <c r="L186" s="167" t="s">
        <v>233</v>
      </c>
      <c r="M186" s="167" t="s">
        <v>102</v>
      </c>
      <c r="N186" s="167" t="s">
        <v>103</v>
      </c>
      <c r="O186" s="167" t="s">
        <v>104</v>
      </c>
      <c r="P186" s="167" t="s">
        <v>147</v>
      </c>
      <c r="Q186" s="167" t="s">
        <v>153</v>
      </c>
      <c r="R186" s="167" t="s">
        <v>114</v>
      </c>
      <c r="S186" s="178">
        <v>47.97</v>
      </c>
      <c r="T186" s="168" t="s">
        <v>95</v>
      </c>
    </row>
    <row r="187" spans="1:20" hidden="1">
      <c r="A187" s="167" t="s">
        <v>48</v>
      </c>
      <c r="B187" s="167" t="s">
        <v>109</v>
      </c>
      <c r="C187" s="167" t="s">
        <v>110</v>
      </c>
      <c r="D187" s="167" t="s">
        <v>57</v>
      </c>
      <c r="E187" s="167" t="s">
        <v>29</v>
      </c>
      <c r="F187" s="167" t="s">
        <v>57</v>
      </c>
      <c r="G187" s="167" t="s">
        <v>29</v>
      </c>
      <c r="H187" s="167" t="s">
        <v>111</v>
      </c>
      <c r="I187" s="167" t="s">
        <v>112</v>
      </c>
      <c r="J187" s="167" t="s">
        <v>100</v>
      </c>
      <c r="K187" s="167" t="s">
        <v>101</v>
      </c>
      <c r="L187" s="167" t="s">
        <v>233</v>
      </c>
      <c r="M187" s="167" t="s">
        <v>102</v>
      </c>
      <c r="N187" s="167" t="s">
        <v>103</v>
      </c>
      <c r="O187" s="167" t="s">
        <v>104</v>
      </c>
      <c r="P187" s="167" t="s">
        <v>106</v>
      </c>
      <c r="Q187" s="167" t="s">
        <v>113</v>
      </c>
      <c r="R187" s="167" t="s">
        <v>114</v>
      </c>
      <c r="S187" s="178">
        <v>-3.01</v>
      </c>
      <c r="T187" s="168" t="s">
        <v>95</v>
      </c>
    </row>
    <row r="188" spans="1:20" hidden="1">
      <c r="A188" s="167" t="s">
        <v>48</v>
      </c>
      <c r="B188" s="167" t="s">
        <v>109</v>
      </c>
      <c r="C188" s="167" t="s">
        <v>110</v>
      </c>
      <c r="D188" s="167" t="s">
        <v>57</v>
      </c>
      <c r="E188" s="167" t="s">
        <v>29</v>
      </c>
      <c r="F188" s="167" t="s">
        <v>57</v>
      </c>
      <c r="G188" s="167" t="s">
        <v>29</v>
      </c>
      <c r="H188" s="167" t="s">
        <v>111</v>
      </c>
      <c r="I188" s="167" t="s">
        <v>112</v>
      </c>
      <c r="J188" s="167" t="s">
        <v>100</v>
      </c>
      <c r="K188" s="167" t="s">
        <v>101</v>
      </c>
      <c r="L188" s="167" t="s">
        <v>233</v>
      </c>
      <c r="M188" s="167" t="s">
        <v>102</v>
      </c>
      <c r="N188" s="167" t="s">
        <v>103</v>
      </c>
      <c r="O188" s="167" t="s">
        <v>104</v>
      </c>
      <c r="P188" s="167" t="s">
        <v>106</v>
      </c>
      <c r="Q188" s="167" t="s">
        <v>115</v>
      </c>
      <c r="R188" s="167" t="s">
        <v>114</v>
      </c>
      <c r="S188" s="178">
        <v>-12.88</v>
      </c>
      <c r="T188" s="168" t="s">
        <v>95</v>
      </c>
    </row>
    <row r="189" spans="1:20" hidden="1">
      <c r="A189" s="167" t="s">
        <v>48</v>
      </c>
      <c r="B189" s="167" t="s">
        <v>116</v>
      </c>
      <c r="C189" s="167" t="s">
        <v>117</v>
      </c>
      <c r="D189" s="167" t="s">
        <v>57</v>
      </c>
      <c r="E189" s="167" t="s">
        <v>29</v>
      </c>
      <c r="F189" s="167" t="s">
        <v>57</v>
      </c>
      <c r="G189" s="167" t="s">
        <v>29</v>
      </c>
      <c r="H189" s="167" t="s">
        <v>118</v>
      </c>
      <c r="I189" s="167" t="s">
        <v>119</v>
      </c>
      <c r="J189" s="167" t="s">
        <v>100</v>
      </c>
      <c r="K189" s="167" t="s">
        <v>101</v>
      </c>
      <c r="L189" s="167" t="s">
        <v>233</v>
      </c>
      <c r="M189" s="167" t="s">
        <v>102</v>
      </c>
      <c r="N189" s="167" t="s">
        <v>103</v>
      </c>
      <c r="O189" s="167" t="s">
        <v>104</v>
      </c>
      <c r="P189" s="167" t="s">
        <v>145</v>
      </c>
      <c r="Q189" s="167" t="s">
        <v>154</v>
      </c>
      <c r="R189" s="167" t="s">
        <v>121</v>
      </c>
      <c r="S189" s="178">
        <v>0.86</v>
      </c>
      <c r="T189" s="168" t="s">
        <v>95</v>
      </c>
    </row>
    <row r="190" spans="1:20" hidden="1">
      <c r="A190" s="167" t="s">
        <v>48</v>
      </c>
      <c r="B190" s="167" t="s">
        <v>116</v>
      </c>
      <c r="C190" s="167" t="s">
        <v>117</v>
      </c>
      <c r="D190" s="167" t="s">
        <v>57</v>
      </c>
      <c r="E190" s="167" t="s">
        <v>29</v>
      </c>
      <c r="F190" s="167" t="s">
        <v>57</v>
      </c>
      <c r="G190" s="167" t="s">
        <v>29</v>
      </c>
      <c r="H190" s="167" t="s">
        <v>118</v>
      </c>
      <c r="I190" s="167" t="s">
        <v>119</v>
      </c>
      <c r="J190" s="167" t="s">
        <v>100</v>
      </c>
      <c r="K190" s="167" t="s">
        <v>101</v>
      </c>
      <c r="L190" s="167" t="s">
        <v>233</v>
      </c>
      <c r="M190" s="167" t="s">
        <v>102</v>
      </c>
      <c r="N190" s="167" t="s">
        <v>103</v>
      </c>
      <c r="O190" s="167" t="s">
        <v>104</v>
      </c>
      <c r="P190" s="167" t="s">
        <v>147</v>
      </c>
      <c r="Q190" s="167" t="s">
        <v>155</v>
      </c>
      <c r="R190" s="167" t="s">
        <v>121</v>
      </c>
      <c r="S190" s="178">
        <v>1.37</v>
      </c>
      <c r="T190" s="168" t="s">
        <v>95</v>
      </c>
    </row>
    <row r="191" spans="1:20" hidden="1">
      <c r="A191" s="167" t="s">
        <v>48</v>
      </c>
      <c r="B191" s="167" t="s">
        <v>116</v>
      </c>
      <c r="C191" s="167" t="s">
        <v>117</v>
      </c>
      <c r="D191" s="167" t="s">
        <v>57</v>
      </c>
      <c r="E191" s="167" t="s">
        <v>29</v>
      </c>
      <c r="F191" s="167" t="s">
        <v>57</v>
      </c>
      <c r="G191" s="167" t="s">
        <v>29</v>
      </c>
      <c r="H191" s="167" t="s">
        <v>118</v>
      </c>
      <c r="I191" s="167" t="s">
        <v>119</v>
      </c>
      <c r="J191" s="167" t="s">
        <v>100</v>
      </c>
      <c r="K191" s="167" t="s">
        <v>101</v>
      </c>
      <c r="L191" s="167" t="s">
        <v>233</v>
      </c>
      <c r="M191" s="167" t="s">
        <v>102</v>
      </c>
      <c r="N191" s="167" t="s">
        <v>103</v>
      </c>
      <c r="O191" s="167" t="s">
        <v>104</v>
      </c>
      <c r="P191" s="167" t="s">
        <v>106</v>
      </c>
      <c r="Q191" s="167" t="s">
        <v>120</v>
      </c>
      <c r="R191" s="167" t="s">
        <v>121</v>
      </c>
      <c r="S191" s="178">
        <v>-2.34</v>
      </c>
      <c r="T191" s="168" t="s">
        <v>95</v>
      </c>
    </row>
    <row r="192" spans="1:20" hidden="1">
      <c r="A192" s="167" t="s">
        <v>48</v>
      </c>
      <c r="B192" s="167" t="s">
        <v>122</v>
      </c>
      <c r="C192" s="167" t="s">
        <v>123</v>
      </c>
      <c r="D192" s="167" t="s">
        <v>57</v>
      </c>
      <c r="E192" s="167" t="s">
        <v>29</v>
      </c>
      <c r="F192" s="167" t="s">
        <v>57</v>
      </c>
      <c r="G192" s="167" t="s">
        <v>29</v>
      </c>
      <c r="H192" s="167" t="s">
        <v>124</v>
      </c>
      <c r="I192" s="167" t="s">
        <v>125</v>
      </c>
      <c r="J192" s="167" t="s">
        <v>100</v>
      </c>
      <c r="K192" s="167" t="s">
        <v>101</v>
      </c>
      <c r="L192" s="167" t="s">
        <v>232</v>
      </c>
      <c r="M192" s="167" t="s">
        <v>102</v>
      </c>
      <c r="N192" s="167" t="s">
        <v>103</v>
      </c>
      <c r="O192" s="167" t="s">
        <v>104</v>
      </c>
      <c r="P192" s="175"/>
      <c r="Q192" s="175"/>
      <c r="R192" s="167" t="s">
        <v>126</v>
      </c>
      <c r="S192" s="178">
        <v>204.22</v>
      </c>
      <c r="T192" s="168" t="s">
        <v>95</v>
      </c>
    </row>
    <row r="193" spans="1:20" hidden="1">
      <c r="A193" s="167" t="s">
        <v>48</v>
      </c>
      <c r="B193" s="167" t="s">
        <v>127</v>
      </c>
      <c r="C193" s="167" t="s">
        <v>128</v>
      </c>
      <c r="D193" s="167" t="s">
        <v>57</v>
      </c>
      <c r="E193" s="167" t="s">
        <v>29</v>
      </c>
      <c r="F193" s="167" t="s">
        <v>57</v>
      </c>
      <c r="G193" s="167" t="s">
        <v>29</v>
      </c>
      <c r="H193" s="167" t="s">
        <v>129</v>
      </c>
      <c r="I193" s="167" t="s">
        <v>130</v>
      </c>
      <c r="J193" s="167" t="s">
        <v>131</v>
      </c>
      <c r="K193" s="175"/>
      <c r="L193" s="167" t="s">
        <v>234</v>
      </c>
      <c r="M193" s="167" t="s">
        <v>102</v>
      </c>
      <c r="N193" s="167" t="s">
        <v>103</v>
      </c>
      <c r="O193" s="167" t="s">
        <v>132</v>
      </c>
      <c r="P193" s="175"/>
      <c r="Q193" s="175"/>
      <c r="R193" s="167" t="s">
        <v>133</v>
      </c>
      <c r="S193" s="178">
        <v>5000</v>
      </c>
      <c r="T193" s="168" t="s">
        <v>95</v>
      </c>
    </row>
    <row r="194" spans="1:20" hidden="1">
      <c r="A194" s="167" t="s">
        <v>48</v>
      </c>
      <c r="B194" s="167" t="s">
        <v>162</v>
      </c>
      <c r="C194" s="167" t="s">
        <v>163</v>
      </c>
      <c r="D194" s="167" t="s">
        <v>57</v>
      </c>
      <c r="E194" s="167" t="s">
        <v>29</v>
      </c>
      <c r="F194" s="167" t="s">
        <v>57</v>
      </c>
      <c r="G194" s="167" t="s">
        <v>29</v>
      </c>
      <c r="H194" s="167" t="s">
        <v>98</v>
      </c>
      <c r="I194" s="167" t="s">
        <v>99</v>
      </c>
      <c r="J194" s="167" t="s">
        <v>100</v>
      </c>
      <c r="K194" s="167" t="s">
        <v>101</v>
      </c>
      <c r="L194" s="167" t="s">
        <v>235</v>
      </c>
      <c r="M194" s="167" t="s">
        <v>102</v>
      </c>
      <c r="N194" s="167" t="s">
        <v>103</v>
      </c>
      <c r="O194" s="167" t="s">
        <v>104</v>
      </c>
      <c r="P194" s="167" t="s">
        <v>165</v>
      </c>
      <c r="Q194" s="167" t="s">
        <v>236</v>
      </c>
      <c r="R194" s="167" t="s">
        <v>163</v>
      </c>
      <c r="S194" s="178">
        <v>144.49</v>
      </c>
      <c r="T194" s="168" t="s">
        <v>95</v>
      </c>
    </row>
    <row r="195" spans="1:20" hidden="1">
      <c r="A195" s="167" t="s">
        <v>48</v>
      </c>
      <c r="B195" s="167" t="s">
        <v>134</v>
      </c>
      <c r="C195" s="167" t="s">
        <v>135</v>
      </c>
      <c r="D195" s="167" t="s">
        <v>57</v>
      </c>
      <c r="E195" s="167" t="s">
        <v>29</v>
      </c>
      <c r="F195" s="167" t="s">
        <v>136</v>
      </c>
      <c r="G195" s="167" t="s">
        <v>137</v>
      </c>
      <c r="H195" s="167" t="s">
        <v>111</v>
      </c>
      <c r="I195" s="167" t="s">
        <v>112</v>
      </c>
      <c r="J195" s="167" t="s">
        <v>26</v>
      </c>
      <c r="K195" s="167" t="s">
        <v>27</v>
      </c>
      <c r="L195" s="167" t="s">
        <v>237</v>
      </c>
      <c r="M195" s="167" t="s">
        <v>102</v>
      </c>
      <c r="N195" s="167" t="s">
        <v>103</v>
      </c>
      <c r="O195" s="167" t="s">
        <v>29</v>
      </c>
      <c r="P195" s="175"/>
      <c r="Q195" s="175"/>
      <c r="R195" s="175"/>
      <c r="S195" s="178">
        <v>4431</v>
      </c>
      <c r="T195" s="168" t="s">
        <v>95</v>
      </c>
    </row>
    <row r="196" spans="1:20" hidden="1">
      <c r="A196" s="167" t="s">
        <v>48</v>
      </c>
      <c r="B196" s="167" t="s">
        <v>134</v>
      </c>
      <c r="C196" s="167" t="s">
        <v>135</v>
      </c>
      <c r="D196" s="167" t="s">
        <v>57</v>
      </c>
      <c r="E196" s="167" t="s">
        <v>29</v>
      </c>
      <c r="F196" s="167" t="s">
        <v>138</v>
      </c>
      <c r="G196" s="167" t="s">
        <v>139</v>
      </c>
      <c r="H196" s="167" t="s">
        <v>111</v>
      </c>
      <c r="I196" s="167" t="s">
        <v>112</v>
      </c>
      <c r="J196" s="167" t="s">
        <v>26</v>
      </c>
      <c r="K196" s="167" t="s">
        <v>27</v>
      </c>
      <c r="L196" s="167" t="s">
        <v>237</v>
      </c>
      <c r="M196" s="167" t="s">
        <v>102</v>
      </c>
      <c r="N196" s="167" t="s">
        <v>103</v>
      </c>
      <c r="O196" s="167" t="s">
        <v>29</v>
      </c>
      <c r="P196" s="175"/>
      <c r="Q196" s="175"/>
      <c r="R196" s="175"/>
      <c r="S196" s="178">
        <v>1113</v>
      </c>
      <c r="T196" s="168" t="s">
        <v>95</v>
      </c>
    </row>
    <row r="197" spans="1:20" hidden="1">
      <c r="A197" s="167" t="s">
        <v>48</v>
      </c>
      <c r="B197" s="167" t="s">
        <v>140</v>
      </c>
      <c r="C197" s="167" t="s">
        <v>141</v>
      </c>
      <c r="D197" s="167" t="s">
        <v>57</v>
      </c>
      <c r="E197" s="167" t="s">
        <v>29</v>
      </c>
      <c r="F197" s="167" t="s">
        <v>57</v>
      </c>
      <c r="G197" s="167" t="s">
        <v>29</v>
      </c>
      <c r="H197" s="167" t="s">
        <v>87</v>
      </c>
      <c r="I197" s="167" t="s">
        <v>88</v>
      </c>
      <c r="J197" s="167" t="s">
        <v>26</v>
      </c>
      <c r="K197" s="167" t="s">
        <v>66</v>
      </c>
      <c r="L197" s="167" t="s">
        <v>142</v>
      </c>
      <c r="M197" s="167" t="s">
        <v>28</v>
      </c>
      <c r="N197" s="167" t="s">
        <v>29</v>
      </c>
      <c r="O197" s="167" t="s">
        <v>29</v>
      </c>
      <c r="P197" s="175"/>
      <c r="Q197" s="175"/>
      <c r="R197" s="175"/>
      <c r="S197" s="179"/>
      <c r="T197" s="168" t="s">
        <v>95</v>
      </c>
    </row>
    <row r="198" spans="1:20">
      <c r="A198" s="167" t="s">
        <v>50</v>
      </c>
      <c r="B198" s="167" t="s">
        <v>93</v>
      </c>
      <c r="C198" s="167" t="s">
        <v>94</v>
      </c>
      <c r="D198" s="167" t="s">
        <v>57</v>
      </c>
      <c r="E198" s="167" t="s">
        <v>29</v>
      </c>
      <c r="F198" s="167" t="s">
        <v>57</v>
      </c>
      <c r="G198" s="167" t="s">
        <v>29</v>
      </c>
      <c r="H198" s="167" t="s">
        <v>87</v>
      </c>
      <c r="I198" s="167" t="s">
        <v>88</v>
      </c>
      <c r="J198" s="167" t="s">
        <v>26</v>
      </c>
      <c r="K198" s="167" t="s">
        <v>66</v>
      </c>
      <c r="L198" s="167" t="s">
        <v>67</v>
      </c>
      <c r="M198" s="167" t="s">
        <v>28</v>
      </c>
      <c r="N198" s="167" t="s">
        <v>29</v>
      </c>
      <c r="O198" s="167" t="s">
        <v>29</v>
      </c>
      <c r="P198" s="175"/>
      <c r="Q198" s="175"/>
      <c r="R198" s="175"/>
      <c r="S198" s="178">
        <v>-21081</v>
      </c>
      <c r="T198" s="168" t="s">
        <v>95</v>
      </c>
    </row>
    <row r="199" spans="1:20" hidden="1">
      <c r="A199" s="167" t="s">
        <v>50</v>
      </c>
      <c r="B199" s="167" t="s">
        <v>96</v>
      </c>
      <c r="C199" s="167" t="s">
        <v>97</v>
      </c>
      <c r="D199" s="167" t="s">
        <v>57</v>
      </c>
      <c r="E199" s="167" t="s">
        <v>29</v>
      </c>
      <c r="F199" s="167" t="s">
        <v>57</v>
      </c>
      <c r="G199" s="167" t="s">
        <v>29</v>
      </c>
      <c r="H199" s="167" t="s">
        <v>183</v>
      </c>
      <c r="I199" s="167" t="s">
        <v>184</v>
      </c>
      <c r="J199" s="167" t="s">
        <v>100</v>
      </c>
      <c r="K199" s="167" t="s">
        <v>101</v>
      </c>
      <c r="L199" s="167" t="s">
        <v>238</v>
      </c>
      <c r="M199" s="167" t="s">
        <v>102</v>
      </c>
      <c r="N199" s="167" t="s">
        <v>103</v>
      </c>
      <c r="O199" s="167" t="s">
        <v>186</v>
      </c>
      <c r="P199" s="175"/>
      <c r="Q199" s="175"/>
      <c r="R199" s="167" t="s">
        <v>105</v>
      </c>
      <c r="S199" s="178">
        <v>206.94</v>
      </c>
      <c r="T199" s="168" t="s">
        <v>95</v>
      </c>
    </row>
    <row r="200" spans="1:20" hidden="1">
      <c r="A200" s="167" t="s">
        <v>50</v>
      </c>
      <c r="B200" s="167" t="s">
        <v>96</v>
      </c>
      <c r="C200" s="167" t="s">
        <v>97</v>
      </c>
      <c r="D200" s="167" t="s">
        <v>57</v>
      </c>
      <c r="E200" s="167" t="s">
        <v>29</v>
      </c>
      <c r="F200" s="167" t="s">
        <v>57</v>
      </c>
      <c r="G200" s="167" t="s">
        <v>29</v>
      </c>
      <c r="H200" s="167" t="s">
        <v>183</v>
      </c>
      <c r="I200" s="167" t="s">
        <v>184</v>
      </c>
      <c r="J200" s="167" t="s">
        <v>100</v>
      </c>
      <c r="K200" s="167" t="s">
        <v>101</v>
      </c>
      <c r="L200" s="167" t="s">
        <v>239</v>
      </c>
      <c r="M200" s="167" t="s">
        <v>102</v>
      </c>
      <c r="N200" s="167" t="s">
        <v>103</v>
      </c>
      <c r="O200" s="167" t="s">
        <v>186</v>
      </c>
      <c r="P200" s="167" t="s">
        <v>145</v>
      </c>
      <c r="Q200" s="167" t="s">
        <v>146</v>
      </c>
      <c r="R200" s="167" t="s">
        <v>108</v>
      </c>
      <c r="S200" s="178">
        <v>315.98</v>
      </c>
      <c r="T200" s="168" t="s">
        <v>95</v>
      </c>
    </row>
    <row r="201" spans="1:20" hidden="1">
      <c r="A201" s="167" t="s">
        <v>50</v>
      </c>
      <c r="B201" s="167" t="s">
        <v>96</v>
      </c>
      <c r="C201" s="167" t="s">
        <v>97</v>
      </c>
      <c r="D201" s="167" t="s">
        <v>57</v>
      </c>
      <c r="E201" s="167" t="s">
        <v>29</v>
      </c>
      <c r="F201" s="167" t="s">
        <v>57</v>
      </c>
      <c r="G201" s="167" t="s">
        <v>29</v>
      </c>
      <c r="H201" s="167" t="s">
        <v>183</v>
      </c>
      <c r="I201" s="167" t="s">
        <v>184</v>
      </c>
      <c r="J201" s="167" t="s">
        <v>100</v>
      </c>
      <c r="K201" s="167" t="s">
        <v>101</v>
      </c>
      <c r="L201" s="167" t="s">
        <v>239</v>
      </c>
      <c r="M201" s="167" t="s">
        <v>102</v>
      </c>
      <c r="N201" s="167" t="s">
        <v>103</v>
      </c>
      <c r="O201" s="167" t="s">
        <v>186</v>
      </c>
      <c r="P201" s="167" t="s">
        <v>147</v>
      </c>
      <c r="Q201" s="167" t="s">
        <v>148</v>
      </c>
      <c r="R201" s="167" t="s">
        <v>149</v>
      </c>
      <c r="S201" s="178">
        <v>631.96</v>
      </c>
      <c r="T201" s="168" t="s">
        <v>95</v>
      </c>
    </row>
    <row r="202" spans="1:20" hidden="1">
      <c r="A202" s="167" t="s">
        <v>50</v>
      </c>
      <c r="B202" s="167" t="s">
        <v>96</v>
      </c>
      <c r="C202" s="167" t="s">
        <v>97</v>
      </c>
      <c r="D202" s="167" t="s">
        <v>57</v>
      </c>
      <c r="E202" s="167" t="s">
        <v>29</v>
      </c>
      <c r="F202" s="167" t="s">
        <v>57</v>
      </c>
      <c r="G202" s="167" t="s">
        <v>29</v>
      </c>
      <c r="H202" s="167" t="s">
        <v>98</v>
      </c>
      <c r="I202" s="167" t="s">
        <v>99</v>
      </c>
      <c r="J202" s="167" t="s">
        <v>100</v>
      </c>
      <c r="K202" s="167" t="s">
        <v>101</v>
      </c>
      <c r="L202" s="167" t="s">
        <v>238</v>
      </c>
      <c r="M202" s="167" t="s">
        <v>102</v>
      </c>
      <c r="N202" s="167" t="s">
        <v>103</v>
      </c>
      <c r="O202" s="167" t="s">
        <v>104</v>
      </c>
      <c r="P202" s="175"/>
      <c r="Q202" s="175"/>
      <c r="R202" s="167" t="s">
        <v>105</v>
      </c>
      <c r="S202" s="178">
        <v>419.67</v>
      </c>
      <c r="T202" s="168" t="s">
        <v>95</v>
      </c>
    </row>
    <row r="203" spans="1:20" hidden="1">
      <c r="A203" s="167" t="s">
        <v>50</v>
      </c>
      <c r="B203" s="167" t="s">
        <v>96</v>
      </c>
      <c r="C203" s="167" t="s">
        <v>97</v>
      </c>
      <c r="D203" s="167" t="s">
        <v>57</v>
      </c>
      <c r="E203" s="167" t="s">
        <v>29</v>
      </c>
      <c r="F203" s="167" t="s">
        <v>57</v>
      </c>
      <c r="G203" s="167" t="s">
        <v>29</v>
      </c>
      <c r="H203" s="167" t="s">
        <v>98</v>
      </c>
      <c r="I203" s="167" t="s">
        <v>99</v>
      </c>
      <c r="J203" s="167" t="s">
        <v>100</v>
      </c>
      <c r="K203" s="167" t="s">
        <v>101</v>
      </c>
      <c r="L203" s="167" t="s">
        <v>239</v>
      </c>
      <c r="M203" s="167" t="s">
        <v>102</v>
      </c>
      <c r="N203" s="167" t="s">
        <v>103</v>
      </c>
      <c r="O203" s="167" t="s">
        <v>104</v>
      </c>
      <c r="P203" s="167" t="s">
        <v>145</v>
      </c>
      <c r="Q203" s="167" t="s">
        <v>146</v>
      </c>
      <c r="R203" s="167" t="s">
        <v>108</v>
      </c>
      <c r="S203" s="178">
        <v>532.04999999999995</v>
      </c>
      <c r="T203" s="168" t="s">
        <v>95</v>
      </c>
    </row>
    <row r="204" spans="1:20" hidden="1">
      <c r="A204" s="167" t="s">
        <v>50</v>
      </c>
      <c r="B204" s="167" t="s">
        <v>96</v>
      </c>
      <c r="C204" s="167" t="s">
        <v>97</v>
      </c>
      <c r="D204" s="167" t="s">
        <v>57</v>
      </c>
      <c r="E204" s="167" t="s">
        <v>29</v>
      </c>
      <c r="F204" s="167" t="s">
        <v>57</v>
      </c>
      <c r="G204" s="167" t="s">
        <v>29</v>
      </c>
      <c r="H204" s="167" t="s">
        <v>98</v>
      </c>
      <c r="I204" s="167" t="s">
        <v>99</v>
      </c>
      <c r="J204" s="167" t="s">
        <v>100</v>
      </c>
      <c r="K204" s="167" t="s">
        <v>101</v>
      </c>
      <c r="L204" s="167" t="s">
        <v>239</v>
      </c>
      <c r="M204" s="167" t="s">
        <v>102</v>
      </c>
      <c r="N204" s="167" t="s">
        <v>103</v>
      </c>
      <c r="O204" s="167" t="s">
        <v>104</v>
      </c>
      <c r="P204" s="167" t="s">
        <v>147</v>
      </c>
      <c r="Q204" s="167" t="s">
        <v>148</v>
      </c>
      <c r="R204" s="167" t="s">
        <v>149</v>
      </c>
      <c r="S204" s="178">
        <v>1896</v>
      </c>
      <c r="T204" s="168" t="s">
        <v>95</v>
      </c>
    </row>
    <row r="205" spans="1:20" hidden="1">
      <c r="A205" s="167" t="s">
        <v>50</v>
      </c>
      <c r="B205" s="167" t="s">
        <v>96</v>
      </c>
      <c r="C205" s="167" t="s">
        <v>97</v>
      </c>
      <c r="D205" s="167" t="s">
        <v>57</v>
      </c>
      <c r="E205" s="167" t="s">
        <v>29</v>
      </c>
      <c r="F205" s="167" t="s">
        <v>57</v>
      </c>
      <c r="G205" s="167" t="s">
        <v>29</v>
      </c>
      <c r="H205" s="167" t="s">
        <v>98</v>
      </c>
      <c r="I205" s="167" t="s">
        <v>99</v>
      </c>
      <c r="J205" s="167" t="s">
        <v>100</v>
      </c>
      <c r="K205" s="167" t="s">
        <v>101</v>
      </c>
      <c r="L205" s="167" t="s">
        <v>239</v>
      </c>
      <c r="M205" s="167" t="s">
        <v>102</v>
      </c>
      <c r="N205" s="167" t="s">
        <v>103</v>
      </c>
      <c r="O205" s="167" t="s">
        <v>104</v>
      </c>
      <c r="P205" s="167" t="s">
        <v>106</v>
      </c>
      <c r="Q205" s="167" t="s">
        <v>146</v>
      </c>
      <c r="R205" s="167" t="s">
        <v>108</v>
      </c>
      <c r="S205" s="178">
        <v>-505.57</v>
      </c>
      <c r="T205" s="168" t="s">
        <v>95</v>
      </c>
    </row>
    <row r="206" spans="1:20" hidden="1">
      <c r="A206" s="167" t="s">
        <v>50</v>
      </c>
      <c r="B206" s="167" t="s">
        <v>109</v>
      </c>
      <c r="C206" s="167" t="s">
        <v>110</v>
      </c>
      <c r="D206" s="167" t="s">
        <v>57</v>
      </c>
      <c r="E206" s="167" t="s">
        <v>29</v>
      </c>
      <c r="F206" s="167" t="s">
        <v>57</v>
      </c>
      <c r="G206" s="167" t="s">
        <v>29</v>
      </c>
      <c r="H206" s="167" t="s">
        <v>111</v>
      </c>
      <c r="I206" s="167" t="s">
        <v>112</v>
      </c>
      <c r="J206" s="167" t="s">
        <v>100</v>
      </c>
      <c r="K206" s="167" t="s">
        <v>101</v>
      </c>
      <c r="L206" s="167" t="s">
        <v>239</v>
      </c>
      <c r="M206" s="167" t="s">
        <v>102</v>
      </c>
      <c r="N206" s="167" t="s">
        <v>103</v>
      </c>
      <c r="O206" s="167" t="s">
        <v>186</v>
      </c>
      <c r="P206" s="167" t="s">
        <v>145</v>
      </c>
      <c r="Q206" s="167" t="s">
        <v>150</v>
      </c>
      <c r="R206" s="167" t="s">
        <v>114</v>
      </c>
      <c r="S206" s="178">
        <v>4.33</v>
      </c>
      <c r="T206" s="168" t="s">
        <v>95</v>
      </c>
    </row>
    <row r="207" spans="1:20" hidden="1">
      <c r="A207" s="167" t="s">
        <v>50</v>
      </c>
      <c r="B207" s="167" t="s">
        <v>109</v>
      </c>
      <c r="C207" s="167" t="s">
        <v>110</v>
      </c>
      <c r="D207" s="167" t="s">
        <v>57</v>
      </c>
      <c r="E207" s="167" t="s">
        <v>29</v>
      </c>
      <c r="F207" s="167" t="s">
        <v>57</v>
      </c>
      <c r="G207" s="167" t="s">
        <v>29</v>
      </c>
      <c r="H207" s="167" t="s">
        <v>111</v>
      </c>
      <c r="I207" s="167" t="s">
        <v>112</v>
      </c>
      <c r="J207" s="167" t="s">
        <v>100</v>
      </c>
      <c r="K207" s="167" t="s">
        <v>101</v>
      </c>
      <c r="L207" s="167" t="s">
        <v>239</v>
      </c>
      <c r="M207" s="167" t="s">
        <v>102</v>
      </c>
      <c r="N207" s="167" t="s">
        <v>103</v>
      </c>
      <c r="O207" s="167" t="s">
        <v>186</v>
      </c>
      <c r="P207" s="167" t="s">
        <v>145</v>
      </c>
      <c r="Q207" s="167" t="s">
        <v>151</v>
      </c>
      <c r="R207" s="167" t="s">
        <v>114</v>
      </c>
      <c r="S207" s="178">
        <v>18.52</v>
      </c>
      <c r="T207" s="168" t="s">
        <v>95</v>
      </c>
    </row>
    <row r="208" spans="1:20" hidden="1">
      <c r="A208" s="167" t="s">
        <v>50</v>
      </c>
      <c r="B208" s="167" t="s">
        <v>109</v>
      </c>
      <c r="C208" s="167" t="s">
        <v>110</v>
      </c>
      <c r="D208" s="167" t="s">
        <v>57</v>
      </c>
      <c r="E208" s="167" t="s">
        <v>29</v>
      </c>
      <c r="F208" s="167" t="s">
        <v>57</v>
      </c>
      <c r="G208" s="167" t="s">
        <v>29</v>
      </c>
      <c r="H208" s="167" t="s">
        <v>111</v>
      </c>
      <c r="I208" s="167" t="s">
        <v>112</v>
      </c>
      <c r="J208" s="167" t="s">
        <v>100</v>
      </c>
      <c r="K208" s="167" t="s">
        <v>101</v>
      </c>
      <c r="L208" s="167" t="s">
        <v>239</v>
      </c>
      <c r="M208" s="167" t="s">
        <v>102</v>
      </c>
      <c r="N208" s="167" t="s">
        <v>103</v>
      </c>
      <c r="O208" s="167" t="s">
        <v>186</v>
      </c>
      <c r="P208" s="167" t="s">
        <v>147</v>
      </c>
      <c r="Q208" s="167" t="s">
        <v>152</v>
      </c>
      <c r="R208" s="167" t="s">
        <v>114</v>
      </c>
      <c r="S208" s="178">
        <v>8.77</v>
      </c>
      <c r="T208" s="168" t="s">
        <v>95</v>
      </c>
    </row>
    <row r="209" spans="1:20" hidden="1">
      <c r="A209" s="167" t="s">
        <v>50</v>
      </c>
      <c r="B209" s="167" t="s">
        <v>109</v>
      </c>
      <c r="C209" s="167" t="s">
        <v>110</v>
      </c>
      <c r="D209" s="167" t="s">
        <v>57</v>
      </c>
      <c r="E209" s="167" t="s">
        <v>29</v>
      </c>
      <c r="F209" s="167" t="s">
        <v>57</v>
      </c>
      <c r="G209" s="167" t="s">
        <v>29</v>
      </c>
      <c r="H209" s="167" t="s">
        <v>111</v>
      </c>
      <c r="I209" s="167" t="s">
        <v>112</v>
      </c>
      <c r="J209" s="167" t="s">
        <v>100</v>
      </c>
      <c r="K209" s="167" t="s">
        <v>101</v>
      </c>
      <c r="L209" s="167" t="s">
        <v>239</v>
      </c>
      <c r="M209" s="167" t="s">
        <v>102</v>
      </c>
      <c r="N209" s="167" t="s">
        <v>103</v>
      </c>
      <c r="O209" s="167" t="s">
        <v>186</v>
      </c>
      <c r="P209" s="167" t="s">
        <v>147</v>
      </c>
      <c r="Q209" s="167" t="s">
        <v>153</v>
      </c>
      <c r="R209" s="167" t="s">
        <v>114</v>
      </c>
      <c r="S209" s="178">
        <v>37.51</v>
      </c>
      <c r="T209" s="168" t="s">
        <v>95</v>
      </c>
    </row>
    <row r="210" spans="1:20" hidden="1">
      <c r="A210" s="167" t="s">
        <v>50</v>
      </c>
      <c r="B210" s="167" t="s">
        <v>109</v>
      </c>
      <c r="C210" s="167" t="s">
        <v>110</v>
      </c>
      <c r="D210" s="167" t="s">
        <v>57</v>
      </c>
      <c r="E210" s="167" t="s">
        <v>29</v>
      </c>
      <c r="F210" s="167" t="s">
        <v>57</v>
      </c>
      <c r="G210" s="167" t="s">
        <v>29</v>
      </c>
      <c r="H210" s="167" t="s">
        <v>111</v>
      </c>
      <c r="I210" s="167" t="s">
        <v>112</v>
      </c>
      <c r="J210" s="167" t="s">
        <v>100</v>
      </c>
      <c r="K210" s="167" t="s">
        <v>101</v>
      </c>
      <c r="L210" s="167" t="s">
        <v>239</v>
      </c>
      <c r="M210" s="167" t="s">
        <v>102</v>
      </c>
      <c r="N210" s="167" t="s">
        <v>103</v>
      </c>
      <c r="O210" s="167" t="s">
        <v>104</v>
      </c>
      <c r="P210" s="167" t="s">
        <v>145</v>
      </c>
      <c r="Q210" s="167" t="s">
        <v>150</v>
      </c>
      <c r="R210" s="167" t="s">
        <v>114</v>
      </c>
      <c r="S210" s="178">
        <v>7.29</v>
      </c>
      <c r="T210" s="168" t="s">
        <v>95</v>
      </c>
    </row>
    <row r="211" spans="1:20" hidden="1">
      <c r="A211" s="167" t="s">
        <v>50</v>
      </c>
      <c r="B211" s="167" t="s">
        <v>109</v>
      </c>
      <c r="C211" s="167" t="s">
        <v>110</v>
      </c>
      <c r="D211" s="167" t="s">
        <v>57</v>
      </c>
      <c r="E211" s="167" t="s">
        <v>29</v>
      </c>
      <c r="F211" s="167" t="s">
        <v>57</v>
      </c>
      <c r="G211" s="167" t="s">
        <v>29</v>
      </c>
      <c r="H211" s="167" t="s">
        <v>111</v>
      </c>
      <c r="I211" s="167" t="s">
        <v>112</v>
      </c>
      <c r="J211" s="167" t="s">
        <v>100</v>
      </c>
      <c r="K211" s="167" t="s">
        <v>101</v>
      </c>
      <c r="L211" s="167" t="s">
        <v>239</v>
      </c>
      <c r="M211" s="167" t="s">
        <v>102</v>
      </c>
      <c r="N211" s="167" t="s">
        <v>103</v>
      </c>
      <c r="O211" s="167" t="s">
        <v>104</v>
      </c>
      <c r="P211" s="167" t="s">
        <v>145</v>
      </c>
      <c r="Q211" s="167" t="s">
        <v>151</v>
      </c>
      <c r="R211" s="167" t="s">
        <v>114</v>
      </c>
      <c r="S211" s="178">
        <v>31.18</v>
      </c>
      <c r="T211" s="168" t="s">
        <v>95</v>
      </c>
    </row>
    <row r="212" spans="1:20" hidden="1">
      <c r="A212" s="167" t="s">
        <v>50</v>
      </c>
      <c r="B212" s="167" t="s">
        <v>109</v>
      </c>
      <c r="C212" s="167" t="s">
        <v>110</v>
      </c>
      <c r="D212" s="167" t="s">
        <v>57</v>
      </c>
      <c r="E212" s="167" t="s">
        <v>29</v>
      </c>
      <c r="F212" s="167" t="s">
        <v>57</v>
      </c>
      <c r="G212" s="167" t="s">
        <v>29</v>
      </c>
      <c r="H212" s="167" t="s">
        <v>111</v>
      </c>
      <c r="I212" s="167" t="s">
        <v>112</v>
      </c>
      <c r="J212" s="167" t="s">
        <v>100</v>
      </c>
      <c r="K212" s="167" t="s">
        <v>101</v>
      </c>
      <c r="L212" s="167" t="s">
        <v>239</v>
      </c>
      <c r="M212" s="167" t="s">
        <v>102</v>
      </c>
      <c r="N212" s="167" t="s">
        <v>103</v>
      </c>
      <c r="O212" s="167" t="s">
        <v>104</v>
      </c>
      <c r="P212" s="167" t="s">
        <v>147</v>
      </c>
      <c r="Q212" s="167" t="s">
        <v>152</v>
      </c>
      <c r="R212" s="167" t="s">
        <v>114</v>
      </c>
      <c r="S212" s="178">
        <v>26.31</v>
      </c>
      <c r="T212" s="168" t="s">
        <v>95</v>
      </c>
    </row>
    <row r="213" spans="1:20" hidden="1">
      <c r="A213" s="167" t="s">
        <v>50</v>
      </c>
      <c r="B213" s="167" t="s">
        <v>109</v>
      </c>
      <c r="C213" s="167" t="s">
        <v>110</v>
      </c>
      <c r="D213" s="167" t="s">
        <v>57</v>
      </c>
      <c r="E213" s="167" t="s">
        <v>29</v>
      </c>
      <c r="F213" s="167" t="s">
        <v>57</v>
      </c>
      <c r="G213" s="167" t="s">
        <v>29</v>
      </c>
      <c r="H213" s="167" t="s">
        <v>111</v>
      </c>
      <c r="I213" s="167" t="s">
        <v>112</v>
      </c>
      <c r="J213" s="167" t="s">
        <v>100</v>
      </c>
      <c r="K213" s="167" t="s">
        <v>101</v>
      </c>
      <c r="L213" s="167" t="s">
        <v>239</v>
      </c>
      <c r="M213" s="167" t="s">
        <v>102</v>
      </c>
      <c r="N213" s="167" t="s">
        <v>103</v>
      </c>
      <c r="O213" s="167" t="s">
        <v>104</v>
      </c>
      <c r="P213" s="167" t="s">
        <v>147</v>
      </c>
      <c r="Q213" s="167" t="s">
        <v>153</v>
      </c>
      <c r="R213" s="167" t="s">
        <v>114</v>
      </c>
      <c r="S213" s="178">
        <v>112.51</v>
      </c>
      <c r="T213" s="168" t="s">
        <v>95</v>
      </c>
    </row>
    <row r="214" spans="1:20" hidden="1">
      <c r="A214" s="167" t="s">
        <v>50</v>
      </c>
      <c r="B214" s="167" t="s">
        <v>109</v>
      </c>
      <c r="C214" s="167" t="s">
        <v>110</v>
      </c>
      <c r="D214" s="167" t="s">
        <v>57</v>
      </c>
      <c r="E214" s="167" t="s">
        <v>29</v>
      </c>
      <c r="F214" s="167" t="s">
        <v>57</v>
      </c>
      <c r="G214" s="167" t="s">
        <v>29</v>
      </c>
      <c r="H214" s="167" t="s">
        <v>111</v>
      </c>
      <c r="I214" s="167" t="s">
        <v>112</v>
      </c>
      <c r="J214" s="167" t="s">
        <v>100</v>
      </c>
      <c r="K214" s="167" t="s">
        <v>101</v>
      </c>
      <c r="L214" s="167" t="s">
        <v>239</v>
      </c>
      <c r="M214" s="167" t="s">
        <v>102</v>
      </c>
      <c r="N214" s="167" t="s">
        <v>103</v>
      </c>
      <c r="O214" s="167" t="s">
        <v>104</v>
      </c>
      <c r="P214" s="167" t="s">
        <v>106</v>
      </c>
      <c r="Q214" s="167" t="s">
        <v>150</v>
      </c>
      <c r="R214" s="167" t="s">
        <v>114</v>
      </c>
      <c r="S214" s="178">
        <v>-6.92</v>
      </c>
      <c r="T214" s="168" t="s">
        <v>95</v>
      </c>
    </row>
    <row r="215" spans="1:20" hidden="1">
      <c r="A215" s="167" t="s">
        <v>50</v>
      </c>
      <c r="B215" s="167" t="s">
        <v>109</v>
      </c>
      <c r="C215" s="167" t="s">
        <v>110</v>
      </c>
      <c r="D215" s="167" t="s">
        <v>57</v>
      </c>
      <c r="E215" s="167" t="s">
        <v>29</v>
      </c>
      <c r="F215" s="167" t="s">
        <v>57</v>
      </c>
      <c r="G215" s="167" t="s">
        <v>29</v>
      </c>
      <c r="H215" s="167" t="s">
        <v>111</v>
      </c>
      <c r="I215" s="167" t="s">
        <v>112</v>
      </c>
      <c r="J215" s="167" t="s">
        <v>100</v>
      </c>
      <c r="K215" s="167" t="s">
        <v>101</v>
      </c>
      <c r="L215" s="167" t="s">
        <v>239</v>
      </c>
      <c r="M215" s="167" t="s">
        <v>102</v>
      </c>
      <c r="N215" s="167" t="s">
        <v>103</v>
      </c>
      <c r="O215" s="167" t="s">
        <v>104</v>
      </c>
      <c r="P215" s="167" t="s">
        <v>106</v>
      </c>
      <c r="Q215" s="167" t="s">
        <v>151</v>
      </c>
      <c r="R215" s="167" t="s">
        <v>114</v>
      </c>
      <c r="S215" s="178">
        <v>-29.61</v>
      </c>
      <c r="T215" s="168" t="s">
        <v>95</v>
      </c>
    </row>
    <row r="216" spans="1:20" hidden="1">
      <c r="A216" s="167" t="s">
        <v>50</v>
      </c>
      <c r="B216" s="167" t="s">
        <v>116</v>
      </c>
      <c r="C216" s="167" t="s">
        <v>117</v>
      </c>
      <c r="D216" s="167" t="s">
        <v>57</v>
      </c>
      <c r="E216" s="167" t="s">
        <v>29</v>
      </c>
      <c r="F216" s="167" t="s">
        <v>57</v>
      </c>
      <c r="G216" s="167" t="s">
        <v>29</v>
      </c>
      <c r="H216" s="167" t="s">
        <v>118</v>
      </c>
      <c r="I216" s="167" t="s">
        <v>119</v>
      </c>
      <c r="J216" s="167" t="s">
        <v>100</v>
      </c>
      <c r="K216" s="167" t="s">
        <v>101</v>
      </c>
      <c r="L216" s="167" t="s">
        <v>239</v>
      </c>
      <c r="M216" s="167" t="s">
        <v>102</v>
      </c>
      <c r="N216" s="167" t="s">
        <v>103</v>
      </c>
      <c r="O216" s="167" t="s">
        <v>186</v>
      </c>
      <c r="P216" s="167" t="s">
        <v>145</v>
      </c>
      <c r="Q216" s="167" t="s">
        <v>154</v>
      </c>
      <c r="R216" s="167" t="s">
        <v>121</v>
      </c>
      <c r="S216" s="178">
        <v>0.54</v>
      </c>
      <c r="T216" s="168" t="s">
        <v>95</v>
      </c>
    </row>
    <row r="217" spans="1:20" hidden="1">
      <c r="A217" s="167" t="s">
        <v>50</v>
      </c>
      <c r="B217" s="167" t="s">
        <v>116</v>
      </c>
      <c r="C217" s="167" t="s">
        <v>117</v>
      </c>
      <c r="D217" s="167" t="s">
        <v>57</v>
      </c>
      <c r="E217" s="167" t="s">
        <v>29</v>
      </c>
      <c r="F217" s="167" t="s">
        <v>57</v>
      </c>
      <c r="G217" s="167" t="s">
        <v>29</v>
      </c>
      <c r="H217" s="167" t="s">
        <v>118</v>
      </c>
      <c r="I217" s="167" t="s">
        <v>119</v>
      </c>
      <c r="J217" s="167" t="s">
        <v>100</v>
      </c>
      <c r="K217" s="167" t="s">
        <v>101</v>
      </c>
      <c r="L217" s="167" t="s">
        <v>239</v>
      </c>
      <c r="M217" s="167" t="s">
        <v>102</v>
      </c>
      <c r="N217" s="167" t="s">
        <v>103</v>
      </c>
      <c r="O217" s="167" t="s">
        <v>186</v>
      </c>
      <c r="P217" s="167" t="s">
        <v>147</v>
      </c>
      <c r="Q217" s="167" t="s">
        <v>155</v>
      </c>
      <c r="R217" s="167" t="s">
        <v>121</v>
      </c>
      <c r="S217" s="178">
        <v>1.07</v>
      </c>
      <c r="T217" s="168" t="s">
        <v>95</v>
      </c>
    </row>
    <row r="218" spans="1:20" hidden="1">
      <c r="A218" s="167" t="s">
        <v>50</v>
      </c>
      <c r="B218" s="167" t="s">
        <v>116</v>
      </c>
      <c r="C218" s="167" t="s">
        <v>117</v>
      </c>
      <c r="D218" s="167" t="s">
        <v>57</v>
      </c>
      <c r="E218" s="167" t="s">
        <v>29</v>
      </c>
      <c r="F218" s="167" t="s">
        <v>57</v>
      </c>
      <c r="G218" s="167" t="s">
        <v>29</v>
      </c>
      <c r="H218" s="167" t="s">
        <v>118</v>
      </c>
      <c r="I218" s="167" t="s">
        <v>119</v>
      </c>
      <c r="J218" s="167" t="s">
        <v>100</v>
      </c>
      <c r="K218" s="167" t="s">
        <v>101</v>
      </c>
      <c r="L218" s="167" t="s">
        <v>239</v>
      </c>
      <c r="M218" s="167" t="s">
        <v>102</v>
      </c>
      <c r="N218" s="167" t="s">
        <v>103</v>
      </c>
      <c r="O218" s="167" t="s">
        <v>104</v>
      </c>
      <c r="P218" s="167" t="s">
        <v>145</v>
      </c>
      <c r="Q218" s="167" t="s">
        <v>154</v>
      </c>
      <c r="R218" s="167" t="s">
        <v>121</v>
      </c>
      <c r="S218" s="178">
        <v>0.9</v>
      </c>
      <c r="T218" s="168" t="s">
        <v>95</v>
      </c>
    </row>
    <row r="219" spans="1:20" hidden="1">
      <c r="A219" s="167" t="s">
        <v>50</v>
      </c>
      <c r="B219" s="167" t="s">
        <v>116</v>
      </c>
      <c r="C219" s="167" t="s">
        <v>117</v>
      </c>
      <c r="D219" s="167" t="s">
        <v>57</v>
      </c>
      <c r="E219" s="167" t="s">
        <v>29</v>
      </c>
      <c r="F219" s="167" t="s">
        <v>57</v>
      </c>
      <c r="G219" s="167" t="s">
        <v>29</v>
      </c>
      <c r="H219" s="167" t="s">
        <v>118</v>
      </c>
      <c r="I219" s="167" t="s">
        <v>119</v>
      </c>
      <c r="J219" s="167" t="s">
        <v>100</v>
      </c>
      <c r="K219" s="167" t="s">
        <v>101</v>
      </c>
      <c r="L219" s="167" t="s">
        <v>239</v>
      </c>
      <c r="M219" s="167" t="s">
        <v>102</v>
      </c>
      <c r="N219" s="167" t="s">
        <v>103</v>
      </c>
      <c r="O219" s="167" t="s">
        <v>104</v>
      </c>
      <c r="P219" s="167" t="s">
        <v>147</v>
      </c>
      <c r="Q219" s="167" t="s">
        <v>155</v>
      </c>
      <c r="R219" s="167" t="s">
        <v>121</v>
      </c>
      <c r="S219" s="178">
        <v>3.21</v>
      </c>
      <c r="T219" s="168" t="s">
        <v>95</v>
      </c>
    </row>
    <row r="220" spans="1:20" hidden="1">
      <c r="A220" s="167" t="s">
        <v>50</v>
      </c>
      <c r="B220" s="167" t="s">
        <v>116</v>
      </c>
      <c r="C220" s="167" t="s">
        <v>117</v>
      </c>
      <c r="D220" s="167" t="s">
        <v>57</v>
      </c>
      <c r="E220" s="167" t="s">
        <v>29</v>
      </c>
      <c r="F220" s="167" t="s">
        <v>57</v>
      </c>
      <c r="G220" s="167" t="s">
        <v>29</v>
      </c>
      <c r="H220" s="167" t="s">
        <v>118</v>
      </c>
      <c r="I220" s="167" t="s">
        <v>119</v>
      </c>
      <c r="J220" s="167" t="s">
        <v>100</v>
      </c>
      <c r="K220" s="167" t="s">
        <v>101</v>
      </c>
      <c r="L220" s="167" t="s">
        <v>239</v>
      </c>
      <c r="M220" s="167" t="s">
        <v>102</v>
      </c>
      <c r="N220" s="167" t="s">
        <v>103</v>
      </c>
      <c r="O220" s="167" t="s">
        <v>104</v>
      </c>
      <c r="P220" s="167" t="s">
        <v>106</v>
      </c>
      <c r="Q220" s="167" t="s">
        <v>154</v>
      </c>
      <c r="R220" s="167" t="s">
        <v>121</v>
      </c>
      <c r="S220" s="178">
        <v>-0.86</v>
      </c>
      <c r="T220" s="168" t="s">
        <v>95</v>
      </c>
    </row>
    <row r="221" spans="1:20" hidden="1">
      <c r="A221" s="167" t="s">
        <v>50</v>
      </c>
      <c r="B221" s="167" t="s">
        <v>122</v>
      </c>
      <c r="C221" s="167" t="s">
        <v>123</v>
      </c>
      <c r="D221" s="167" t="s">
        <v>57</v>
      </c>
      <c r="E221" s="167" t="s">
        <v>29</v>
      </c>
      <c r="F221" s="167" t="s">
        <v>57</v>
      </c>
      <c r="G221" s="167" t="s">
        <v>29</v>
      </c>
      <c r="H221" s="167" t="s">
        <v>124</v>
      </c>
      <c r="I221" s="167" t="s">
        <v>125</v>
      </c>
      <c r="J221" s="167" t="s">
        <v>100</v>
      </c>
      <c r="K221" s="167" t="s">
        <v>101</v>
      </c>
      <c r="L221" s="167" t="s">
        <v>238</v>
      </c>
      <c r="M221" s="167" t="s">
        <v>102</v>
      </c>
      <c r="N221" s="167" t="s">
        <v>103</v>
      </c>
      <c r="O221" s="167" t="s">
        <v>186</v>
      </c>
      <c r="P221" s="175"/>
      <c r="Q221" s="175"/>
      <c r="R221" s="167" t="s">
        <v>126</v>
      </c>
      <c r="S221" s="178">
        <v>178.28</v>
      </c>
      <c r="T221" s="168" t="s">
        <v>95</v>
      </c>
    </row>
    <row r="222" spans="1:20" hidden="1">
      <c r="A222" s="167" t="s">
        <v>50</v>
      </c>
      <c r="B222" s="167" t="s">
        <v>122</v>
      </c>
      <c r="C222" s="167" t="s">
        <v>123</v>
      </c>
      <c r="D222" s="167" t="s">
        <v>57</v>
      </c>
      <c r="E222" s="167" t="s">
        <v>29</v>
      </c>
      <c r="F222" s="167" t="s">
        <v>57</v>
      </c>
      <c r="G222" s="167" t="s">
        <v>29</v>
      </c>
      <c r="H222" s="167" t="s">
        <v>124</v>
      </c>
      <c r="I222" s="167" t="s">
        <v>125</v>
      </c>
      <c r="J222" s="167" t="s">
        <v>100</v>
      </c>
      <c r="K222" s="167" t="s">
        <v>101</v>
      </c>
      <c r="L222" s="167" t="s">
        <v>238</v>
      </c>
      <c r="M222" s="167" t="s">
        <v>102</v>
      </c>
      <c r="N222" s="167" t="s">
        <v>103</v>
      </c>
      <c r="O222" s="167" t="s">
        <v>104</v>
      </c>
      <c r="P222" s="175"/>
      <c r="Q222" s="175"/>
      <c r="R222" s="167" t="s">
        <v>126</v>
      </c>
      <c r="S222" s="178">
        <v>361.56</v>
      </c>
      <c r="T222" s="168" t="s">
        <v>95</v>
      </c>
    </row>
    <row r="223" spans="1:20" hidden="1">
      <c r="A223" s="167" t="s">
        <v>50</v>
      </c>
      <c r="B223" s="167" t="s">
        <v>156</v>
      </c>
      <c r="C223" s="167" t="s">
        <v>157</v>
      </c>
      <c r="D223" s="167" t="s">
        <v>57</v>
      </c>
      <c r="E223" s="167" t="s">
        <v>29</v>
      </c>
      <c r="F223" s="167" t="s">
        <v>57</v>
      </c>
      <c r="G223" s="167" t="s">
        <v>29</v>
      </c>
      <c r="H223" s="167" t="s">
        <v>98</v>
      </c>
      <c r="I223" s="167" t="s">
        <v>99</v>
      </c>
      <c r="J223" s="167" t="s">
        <v>100</v>
      </c>
      <c r="K223" s="167" t="s">
        <v>101</v>
      </c>
      <c r="L223" s="167" t="s">
        <v>239</v>
      </c>
      <c r="M223" s="167" t="s">
        <v>102</v>
      </c>
      <c r="N223" s="167" t="s">
        <v>103</v>
      </c>
      <c r="O223" s="167" t="s">
        <v>104</v>
      </c>
      <c r="P223" s="167" t="s">
        <v>158</v>
      </c>
      <c r="Q223" s="167" t="s">
        <v>240</v>
      </c>
      <c r="R223" s="167" t="s">
        <v>160</v>
      </c>
      <c r="S223" s="178">
        <v>694.5</v>
      </c>
      <c r="T223" s="168" t="s">
        <v>95</v>
      </c>
    </row>
    <row r="224" spans="1:20" hidden="1">
      <c r="A224" s="167" t="s">
        <v>50</v>
      </c>
      <c r="B224" s="167" t="s">
        <v>127</v>
      </c>
      <c r="C224" s="167" t="s">
        <v>128</v>
      </c>
      <c r="D224" s="167" t="s">
        <v>57</v>
      </c>
      <c r="E224" s="167" t="s">
        <v>29</v>
      </c>
      <c r="F224" s="167" t="s">
        <v>57</v>
      </c>
      <c r="G224" s="167" t="s">
        <v>29</v>
      </c>
      <c r="H224" s="167" t="s">
        <v>129</v>
      </c>
      <c r="I224" s="167" t="s">
        <v>130</v>
      </c>
      <c r="J224" s="167" t="s">
        <v>131</v>
      </c>
      <c r="K224" s="175"/>
      <c r="L224" s="167" t="s">
        <v>241</v>
      </c>
      <c r="M224" s="167" t="s">
        <v>102</v>
      </c>
      <c r="N224" s="167" t="s">
        <v>103</v>
      </c>
      <c r="O224" s="167" t="s">
        <v>132</v>
      </c>
      <c r="P224" s="175"/>
      <c r="Q224" s="175"/>
      <c r="R224" s="167" t="s">
        <v>133</v>
      </c>
      <c r="S224" s="178">
        <v>13373.8</v>
      </c>
      <c r="T224" s="168" t="s">
        <v>95</v>
      </c>
    </row>
    <row r="225" spans="1:20" hidden="1">
      <c r="A225" s="167" t="s">
        <v>50</v>
      </c>
      <c r="B225" s="167" t="s">
        <v>162</v>
      </c>
      <c r="C225" s="167" t="s">
        <v>163</v>
      </c>
      <c r="D225" s="167" t="s">
        <v>57</v>
      </c>
      <c r="E225" s="167" t="s">
        <v>29</v>
      </c>
      <c r="F225" s="167" t="s">
        <v>57</v>
      </c>
      <c r="G225" s="167" t="s">
        <v>29</v>
      </c>
      <c r="H225" s="167" t="s">
        <v>183</v>
      </c>
      <c r="I225" s="167" t="s">
        <v>184</v>
      </c>
      <c r="J225" s="167" t="s">
        <v>100</v>
      </c>
      <c r="K225" s="167" t="s">
        <v>101</v>
      </c>
      <c r="L225" s="167" t="s">
        <v>242</v>
      </c>
      <c r="M225" s="167" t="s">
        <v>102</v>
      </c>
      <c r="N225" s="167" t="s">
        <v>103</v>
      </c>
      <c r="O225" s="167" t="s">
        <v>186</v>
      </c>
      <c r="P225" s="167" t="s">
        <v>165</v>
      </c>
      <c r="Q225" s="167" t="s">
        <v>243</v>
      </c>
      <c r="R225" s="167" t="s">
        <v>163</v>
      </c>
      <c r="S225" s="178">
        <v>67.319999999999993</v>
      </c>
      <c r="T225" s="168" t="s">
        <v>95</v>
      </c>
    </row>
    <row r="226" spans="1:20" hidden="1">
      <c r="A226" s="167" t="s">
        <v>50</v>
      </c>
      <c r="B226" s="167" t="s">
        <v>162</v>
      </c>
      <c r="C226" s="167" t="s">
        <v>163</v>
      </c>
      <c r="D226" s="167" t="s">
        <v>57</v>
      </c>
      <c r="E226" s="167" t="s">
        <v>29</v>
      </c>
      <c r="F226" s="167" t="s">
        <v>57</v>
      </c>
      <c r="G226" s="167" t="s">
        <v>29</v>
      </c>
      <c r="H226" s="167" t="s">
        <v>98</v>
      </c>
      <c r="I226" s="167" t="s">
        <v>99</v>
      </c>
      <c r="J226" s="167" t="s">
        <v>100</v>
      </c>
      <c r="K226" s="167" t="s">
        <v>101</v>
      </c>
      <c r="L226" s="167" t="s">
        <v>242</v>
      </c>
      <c r="M226" s="167" t="s">
        <v>102</v>
      </c>
      <c r="N226" s="167" t="s">
        <v>103</v>
      </c>
      <c r="O226" s="167" t="s">
        <v>104</v>
      </c>
      <c r="P226" s="167" t="s">
        <v>165</v>
      </c>
      <c r="Q226" s="167" t="s">
        <v>243</v>
      </c>
      <c r="R226" s="167" t="s">
        <v>163</v>
      </c>
      <c r="S226" s="178">
        <v>201.98</v>
      </c>
      <c r="T226" s="168" t="s">
        <v>95</v>
      </c>
    </row>
    <row r="227" spans="1:20" hidden="1">
      <c r="A227" s="167" t="s">
        <v>50</v>
      </c>
      <c r="B227" s="167" t="s">
        <v>134</v>
      </c>
      <c r="C227" s="167" t="s">
        <v>135</v>
      </c>
      <c r="D227" s="167" t="s">
        <v>57</v>
      </c>
      <c r="E227" s="167" t="s">
        <v>29</v>
      </c>
      <c r="F227" s="167" t="s">
        <v>136</v>
      </c>
      <c r="G227" s="167" t="s">
        <v>137</v>
      </c>
      <c r="H227" s="167" t="s">
        <v>111</v>
      </c>
      <c r="I227" s="167" t="s">
        <v>112</v>
      </c>
      <c r="J227" s="167" t="s">
        <v>26</v>
      </c>
      <c r="K227" s="167" t="s">
        <v>27</v>
      </c>
      <c r="L227" s="167" t="s">
        <v>244</v>
      </c>
      <c r="M227" s="167" t="s">
        <v>102</v>
      </c>
      <c r="N227" s="167" t="s">
        <v>103</v>
      </c>
      <c r="O227" s="167" t="s">
        <v>29</v>
      </c>
      <c r="P227" s="175"/>
      <c r="Q227" s="175"/>
      <c r="R227" s="175"/>
      <c r="S227" s="178">
        <v>4431</v>
      </c>
      <c r="T227" s="168" t="s">
        <v>95</v>
      </c>
    </row>
    <row r="228" spans="1:20" hidden="1">
      <c r="A228" s="167" t="s">
        <v>50</v>
      </c>
      <c r="B228" s="167" t="s">
        <v>134</v>
      </c>
      <c r="C228" s="167" t="s">
        <v>135</v>
      </c>
      <c r="D228" s="167" t="s">
        <v>57</v>
      </c>
      <c r="E228" s="167" t="s">
        <v>29</v>
      </c>
      <c r="F228" s="167" t="s">
        <v>138</v>
      </c>
      <c r="G228" s="167" t="s">
        <v>139</v>
      </c>
      <c r="H228" s="167" t="s">
        <v>111</v>
      </c>
      <c r="I228" s="167" t="s">
        <v>112</v>
      </c>
      <c r="J228" s="167" t="s">
        <v>26</v>
      </c>
      <c r="K228" s="167" t="s">
        <v>27</v>
      </c>
      <c r="L228" s="167" t="s">
        <v>244</v>
      </c>
      <c r="M228" s="167" t="s">
        <v>102</v>
      </c>
      <c r="N228" s="167" t="s">
        <v>103</v>
      </c>
      <c r="O228" s="167" t="s">
        <v>29</v>
      </c>
      <c r="P228" s="175"/>
      <c r="Q228" s="175"/>
      <c r="R228" s="175"/>
      <c r="S228" s="178">
        <v>1113</v>
      </c>
      <c r="T228" s="168" t="s">
        <v>95</v>
      </c>
    </row>
    <row r="229" spans="1:20" hidden="1">
      <c r="A229" s="167" t="s">
        <v>50</v>
      </c>
      <c r="B229" s="167" t="s">
        <v>179</v>
      </c>
      <c r="C229" s="167" t="s">
        <v>180</v>
      </c>
      <c r="D229" s="167" t="s">
        <v>57</v>
      </c>
      <c r="E229" s="167" t="s">
        <v>29</v>
      </c>
      <c r="F229" s="167" t="s">
        <v>57</v>
      </c>
      <c r="G229" s="167" t="s">
        <v>29</v>
      </c>
      <c r="H229" s="167" t="s">
        <v>98</v>
      </c>
      <c r="I229" s="167" t="s">
        <v>99</v>
      </c>
      <c r="J229" s="167" t="s">
        <v>100</v>
      </c>
      <c r="K229" s="167" t="s">
        <v>101</v>
      </c>
      <c r="L229" s="167" t="s">
        <v>239</v>
      </c>
      <c r="M229" s="167" t="s">
        <v>102</v>
      </c>
      <c r="N229" s="167" t="s">
        <v>103</v>
      </c>
      <c r="O229" s="167" t="s">
        <v>104</v>
      </c>
      <c r="P229" s="167" t="s">
        <v>158</v>
      </c>
      <c r="Q229" s="167" t="s">
        <v>245</v>
      </c>
      <c r="R229" s="167" t="s">
        <v>182</v>
      </c>
      <c r="S229" s="178">
        <v>24.43</v>
      </c>
      <c r="T229" s="168" t="s">
        <v>95</v>
      </c>
    </row>
    <row r="230" spans="1:20" hidden="1">
      <c r="A230" s="167" t="s">
        <v>50</v>
      </c>
      <c r="B230" s="167" t="s">
        <v>179</v>
      </c>
      <c r="C230" s="167" t="s">
        <v>180</v>
      </c>
      <c r="D230" s="167" t="s">
        <v>57</v>
      </c>
      <c r="E230" s="167" t="s">
        <v>29</v>
      </c>
      <c r="F230" s="167" t="s">
        <v>57</v>
      </c>
      <c r="G230" s="167" t="s">
        <v>29</v>
      </c>
      <c r="H230" s="167" t="s">
        <v>98</v>
      </c>
      <c r="I230" s="167" t="s">
        <v>99</v>
      </c>
      <c r="J230" s="167" t="s">
        <v>100</v>
      </c>
      <c r="K230" s="167" t="s">
        <v>101</v>
      </c>
      <c r="L230" s="167" t="s">
        <v>239</v>
      </c>
      <c r="M230" s="167" t="s">
        <v>102</v>
      </c>
      <c r="N230" s="167" t="s">
        <v>103</v>
      </c>
      <c r="O230" s="167" t="s">
        <v>104</v>
      </c>
      <c r="P230" s="167" t="s">
        <v>158</v>
      </c>
      <c r="Q230" s="167" t="s">
        <v>246</v>
      </c>
      <c r="R230" s="167" t="s">
        <v>182</v>
      </c>
      <c r="S230" s="178">
        <v>28.07</v>
      </c>
      <c r="T230" s="168" t="s">
        <v>95</v>
      </c>
    </row>
    <row r="231" spans="1:20" hidden="1">
      <c r="A231" s="167" t="s">
        <v>50</v>
      </c>
      <c r="B231" s="167" t="s">
        <v>179</v>
      </c>
      <c r="C231" s="167" t="s">
        <v>180</v>
      </c>
      <c r="D231" s="167" t="s">
        <v>57</v>
      </c>
      <c r="E231" s="167" t="s">
        <v>29</v>
      </c>
      <c r="F231" s="167" t="s">
        <v>57</v>
      </c>
      <c r="G231" s="167" t="s">
        <v>29</v>
      </c>
      <c r="H231" s="167" t="s">
        <v>98</v>
      </c>
      <c r="I231" s="167" t="s">
        <v>99</v>
      </c>
      <c r="J231" s="167" t="s">
        <v>100</v>
      </c>
      <c r="K231" s="167" t="s">
        <v>101</v>
      </c>
      <c r="L231" s="167" t="s">
        <v>239</v>
      </c>
      <c r="M231" s="167" t="s">
        <v>102</v>
      </c>
      <c r="N231" s="167" t="s">
        <v>103</v>
      </c>
      <c r="O231" s="167" t="s">
        <v>104</v>
      </c>
      <c r="P231" s="167" t="s">
        <v>158</v>
      </c>
      <c r="Q231" s="167" t="s">
        <v>247</v>
      </c>
      <c r="R231" s="167" t="s">
        <v>182</v>
      </c>
      <c r="S231" s="178">
        <v>18.309999999999999</v>
      </c>
      <c r="T231" s="168" t="s">
        <v>95</v>
      </c>
    </row>
    <row r="232" spans="1:20" hidden="1">
      <c r="A232" s="167" t="s">
        <v>50</v>
      </c>
      <c r="B232" s="167" t="s">
        <v>179</v>
      </c>
      <c r="C232" s="167" t="s">
        <v>180</v>
      </c>
      <c r="D232" s="167" t="s">
        <v>57</v>
      </c>
      <c r="E232" s="167" t="s">
        <v>29</v>
      </c>
      <c r="F232" s="167" t="s">
        <v>57</v>
      </c>
      <c r="G232" s="167" t="s">
        <v>29</v>
      </c>
      <c r="H232" s="167" t="s">
        <v>98</v>
      </c>
      <c r="I232" s="167" t="s">
        <v>99</v>
      </c>
      <c r="J232" s="167" t="s">
        <v>100</v>
      </c>
      <c r="K232" s="167" t="s">
        <v>101</v>
      </c>
      <c r="L232" s="167" t="s">
        <v>239</v>
      </c>
      <c r="M232" s="167" t="s">
        <v>102</v>
      </c>
      <c r="N232" s="167" t="s">
        <v>103</v>
      </c>
      <c r="O232" s="167" t="s">
        <v>104</v>
      </c>
      <c r="P232" s="167" t="s">
        <v>158</v>
      </c>
      <c r="Q232" s="167" t="s">
        <v>248</v>
      </c>
      <c r="R232" s="167" t="s">
        <v>182</v>
      </c>
      <c r="S232" s="178">
        <v>23.02</v>
      </c>
      <c r="T232" s="168" t="s">
        <v>95</v>
      </c>
    </row>
    <row r="233" spans="1:20" hidden="1">
      <c r="A233" s="167" t="s">
        <v>50</v>
      </c>
      <c r="B233" s="167" t="s">
        <v>179</v>
      </c>
      <c r="C233" s="167" t="s">
        <v>180</v>
      </c>
      <c r="D233" s="167" t="s">
        <v>57</v>
      </c>
      <c r="E233" s="167" t="s">
        <v>29</v>
      </c>
      <c r="F233" s="167" t="s">
        <v>57</v>
      </c>
      <c r="G233" s="167" t="s">
        <v>29</v>
      </c>
      <c r="H233" s="167" t="s">
        <v>98</v>
      </c>
      <c r="I233" s="167" t="s">
        <v>99</v>
      </c>
      <c r="J233" s="167" t="s">
        <v>100</v>
      </c>
      <c r="K233" s="167" t="s">
        <v>101</v>
      </c>
      <c r="L233" s="167" t="s">
        <v>239</v>
      </c>
      <c r="M233" s="167" t="s">
        <v>102</v>
      </c>
      <c r="N233" s="167" t="s">
        <v>103</v>
      </c>
      <c r="O233" s="167" t="s">
        <v>104</v>
      </c>
      <c r="P233" s="167" t="s">
        <v>158</v>
      </c>
      <c r="Q233" s="167" t="s">
        <v>249</v>
      </c>
      <c r="R233" s="167" t="s">
        <v>207</v>
      </c>
      <c r="S233" s="178">
        <v>114.25</v>
      </c>
      <c r="T233" s="168" t="s">
        <v>95</v>
      </c>
    </row>
    <row r="234" spans="1:20" hidden="1">
      <c r="A234" s="167" t="s">
        <v>50</v>
      </c>
      <c r="B234" s="167" t="s">
        <v>140</v>
      </c>
      <c r="C234" s="167" t="s">
        <v>141</v>
      </c>
      <c r="D234" s="167" t="s">
        <v>57</v>
      </c>
      <c r="E234" s="167" t="s">
        <v>29</v>
      </c>
      <c r="F234" s="167" t="s">
        <v>57</v>
      </c>
      <c r="G234" s="167" t="s">
        <v>29</v>
      </c>
      <c r="H234" s="167" t="s">
        <v>87</v>
      </c>
      <c r="I234" s="167" t="s">
        <v>88</v>
      </c>
      <c r="J234" s="167" t="s">
        <v>26</v>
      </c>
      <c r="K234" s="167" t="s">
        <v>66</v>
      </c>
      <c r="L234" s="167" t="s">
        <v>142</v>
      </c>
      <c r="M234" s="167" t="s">
        <v>28</v>
      </c>
      <c r="N234" s="167" t="s">
        <v>29</v>
      </c>
      <c r="O234" s="167" t="s">
        <v>29</v>
      </c>
      <c r="P234" s="175"/>
      <c r="Q234" s="175"/>
      <c r="R234" s="175"/>
      <c r="S234" s="179"/>
      <c r="T234" s="168" t="s">
        <v>95</v>
      </c>
    </row>
    <row r="235" spans="1:20">
      <c r="A235" s="167" t="s">
        <v>921</v>
      </c>
      <c r="B235" s="167" t="s">
        <v>93</v>
      </c>
      <c r="C235" s="167" t="s">
        <v>94</v>
      </c>
      <c r="D235" s="167" t="s">
        <v>57</v>
      </c>
      <c r="E235" s="167" t="s">
        <v>29</v>
      </c>
      <c r="F235" s="167" t="s">
        <v>57</v>
      </c>
      <c r="G235" s="167" t="s">
        <v>29</v>
      </c>
      <c r="H235" s="167" t="s">
        <v>87</v>
      </c>
      <c r="I235" s="167" t="s">
        <v>88</v>
      </c>
      <c r="J235" s="167" t="s">
        <v>26</v>
      </c>
      <c r="K235" s="167" t="s">
        <v>66</v>
      </c>
      <c r="L235" s="167" t="s">
        <v>67</v>
      </c>
      <c r="M235" s="167" t="s">
        <v>28</v>
      </c>
      <c r="N235" s="167" t="s">
        <v>29</v>
      </c>
      <c r="O235" s="167" t="s">
        <v>29</v>
      </c>
      <c r="P235" s="175"/>
      <c r="Q235" s="175"/>
      <c r="R235" s="175"/>
      <c r="S235" s="178">
        <v>-21081</v>
      </c>
      <c r="T235" s="168" t="s">
        <v>95</v>
      </c>
    </row>
    <row r="236" spans="1:20" hidden="1">
      <c r="A236" s="167" t="s">
        <v>921</v>
      </c>
      <c r="B236" s="167" t="s">
        <v>96</v>
      </c>
      <c r="C236" s="167" t="s">
        <v>97</v>
      </c>
      <c r="D236" s="167" t="s">
        <v>57</v>
      </c>
      <c r="E236" s="167" t="s">
        <v>29</v>
      </c>
      <c r="F236" s="167" t="s">
        <v>57</v>
      </c>
      <c r="G236" s="167" t="s">
        <v>29</v>
      </c>
      <c r="H236" s="167" t="s">
        <v>183</v>
      </c>
      <c r="I236" s="167" t="s">
        <v>184</v>
      </c>
      <c r="J236" s="167" t="s">
        <v>100</v>
      </c>
      <c r="K236" s="167" t="s">
        <v>101</v>
      </c>
      <c r="L236" s="167" t="s">
        <v>934</v>
      </c>
      <c r="M236" s="167" t="s">
        <v>102</v>
      </c>
      <c r="N236" s="167" t="s">
        <v>103</v>
      </c>
      <c r="O236" s="167" t="s">
        <v>186</v>
      </c>
      <c r="P236" s="175"/>
      <c r="Q236" s="175"/>
      <c r="R236" s="167" t="s">
        <v>105</v>
      </c>
      <c r="S236" s="178">
        <v>-68.98</v>
      </c>
      <c r="T236" s="168" t="s">
        <v>95</v>
      </c>
    </row>
    <row r="237" spans="1:20" hidden="1">
      <c r="A237" s="167" t="s">
        <v>921</v>
      </c>
      <c r="B237" s="167" t="s">
        <v>96</v>
      </c>
      <c r="C237" s="167" t="s">
        <v>97</v>
      </c>
      <c r="D237" s="167" t="s">
        <v>57</v>
      </c>
      <c r="E237" s="167" t="s">
        <v>29</v>
      </c>
      <c r="F237" s="167" t="s">
        <v>57</v>
      </c>
      <c r="G237" s="167" t="s">
        <v>29</v>
      </c>
      <c r="H237" s="167" t="s">
        <v>183</v>
      </c>
      <c r="I237" s="167" t="s">
        <v>184</v>
      </c>
      <c r="J237" s="167" t="s">
        <v>100</v>
      </c>
      <c r="K237" s="167" t="s">
        <v>101</v>
      </c>
      <c r="L237" s="167" t="s">
        <v>935</v>
      </c>
      <c r="M237" s="167" t="s">
        <v>102</v>
      </c>
      <c r="N237" s="167" t="s">
        <v>103</v>
      </c>
      <c r="O237" s="167" t="s">
        <v>186</v>
      </c>
      <c r="P237" s="167" t="s">
        <v>106</v>
      </c>
      <c r="Q237" s="167" t="s">
        <v>146</v>
      </c>
      <c r="R237" s="167" t="s">
        <v>108</v>
      </c>
      <c r="S237" s="178">
        <v>-315.98</v>
      </c>
      <c r="T237" s="168" t="s">
        <v>95</v>
      </c>
    </row>
    <row r="238" spans="1:20" hidden="1">
      <c r="A238" s="167" t="s">
        <v>921</v>
      </c>
      <c r="B238" s="167" t="s">
        <v>96</v>
      </c>
      <c r="C238" s="167" t="s">
        <v>97</v>
      </c>
      <c r="D238" s="167" t="s">
        <v>57</v>
      </c>
      <c r="E238" s="167" t="s">
        <v>29</v>
      </c>
      <c r="F238" s="167" t="s">
        <v>57</v>
      </c>
      <c r="G238" s="167" t="s">
        <v>29</v>
      </c>
      <c r="H238" s="167" t="s">
        <v>98</v>
      </c>
      <c r="I238" s="167" t="s">
        <v>99</v>
      </c>
      <c r="J238" s="167" t="s">
        <v>100</v>
      </c>
      <c r="K238" s="167" t="s">
        <v>101</v>
      </c>
      <c r="L238" s="167" t="s">
        <v>934</v>
      </c>
      <c r="M238" s="167" t="s">
        <v>102</v>
      </c>
      <c r="N238" s="167" t="s">
        <v>103</v>
      </c>
      <c r="O238" s="167" t="s">
        <v>104</v>
      </c>
      <c r="P238" s="175"/>
      <c r="Q238" s="175"/>
      <c r="R238" s="167" t="s">
        <v>105</v>
      </c>
      <c r="S238" s="178">
        <v>-82.36</v>
      </c>
      <c r="T238" s="168" t="s">
        <v>95</v>
      </c>
    </row>
    <row r="239" spans="1:20" hidden="1">
      <c r="A239" s="167" t="s">
        <v>921</v>
      </c>
      <c r="B239" s="167" t="s">
        <v>96</v>
      </c>
      <c r="C239" s="167" t="s">
        <v>97</v>
      </c>
      <c r="D239" s="167" t="s">
        <v>57</v>
      </c>
      <c r="E239" s="167" t="s">
        <v>29</v>
      </c>
      <c r="F239" s="167" t="s">
        <v>57</v>
      </c>
      <c r="G239" s="167" t="s">
        <v>29</v>
      </c>
      <c r="H239" s="167" t="s">
        <v>98</v>
      </c>
      <c r="I239" s="167" t="s">
        <v>99</v>
      </c>
      <c r="J239" s="167" t="s">
        <v>100</v>
      </c>
      <c r="K239" s="167" t="s">
        <v>101</v>
      </c>
      <c r="L239" s="167" t="s">
        <v>935</v>
      </c>
      <c r="M239" s="167" t="s">
        <v>102</v>
      </c>
      <c r="N239" s="167" t="s">
        <v>103</v>
      </c>
      <c r="O239" s="167" t="s">
        <v>104</v>
      </c>
      <c r="P239" s="167" t="s">
        <v>147</v>
      </c>
      <c r="Q239" s="167" t="s">
        <v>148</v>
      </c>
      <c r="R239" s="167" t="s">
        <v>149</v>
      </c>
      <c r="S239" s="178">
        <v>154.80000000000001</v>
      </c>
      <c r="T239" s="168" t="s">
        <v>95</v>
      </c>
    </row>
    <row r="240" spans="1:20" hidden="1">
      <c r="A240" s="167" t="s">
        <v>921</v>
      </c>
      <c r="B240" s="167" t="s">
        <v>96</v>
      </c>
      <c r="C240" s="167" t="s">
        <v>97</v>
      </c>
      <c r="D240" s="167" t="s">
        <v>57</v>
      </c>
      <c r="E240" s="167" t="s">
        <v>29</v>
      </c>
      <c r="F240" s="167" t="s">
        <v>57</v>
      </c>
      <c r="G240" s="167" t="s">
        <v>29</v>
      </c>
      <c r="H240" s="167" t="s">
        <v>98</v>
      </c>
      <c r="I240" s="167" t="s">
        <v>99</v>
      </c>
      <c r="J240" s="167" t="s">
        <v>100</v>
      </c>
      <c r="K240" s="167" t="s">
        <v>101</v>
      </c>
      <c r="L240" s="167" t="s">
        <v>935</v>
      </c>
      <c r="M240" s="167" t="s">
        <v>102</v>
      </c>
      <c r="N240" s="167" t="s">
        <v>103</v>
      </c>
      <c r="O240" s="167" t="s">
        <v>104</v>
      </c>
      <c r="P240" s="167" t="s">
        <v>106</v>
      </c>
      <c r="Q240" s="167" t="s">
        <v>146</v>
      </c>
      <c r="R240" s="167" t="s">
        <v>108</v>
      </c>
      <c r="S240" s="178">
        <v>-532.04999999999995</v>
      </c>
      <c r="T240" s="168" t="s">
        <v>95</v>
      </c>
    </row>
    <row r="241" spans="1:20" hidden="1">
      <c r="A241" s="167" t="s">
        <v>921</v>
      </c>
      <c r="B241" s="167" t="s">
        <v>109</v>
      </c>
      <c r="C241" s="167" t="s">
        <v>110</v>
      </c>
      <c r="D241" s="167" t="s">
        <v>57</v>
      </c>
      <c r="E241" s="167" t="s">
        <v>29</v>
      </c>
      <c r="F241" s="167" t="s">
        <v>57</v>
      </c>
      <c r="G241" s="167" t="s">
        <v>29</v>
      </c>
      <c r="H241" s="167" t="s">
        <v>111</v>
      </c>
      <c r="I241" s="167" t="s">
        <v>112</v>
      </c>
      <c r="J241" s="167" t="s">
        <v>100</v>
      </c>
      <c r="K241" s="167" t="s">
        <v>101</v>
      </c>
      <c r="L241" s="167" t="s">
        <v>935</v>
      </c>
      <c r="M241" s="167" t="s">
        <v>102</v>
      </c>
      <c r="N241" s="167" t="s">
        <v>103</v>
      </c>
      <c r="O241" s="167" t="s">
        <v>186</v>
      </c>
      <c r="P241" s="167" t="s">
        <v>106</v>
      </c>
      <c r="Q241" s="167" t="s">
        <v>150</v>
      </c>
      <c r="R241" s="167" t="s">
        <v>114</v>
      </c>
      <c r="S241" s="178">
        <v>-4.33</v>
      </c>
      <c r="T241" s="168" t="s">
        <v>95</v>
      </c>
    </row>
    <row r="242" spans="1:20" hidden="1">
      <c r="A242" s="167" t="s">
        <v>921</v>
      </c>
      <c r="B242" s="167" t="s">
        <v>109</v>
      </c>
      <c r="C242" s="167" t="s">
        <v>110</v>
      </c>
      <c r="D242" s="167" t="s">
        <v>57</v>
      </c>
      <c r="E242" s="167" t="s">
        <v>29</v>
      </c>
      <c r="F242" s="167" t="s">
        <v>57</v>
      </c>
      <c r="G242" s="167" t="s">
        <v>29</v>
      </c>
      <c r="H242" s="167" t="s">
        <v>111</v>
      </c>
      <c r="I242" s="167" t="s">
        <v>112</v>
      </c>
      <c r="J242" s="167" t="s">
        <v>100</v>
      </c>
      <c r="K242" s="167" t="s">
        <v>101</v>
      </c>
      <c r="L242" s="167" t="s">
        <v>935</v>
      </c>
      <c r="M242" s="167" t="s">
        <v>102</v>
      </c>
      <c r="N242" s="167" t="s">
        <v>103</v>
      </c>
      <c r="O242" s="167" t="s">
        <v>186</v>
      </c>
      <c r="P242" s="167" t="s">
        <v>106</v>
      </c>
      <c r="Q242" s="167" t="s">
        <v>151</v>
      </c>
      <c r="R242" s="167" t="s">
        <v>114</v>
      </c>
      <c r="S242" s="178">
        <v>-18.52</v>
      </c>
      <c r="T242" s="168" t="s">
        <v>95</v>
      </c>
    </row>
    <row r="243" spans="1:20" hidden="1">
      <c r="A243" s="167" t="s">
        <v>921</v>
      </c>
      <c r="B243" s="167" t="s">
        <v>109</v>
      </c>
      <c r="C243" s="167" t="s">
        <v>110</v>
      </c>
      <c r="D243" s="167" t="s">
        <v>57</v>
      </c>
      <c r="E243" s="167" t="s">
        <v>29</v>
      </c>
      <c r="F243" s="167" t="s">
        <v>57</v>
      </c>
      <c r="G243" s="167" t="s">
        <v>29</v>
      </c>
      <c r="H243" s="167" t="s">
        <v>111</v>
      </c>
      <c r="I243" s="167" t="s">
        <v>112</v>
      </c>
      <c r="J243" s="167" t="s">
        <v>100</v>
      </c>
      <c r="K243" s="167" t="s">
        <v>101</v>
      </c>
      <c r="L243" s="167" t="s">
        <v>935</v>
      </c>
      <c r="M243" s="167" t="s">
        <v>102</v>
      </c>
      <c r="N243" s="167" t="s">
        <v>103</v>
      </c>
      <c r="O243" s="167" t="s">
        <v>104</v>
      </c>
      <c r="P243" s="167" t="s">
        <v>147</v>
      </c>
      <c r="Q243" s="167" t="s">
        <v>152</v>
      </c>
      <c r="R243" s="167" t="s">
        <v>114</v>
      </c>
      <c r="S243" s="178">
        <v>2.15</v>
      </c>
      <c r="T243" s="168" t="s">
        <v>95</v>
      </c>
    </row>
    <row r="244" spans="1:20" hidden="1">
      <c r="A244" s="167" t="s">
        <v>921</v>
      </c>
      <c r="B244" s="167" t="s">
        <v>109</v>
      </c>
      <c r="C244" s="167" t="s">
        <v>110</v>
      </c>
      <c r="D244" s="167" t="s">
        <v>57</v>
      </c>
      <c r="E244" s="167" t="s">
        <v>29</v>
      </c>
      <c r="F244" s="167" t="s">
        <v>57</v>
      </c>
      <c r="G244" s="167" t="s">
        <v>29</v>
      </c>
      <c r="H244" s="167" t="s">
        <v>111</v>
      </c>
      <c r="I244" s="167" t="s">
        <v>112</v>
      </c>
      <c r="J244" s="167" t="s">
        <v>100</v>
      </c>
      <c r="K244" s="167" t="s">
        <v>101</v>
      </c>
      <c r="L244" s="167" t="s">
        <v>935</v>
      </c>
      <c r="M244" s="167" t="s">
        <v>102</v>
      </c>
      <c r="N244" s="167" t="s">
        <v>103</v>
      </c>
      <c r="O244" s="167" t="s">
        <v>104</v>
      </c>
      <c r="P244" s="167" t="s">
        <v>147</v>
      </c>
      <c r="Q244" s="167" t="s">
        <v>153</v>
      </c>
      <c r="R244" s="167" t="s">
        <v>114</v>
      </c>
      <c r="S244" s="178">
        <v>9.19</v>
      </c>
      <c r="T244" s="168" t="s">
        <v>95</v>
      </c>
    </row>
    <row r="245" spans="1:20" hidden="1">
      <c r="A245" s="167" t="s">
        <v>921</v>
      </c>
      <c r="B245" s="167" t="s">
        <v>109</v>
      </c>
      <c r="C245" s="167" t="s">
        <v>110</v>
      </c>
      <c r="D245" s="167" t="s">
        <v>57</v>
      </c>
      <c r="E245" s="167" t="s">
        <v>29</v>
      </c>
      <c r="F245" s="167" t="s">
        <v>57</v>
      </c>
      <c r="G245" s="167" t="s">
        <v>29</v>
      </c>
      <c r="H245" s="167" t="s">
        <v>111</v>
      </c>
      <c r="I245" s="167" t="s">
        <v>112</v>
      </c>
      <c r="J245" s="167" t="s">
        <v>100</v>
      </c>
      <c r="K245" s="167" t="s">
        <v>101</v>
      </c>
      <c r="L245" s="167" t="s">
        <v>935</v>
      </c>
      <c r="M245" s="167" t="s">
        <v>102</v>
      </c>
      <c r="N245" s="167" t="s">
        <v>103</v>
      </c>
      <c r="O245" s="167" t="s">
        <v>104</v>
      </c>
      <c r="P245" s="167" t="s">
        <v>106</v>
      </c>
      <c r="Q245" s="167" t="s">
        <v>150</v>
      </c>
      <c r="R245" s="167" t="s">
        <v>114</v>
      </c>
      <c r="S245" s="178">
        <v>-7.29</v>
      </c>
      <c r="T245" s="168" t="s">
        <v>95</v>
      </c>
    </row>
    <row r="246" spans="1:20" hidden="1">
      <c r="A246" s="167" t="s">
        <v>921</v>
      </c>
      <c r="B246" s="167" t="s">
        <v>109</v>
      </c>
      <c r="C246" s="167" t="s">
        <v>110</v>
      </c>
      <c r="D246" s="167" t="s">
        <v>57</v>
      </c>
      <c r="E246" s="167" t="s">
        <v>29</v>
      </c>
      <c r="F246" s="167" t="s">
        <v>57</v>
      </c>
      <c r="G246" s="167" t="s">
        <v>29</v>
      </c>
      <c r="H246" s="167" t="s">
        <v>111</v>
      </c>
      <c r="I246" s="167" t="s">
        <v>112</v>
      </c>
      <c r="J246" s="167" t="s">
        <v>100</v>
      </c>
      <c r="K246" s="167" t="s">
        <v>101</v>
      </c>
      <c r="L246" s="167" t="s">
        <v>935</v>
      </c>
      <c r="M246" s="167" t="s">
        <v>102</v>
      </c>
      <c r="N246" s="167" t="s">
        <v>103</v>
      </c>
      <c r="O246" s="167" t="s">
        <v>104</v>
      </c>
      <c r="P246" s="167" t="s">
        <v>106</v>
      </c>
      <c r="Q246" s="167" t="s">
        <v>151</v>
      </c>
      <c r="R246" s="167" t="s">
        <v>114</v>
      </c>
      <c r="S246" s="178">
        <v>-31.18</v>
      </c>
      <c r="T246" s="168" t="s">
        <v>95</v>
      </c>
    </row>
    <row r="247" spans="1:20" hidden="1">
      <c r="A247" s="167" t="s">
        <v>921</v>
      </c>
      <c r="B247" s="167" t="s">
        <v>116</v>
      </c>
      <c r="C247" s="167" t="s">
        <v>117</v>
      </c>
      <c r="D247" s="167" t="s">
        <v>57</v>
      </c>
      <c r="E247" s="167" t="s">
        <v>29</v>
      </c>
      <c r="F247" s="167" t="s">
        <v>57</v>
      </c>
      <c r="G247" s="167" t="s">
        <v>29</v>
      </c>
      <c r="H247" s="167" t="s">
        <v>118</v>
      </c>
      <c r="I247" s="167" t="s">
        <v>119</v>
      </c>
      <c r="J247" s="167" t="s">
        <v>100</v>
      </c>
      <c r="K247" s="167" t="s">
        <v>101</v>
      </c>
      <c r="L247" s="167" t="s">
        <v>935</v>
      </c>
      <c r="M247" s="167" t="s">
        <v>102</v>
      </c>
      <c r="N247" s="167" t="s">
        <v>103</v>
      </c>
      <c r="O247" s="167" t="s">
        <v>186</v>
      </c>
      <c r="P247" s="167" t="s">
        <v>106</v>
      </c>
      <c r="Q247" s="167" t="s">
        <v>154</v>
      </c>
      <c r="R247" s="167" t="s">
        <v>121</v>
      </c>
      <c r="S247" s="178">
        <v>-0.54</v>
      </c>
      <c r="T247" s="168" t="s">
        <v>95</v>
      </c>
    </row>
    <row r="248" spans="1:20" hidden="1">
      <c r="A248" s="167" t="s">
        <v>921</v>
      </c>
      <c r="B248" s="167" t="s">
        <v>116</v>
      </c>
      <c r="C248" s="167" t="s">
        <v>117</v>
      </c>
      <c r="D248" s="167" t="s">
        <v>57</v>
      </c>
      <c r="E248" s="167" t="s">
        <v>29</v>
      </c>
      <c r="F248" s="167" t="s">
        <v>57</v>
      </c>
      <c r="G248" s="167" t="s">
        <v>29</v>
      </c>
      <c r="H248" s="167" t="s">
        <v>118</v>
      </c>
      <c r="I248" s="167" t="s">
        <v>119</v>
      </c>
      <c r="J248" s="167" t="s">
        <v>100</v>
      </c>
      <c r="K248" s="167" t="s">
        <v>101</v>
      </c>
      <c r="L248" s="167" t="s">
        <v>935</v>
      </c>
      <c r="M248" s="167" t="s">
        <v>102</v>
      </c>
      <c r="N248" s="167" t="s">
        <v>103</v>
      </c>
      <c r="O248" s="167" t="s">
        <v>104</v>
      </c>
      <c r="P248" s="167" t="s">
        <v>147</v>
      </c>
      <c r="Q248" s="167" t="s">
        <v>155</v>
      </c>
      <c r="R248" s="167" t="s">
        <v>121</v>
      </c>
      <c r="S248" s="178">
        <v>0.26</v>
      </c>
      <c r="T248" s="168" t="s">
        <v>95</v>
      </c>
    </row>
    <row r="249" spans="1:20" hidden="1">
      <c r="A249" s="167" t="s">
        <v>921</v>
      </c>
      <c r="B249" s="167" t="s">
        <v>116</v>
      </c>
      <c r="C249" s="167" t="s">
        <v>117</v>
      </c>
      <c r="D249" s="167" t="s">
        <v>57</v>
      </c>
      <c r="E249" s="167" t="s">
        <v>29</v>
      </c>
      <c r="F249" s="167" t="s">
        <v>57</v>
      </c>
      <c r="G249" s="167" t="s">
        <v>29</v>
      </c>
      <c r="H249" s="167" t="s">
        <v>118</v>
      </c>
      <c r="I249" s="167" t="s">
        <v>119</v>
      </c>
      <c r="J249" s="167" t="s">
        <v>100</v>
      </c>
      <c r="K249" s="167" t="s">
        <v>101</v>
      </c>
      <c r="L249" s="167" t="s">
        <v>935</v>
      </c>
      <c r="M249" s="167" t="s">
        <v>102</v>
      </c>
      <c r="N249" s="167" t="s">
        <v>103</v>
      </c>
      <c r="O249" s="167" t="s">
        <v>104</v>
      </c>
      <c r="P249" s="167" t="s">
        <v>106</v>
      </c>
      <c r="Q249" s="167" t="s">
        <v>154</v>
      </c>
      <c r="R249" s="167" t="s">
        <v>121</v>
      </c>
      <c r="S249" s="178">
        <v>-0.9</v>
      </c>
      <c r="T249" s="168" t="s">
        <v>95</v>
      </c>
    </row>
    <row r="250" spans="1:20" hidden="1">
      <c r="A250" s="167" t="s">
        <v>921</v>
      </c>
      <c r="B250" s="167" t="s">
        <v>122</v>
      </c>
      <c r="C250" s="167" t="s">
        <v>123</v>
      </c>
      <c r="D250" s="167" t="s">
        <v>57</v>
      </c>
      <c r="E250" s="167" t="s">
        <v>29</v>
      </c>
      <c r="F250" s="167" t="s">
        <v>57</v>
      </c>
      <c r="G250" s="167" t="s">
        <v>29</v>
      </c>
      <c r="H250" s="167" t="s">
        <v>124</v>
      </c>
      <c r="I250" s="167" t="s">
        <v>125</v>
      </c>
      <c r="J250" s="167" t="s">
        <v>100</v>
      </c>
      <c r="K250" s="167" t="s">
        <v>101</v>
      </c>
      <c r="L250" s="167" t="s">
        <v>934</v>
      </c>
      <c r="M250" s="167" t="s">
        <v>102</v>
      </c>
      <c r="N250" s="167" t="s">
        <v>103</v>
      </c>
      <c r="O250" s="167" t="s">
        <v>186</v>
      </c>
      <c r="P250" s="175"/>
      <c r="Q250" s="175"/>
      <c r="R250" s="167" t="s">
        <v>126</v>
      </c>
      <c r="S250" s="178">
        <v>-59.43</v>
      </c>
      <c r="T250" s="168" t="s">
        <v>95</v>
      </c>
    </row>
    <row r="251" spans="1:20" hidden="1">
      <c r="A251" s="167" t="s">
        <v>921</v>
      </c>
      <c r="B251" s="167" t="s">
        <v>122</v>
      </c>
      <c r="C251" s="167" t="s">
        <v>123</v>
      </c>
      <c r="D251" s="167" t="s">
        <v>57</v>
      </c>
      <c r="E251" s="167" t="s">
        <v>29</v>
      </c>
      <c r="F251" s="167" t="s">
        <v>57</v>
      </c>
      <c r="G251" s="167" t="s">
        <v>29</v>
      </c>
      <c r="H251" s="167" t="s">
        <v>124</v>
      </c>
      <c r="I251" s="167" t="s">
        <v>125</v>
      </c>
      <c r="J251" s="167" t="s">
        <v>100</v>
      </c>
      <c r="K251" s="167" t="s">
        <v>101</v>
      </c>
      <c r="L251" s="167" t="s">
        <v>934</v>
      </c>
      <c r="M251" s="167" t="s">
        <v>102</v>
      </c>
      <c r="N251" s="167" t="s">
        <v>103</v>
      </c>
      <c r="O251" s="167" t="s">
        <v>104</v>
      </c>
      <c r="P251" s="175"/>
      <c r="Q251" s="175"/>
      <c r="R251" s="167" t="s">
        <v>126</v>
      </c>
      <c r="S251" s="178">
        <v>-70.95</v>
      </c>
      <c r="T251" s="168" t="s">
        <v>95</v>
      </c>
    </row>
    <row r="252" spans="1:20" hidden="1">
      <c r="A252" s="167" t="s">
        <v>921</v>
      </c>
      <c r="B252" s="167" t="s">
        <v>127</v>
      </c>
      <c r="C252" s="167" t="s">
        <v>128</v>
      </c>
      <c r="D252" s="167" t="s">
        <v>57</v>
      </c>
      <c r="E252" s="167" t="s">
        <v>29</v>
      </c>
      <c r="F252" s="167" t="s">
        <v>57</v>
      </c>
      <c r="G252" s="167" t="s">
        <v>29</v>
      </c>
      <c r="H252" s="167" t="s">
        <v>129</v>
      </c>
      <c r="I252" s="167" t="s">
        <v>130</v>
      </c>
      <c r="J252" s="167" t="s">
        <v>131</v>
      </c>
      <c r="K252" s="175"/>
      <c r="L252" s="167" t="s">
        <v>936</v>
      </c>
      <c r="M252" s="167" t="s">
        <v>102</v>
      </c>
      <c r="N252" s="167" t="s">
        <v>103</v>
      </c>
      <c r="O252" s="167" t="s">
        <v>132</v>
      </c>
      <c r="P252" s="175"/>
      <c r="Q252" s="175"/>
      <c r="R252" s="167" t="s">
        <v>133</v>
      </c>
      <c r="S252" s="178">
        <v>5000</v>
      </c>
      <c r="T252" s="168" t="s">
        <v>95</v>
      </c>
    </row>
    <row r="253" spans="1:20" hidden="1">
      <c r="A253" s="167" t="s">
        <v>921</v>
      </c>
      <c r="B253" s="167" t="s">
        <v>162</v>
      </c>
      <c r="C253" s="167" t="s">
        <v>163</v>
      </c>
      <c r="D253" s="167" t="s">
        <v>57</v>
      </c>
      <c r="E253" s="167" t="s">
        <v>29</v>
      </c>
      <c r="F253" s="167" t="s">
        <v>57</v>
      </c>
      <c r="G253" s="167" t="s">
        <v>29</v>
      </c>
      <c r="H253" s="167" t="s">
        <v>98</v>
      </c>
      <c r="I253" s="167" t="s">
        <v>99</v>
      </c>
      <c r="J253" s="167" t="s">
        <v>100</v>
      </c>
      <c r="K253" s="167" t="s">
        <v>101</v>
      </c>
      <c r="L253" s="167" t="s">
        <v>937</v>
      </c>
      <c r="M253" s="167" t="s">
        <v>102</v>
      </c>
      <c r="N253" s="167" t="s">
        <v>103</v>
      </c>
      <c r="O253" s="167" t="s">
        <v>104</v>
      </c>
      <c r="P253" s="167" t="s">
        <v>165</v>
      </c>
      <c r="Q253" s="167" t="s">
        <v>938</v>
      </c>
      <c r="R253" s="167" t="s">
        <v>163</v>
      </c>
      <c r="S253" s="178">
        <v>30.44</v>
      </c>
      <c r="T253" s="168" t="s">
        <v>95</v>
      </c>
    </row>
    <row r="254" spans="1:20" hidden="1">
      <c r="A254" s="167" t="s">
        <v>921</v>
      </c>
      <c r="B254" s="167" t="s">
        <v>134</v>
      </c>
      <c r="C254" s="167" t="s">
        <v>135</v>
      </c>
      <c r="D254" s="167" t="s">
        <v>57</v>
      </c>
      <c r="E254" s="167" t="s">
        <v>29</v>
      </c>
      <c r="F254" s="167" t="s">
        <v>136</v>
      </c>
      <c r="G254" s="167" t="s">
        <v>137</v>
      </c>
      <c r="H254" s="167" t="s">
        <v>111</v>
      </c>
      <c r="I254" s="167" t="s">
        <v>112</v>
      </c>
      <c r="J254" s="167" t="s">
        <v>26</v>
      </c>
      <c r="K254" s="167" t="s">
        <v>27</v>
      </c>
      <c r="L254" s="167" t="s">
        <v>939</v>
      </c>
      <c r="M254" s="167" t="s">
        <v>102</v>
      </c>
      <c r="N254" s="167" t="s">
        <v>103</v>
      </c>
      <c r="O254" s="167" t="s">
        <v>29</v>
      </c>
      <c r="P254" s="175"/>
      <c r="Q254" s="175"/>
      <c r="R254" s="175"/>
      <c r="S254" s="178">
        <v>4431</v>
      </c>
      <c r="T254" s="168" t="s">
        <v>95</v>
      </c>
    </row>
    <row r="255" spans="1:20" hidden="1">
      <c r="A255" s="167" t="s">
        <v>921</v>
      </c>
      <c r="B255" s="167" t="s">
        <v>134</v>
      </c>
      <c r="C255" s="167" t="s">
        <v>135</v>
      </c>
      <c r="D255" s="167" t="s">
        <v>57</v>
      </c>
      <c r="E255" s="167" t="s">
        <v>29</v>
      </c>
      <c r="F255" s="167" t="s">
        <v>138</v>
      </c>
      <c r="G255" s="167" t="s">
        <v>139</v>
      </c>
      <c r="H255" s="167" t="s">
        <v>111</v>
      </c>
      <c r="I255" s="167" t="s">
        <v>112</v>
      </c>
      <c r="J255" s="167" t="s">
        <v>26</v>
      </c>
      <c r="K255" s="167" t="s">
        <v>27</v>
      </c>
      <c r="L255" s="167" t="s">
        <v>939</v>
      </c>
      <c r="M255" s="167" t="s">
        <v>102</v>
      </c>
      <c r="N255" s="167" t="s">
        <v>103</v>
      </c>
      <c r="O255" s="167" t="s">
        <v>29</v>
      </c>
      <c r="P255" s="175"/>
      <c r="Q255" s="175"/>
      <c r="R255" s="175"/>
      <c r="S255" s="178">
        <v>1113</v>
      </c>
      <c r="T255" s="168" t="s">
        <v>95</v>
      </c>
    </row>
    <row r="256" spans="1:20" ht="20.399999999999999" hidden="1">
      <c r="A256" s="167" t="s">
        <v>921</v>
      </c>
      <c r="B256" s="167" t="s">
        <v>179</v>
      </c>
      <c r="C256" s="167" t="s">
        <v>180</v>
      </c>
      <c r="D256" s="167" t="s">
        <v>57</v>
      </c>
      <c r="E256" s="167" t="s">
        <v>29</v>
      </c>
      <c r="F256" s="167" t="s">
        <v>57</v>
      </c>
      <c r="G256" s="167" t="s">
        <v>29</v>
      </c>
      <c r="H256" s="167" t="s">
        <v>98</v>
      </c>
      <c r="I256" s="167" t="s">
        <v>99</v>
      </c>
      <c r="J256" s="167" t="s">
        <v>100</v>
      </c>
      <c r="K256" s="167" t="s">
        <v>101</v>
      </c>
      <c r="L256" s="167" t="s">
        <v>935</v>
      </c>
      <c r="M256" s="167" t="s">
        <v>102</v>
      </c>
      <c r="N256" s="167" t="s">
        <v>103</v>
      </c>
      <c r="O256" s="167" t="s">
        <v>104</v>
      </c>
      <c r="P256" s="167" t="s">
        <v>158</v>
      </c>
      <c r="Q256" s="167" t="s">
        <v>940</v>
      </c>
      <c r="R256" s="167" t="s">
        <v>182</v>
      </c>
      <c r="S256" s="178">
        <v>94.24</v>
      </c>
      <c r="T256" s="168" t="s">
        <v>95</v>
      </c>
    </row>
    <row r="257" spans="1:20" hidden="1">
      <c r="A257" s="167" t="s">
        <v>921</v>
      </c>
      <c r="B257" s="167" t="s">
        <v>140</v>
      </c>
      <c r="C257" s="167" t="s">
        <v>141</v>
      </c>
      <c r="D257" s="167" t="s">
        <v>57</v>
      </c>
      <c r="E257" s="167" t="s">
        <v>29</v>
      </c>
      <c r="F257" s="167" t="s">
        <v>57</v>
      </c>
      <c r="G257" s="167" t="s">
        <v>29</v>
      </c>
      <c r="H257" s="167" t="s">
        <v>87</v>
      </c>
      <c r="I257" s="167" t="s">
        <v>88</v>
      </c>
      <c r="J257" s="167" t="s">
        <v>26</v>
      </c>
      <c r="K257" s="167" t="s">
        <v>66</v>
      </c>
      <c r="L257" s="167" t="s">
        <v>142</v>
      </c>
      <c r="M257" s="167" t="s">
        <v>28</v>
      </c>
      <c r="N257" s="167" t="s">
        <v>29</v>
      </c>
      <c r="O257" s="167" t="s">
        <v>29</v>
      </c>
      <c r="P257" s="175"/>
      <c r="Q257" s="175"/>
      <c r="R257" s="175"/>
      <c r="S257" s="179"/>
      <c r="T257" s="168" t="s">
        <v>95</v>
      </c>
    </row>
    <row r="258" spans="1:20" hidden="1">
      <c r="A258" s="169"/>
      <c r="B258" s="169"/>
      <c r="C258" s="169"/>
      <c r="D258" s="169"/>
      <c r="E258" s="169"/>
      <c r="F258" s="169"/>
      <c r="G258" s="169"/>
      <c r="H258" s="169"/>
      <c r="I258" s="169"/>
      <c r="J258" s="169"/>
      <c r="K258" s="169"/>
      <c r="L258" s="169"/>
      <c r="M258" s="169"/>
      <c r="N258" s="169"/>
      <c r="O258" s="169"/>
      <c r="P258" s="169"/>
      <c r="Q258" s="169"/>
      <c r="R258" s="169"/>
      <c r="S258" s="180">
        <v>-85508.050000000105</v>
      </c>
      <c r="T258" s="170"/>
    </row>
    <row r="259" spans="1:20">
      <c r="A259" s="81"/>
      <c r="B259" s="13"/>
      <c r="C259" s="13"/>
      <c r="D259" s="13"/>
      <c r="E259" s="13"/>
      <c r="F259" s="26"/>
      <c r="G259" s="183">
        <v>-252782.71</v>
      </c>
      <c r="H259" s="27"/>
      <c r="I259" s="81"/>
      <c r="J259" s="13"/>
      <c r="K259" s="13"/>
      <c r="L259" s="13"/>
      <c r="M259" s="13"/>
      <c r="N259" s="26"/>
      <c r="O259" s="183">
        <v>-252782.71</v>
      </c>
      <c r="P259" s="27"/>
      <c r="S259" s="183">
        <f>SUBTOTAL(9,S16:S258)</f>
        <v>-252802.71</v>
      </c>
      <c r="T259" s="13"/>
    </row>
  </sheetData>
  <autoFilter ref="A15:T258" xr:uid="{00000000-0001-0000-0400-000000000000}">
    <filterColumn colId="7">
      <filters>
        <filter val="0489"/>
      </filters>
    </filterColumn>
    <filterColumn colId="18">
      <customFilters>
        <customFilter operator="notEqual" val=" "/>
      </custom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4383-D76A-4453-90FB-26045AD4D70D}">
  <sheetPr codeName="Sheet8">
    <tabColor theme="6" tint="0.39997558519241921"/>
  </sheetPr>
  <dimension ref="A1:M64"/>
  <sheetViews>
    <sheetView showGridLines="0" workbookViewId="0"/>
  </sheetViews>
  <sheetFormatPr defaultRowHeight="14.4"/>
  <cols>
    <col min="1" max="1" width="7.44140625" bestFit="1" customWidth="1"/>
    <col min="2" max="2" width="8.44140625" bestFit="1" customWidth="1"/>
    <col min="3" max="3" width="25.109375" bestFit="1" customWidth="1"/>
    <col min="4" max="4" width="11.109375" bestFit="1" customWidth="1"/>
    <col min="5" max="5" width="19.5546875" bestFit="1" customWidth="1"/>
    <col min="6" max="6" width="13.88671875" bestFit="1" customWidth="1"/>
    <col min="7" max="7" width="22.33203125" bestFit="1" customWidth="1"/>
    <col min="8" max="8" width="6.109375" bestFit="1" customWidth="1"/>
    <col min="9" max="9" width="23.109375" bestFit="1" customWidth="1"/>
    <col min="10" max="10" width="11.33203125" bestFit="1" customWidth="1"/>
    <col min="11" max="11" width="9.5546875" bestFit="1" customWidth="1"/>
    <col min="12" max="12" width="50.44140625" bestFit="1" customWidth="1"/>
    <col min="13" max="13" width="10.44140625" bestFit="1" customWidth="1"/>
  </cols>
  <sheetData>
    <row r="1" spans="1:13" ht="12.75" customHeight="1">
      <c r="A1" s="15" t="s">
        <v>492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>
      <c r="A2" s="17" t="s">
        <v>493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2.75" customHeight="1">
      <c r="A3" s="17" t="s">
        <v>494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2.75" customHeight="1">
      <c r="A4" s="18" t="s">
        <v>534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4" t="s">
        <v>2</v>
      </c>
    </row>
    <row r="6" spans="1:13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53</v>
      </c>
      <c r="G6" s="8" t="s">
        <v>54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9" t="s">
        <v>20</v>
      </c>
    </row>
    <row r="7" spans="1:13">
      <c r="A7" s="167" t="s">
        <v>34</v>
      </c>
      <c r="B7" s="167" t="s">
        <v>250</v>
      </c>
      <c r="C7" s="167" t="s">
        <v>251</v>
      </c>
      <c r="D7" s="167" t="s">
        <v>252</v>
      </c>
      <c r="E7" s="167" t="s">
        <v>253</v>
      </c>
      <c r="F7" s="167" t="s">
        <v>254</v>
      </c>
      <c r="G7" s="167" t="s">
        <v>255</v>
      </c>
      <c r="H7" s="167" t="s">
        <v>58</v>
      </c>
      <c r="I7" s="167" t="s">
        <v>59</v>
      </c>
      <c r="J7" s="167" t="s">
        <v>26</v>
      </c>
      <c r="K7" s="167" t="s">
        <v>60</v>
      </c>
      <c r="L7" s="167" t="s">
        <v>256</v>
      </c>
      <c r="M7" s="176">
        <v>-120052.34</v>
      </c>
    </row>
    <row r="8" spans="1:13">
      <c r="A8" s="167" t="s">
        <v>34</v>
      </c>
      <c r="B8" s="167" t="s">
        <v>250</v>
      </c>
      <c r="C8" s="167" t="s">
        <v>251</v>
      </c>
      <c r="D8" s="167" t="s">
        <v>252</v>
      </c>
      <c r="E8" s="167" t="s">
        <v>253</v>
      </c>
      <c r="F8" s="167" t="s">
        <v>254</v>
      </c>
      <c r="G8" s="167" t="s">
        <v>255</v>
      </c>
      <c r="H8" s="167" t="s">
        <v>58</v>
      </c>
      <c r="I8" s="167" t="s">
        <v>59</v>
      </c>
      <c r="J8" s="167" t="s">
        <v>26</v>
      </c>
      <c r="K8" s="167" t="s">
        <v>60</v>
      </c>
      <c r="L8" s="167" t="s">
        <v>259</v>
      </c>
      <c r="M8" s="176">
        <v>79893.83</v>
      </c>
    </row>
    <row r="9" spans="1:13">
      <c r="A9" s="167" t="s">
        <v>34</v>
      </c>
      <c r="B9" s="167" t="s">
        <v>250</v>
      </c>
      <c r="C9" s="167" t="s">
        <v>251</v>
      </c>
      <c r="D9" s="167" t="s">
        <v>252</v>
      </c>
      <c r="E9" s="167" t="s">
        <v>253</v>
      </c>
      <c r="F9" s="167" t="s">
        <v>257</v>
      </c>
      <c r="G9" s="167" t="s">
        <v>258</v>
      </c>
      <c r="H9" s="167" t="s">
        <v>58</v>
      </c>
      <c r="I9" s="167" t="s">
        <v>59</v>
      </c>
      <c r="J9" s="167" t="s">
        <v>26</v>
      </c>
      <c r="K9" s="167" t="s">
        <v>60</v>
      </c>
      <c r="L9" s="167" t="s">
        <v>256</v>
      </c>
      <c r="M9" s="176">
        <v>-18804.03</v>
      </c>
    </row>
    <row r="10" spans="1:13">
      <c r="A10" s="167" t="s">
        <v>34</v>
      </c>
      <c r="B10" s="167" t="s">
        <v>250</v>
      </c>
      <c r="C10" s="167" t="s">
        <v>251</v>
      </c>
      <c r="D10" s="167" t="s">
        <v>252</v>
      </c>
      <c r="E10" s="167" t="s">
        <v>253</v>
      </c>
      <c r="F10" s="167" t="s">
        <v>257</v>
      </c>
      <c r="G10" s="167" t="s">
        <v>258</v>
      </c>
      <c r="H10" s="167" t="s">
        <v>58</v>
      </c>
      <c r="I10" s="167" t="s">
        <v>59</v>
      </c>
      <c r="J10" s="167" t="s">
        <v>26</v>
      </c>
      <c r="K10" s="167" t="s">
        <v>60</v>
      </c>
      <c r="L10" s="167" t="s">
        <v>259</v>
      </c>
      <c r="M10" s="176">
        <v>12536.02</v>
      </c>
    </row>
    <row r="11" spans="1:13">
      <c r="A11" s="167" t="s">
        <v>40</v>
      </c>
      <c r="B11" s="167" t="s">
        <v>250</v>
      </c>
      <c r="C11" s="167" t="s">
        <v>251</v>
      </c>
      <c r="D11" s="167" t="s">
        <v>252</v>
      </c>
      <c r="E11" s="167" t="s">
        <v>253</v>
      </c>
      <c r="F11" s="167" t="s">
        <v>254</v>
      </c>
      <c r="G11" s="167" t="s">
        <v>255</v>
      </c>
      <c r="H11" s="167" t="s">
        <v>58</v>
      </c>
      <c r="I11" s="167" t="s">
        <v>59</v>
      </c>
      <c r="J11" s="167" t="s">
        <v>26</v>
      </c>
      <c r="K11" s="167" t="s">
        <v>60</v>
      </c>
      <c r="L11" s="167" t="s">
        <v>256</v>
      </c>
      <c r="M11" s="176">
        <v>-160305.26999999999</v>
      </c>
    </row>
    <row r="12" spans="1:13">
      <c r="A12" s="167" t="s">
        <v>40</v>
      </c>
      <c r="B12" s="167" t="s">
        <v>250</v>
      </c>
      <c r="C12" s="167" t="s">
        <v>251</v>
      </c>
      <c r="D12" s="167" t="s">
        <v>252</v>
      </c>
      <c r="E12" s="167" t="s">
        <v>253</v>
      </c>
      <c r="F12" s="167" t="s">
        <v>254</v>
      </c>
      <c r="G12" s="167" t="s">
        <v>255</v>
      </c>
      <c r="H12" s="167" t="s">
        <v>58</v>
      </c>
      <c r="I12" s="167" t="s">
        <v>59</v>
      </c>
      <c r="J12" s="167" t="s">
        <v>26</v>
      </c>
      <c r="K12" s="167" t="s">
        <v>60</v>
      </c>
      <c r="L12" s="167" t="s">
        <v>260</v>
      </c>
      <c r="M12" s="176">
        <v>120052.34</v>
      </c>
    </row>
    <row r="13" spans="1:13">
      <c r="A13" s="167" t="s">
        <v>40</v>
      </c>
      <c r="B13" s="167" t="s">
        <v>250</v>
      </c>
      <c r="C13" s="167" t="s">
        <v>251</v>
      </c>
      <c r="D13" s="167" t="s">
        <v>252</v>
      </c>
      <c r="E13" s="167" t="s">
        <v>253</v>
      </c>
      <c r="F13" s="167" t="s">
        <v>257</v>
      </c>
      <c r="G13" s="167" t="s">
        <v>258</v>
      </c>
      <c r="H13" s="167" t="s">
        <v>58</v>
      </c>
      <c r="I13" s="167" t="s">
        <v>59</v>
      </c>
      <c r="J13" s="167" t="s">
        <v>26</v>
      </c>
      <c r="K13" s="167" t="s">
        <v>60</v>
      </c>
      <c r="L13" s="167" t="s">
        <v>256</v>
      </c>
      <c r="M13" s="176">
        <v>-25072.04</v>
      </c>
    </row>
    <row r="14" spans="1:13">
      <c r="A14" s="167" t="s">
        <v>40</v>
      </c>
      <c r="B14" s="167" t="s">
        <v>250</v>
      </c>
      <c r="C14" s="167" t="s">
        <v>251</v>
      </c>
      <c r="D14" s="167" t="s">
        <v>252</v>
      </c>
      <c r="E14" s="167" t="s">
        <v>253</v>
      </c>
      <c r="F14" s="167" t="s">
        <v>257</v>
      </c>
      <c r="G14" s="167" t="s">
        <v>258</v>
      </c>
      <c r="H14" s="167" t="s">
        <v>58</v>
      </c>
      <c r="I14" s="167" t="s">
        <v>59</v>
      </c>
      <c r="J14" s="167" t="s">
        <v>26</v>
      </c>
      <c r="K14" s="167" t="s">
        <v>60</v>
      </c>
      <c r="L14" s="167" t="s">
        <v>260</v>
      </c>
      <c r="M14" s="176">
        <v>18804.03</v>
      </c>
    </row>
    <row r="15" spans="1:13">
      <c r="A15" s="167" t="s">
        <v>46</v>
      </c>
      <c r="B15" s="167" t="s">
        <v>250</v>
      </c>
      <c r="C15" s="167" t="s">
        <v>251</v>
      </c>
      <c r="D15" s="167" t="s">
        <v>252</v>
      </c>
      <c r="E15" s="167" t="s">
        <v>253</v>
      </c>
      <c r="F15" s="167" t="s">
        <v>254</v>
      </c>
      <c r="G15" s="167" t="s">
        <v>255</v>
      </c>
      <c r="H15" s="167" t="s">
        <v>58</v>
      </c>
      <c r="I15" s="167" t="s">
        <v>59</v>
      </c>
      <c r="J15" s="167" t="s">
        <v>26</v>
      </c>
      <c r="K15" s="167" t="s">
        <v>60</v>
      </c>
      <c r="L15" s="167" t="s">
        <v>256</v>
      </c>
      <c r="M15" s="176">
        <v>-26695.46</v>
      </c>
    </row>
    <row r="16" spans="1:13">
      <c r="A16" s="167" t="s">
        <v>46</v>
      </c>
      <c r="B16" s="167" t="s">
        <v>250</v>
      </c>
      <c r="C16" s="167" t="s">
        <v>251</v>
      </c>
      <c r="D16" s="167" t="s">
        <v>252</v>
      </c>
      <c r="E16" s="167" t="s">
        <v>253</v>
      </c>
      <c r="F16" s="167" t="s">
        <v>254</v>
      </c>
      <c r="G16" s="167" t="s">
        <v>255</v>
      </c>
      <c r="H16" s="167" t="s">
        <v>58</v>
      </c>
      <c r="I16" s="167" t="s">
        <v>59</v>
      </c>
      <c r="J16" s="167" t="s">
        <v>26</v>
      </c>
      <c r="K16" s="167" t="s">
        <v>60</v>
      </c>
      <c r="L16" s="167" t="s">
        <v>261</v>
      </c>
      <c r="M16" s="176">
        <v>-160225.41</v>
      </c>
    </row>
    <row r="17" spans="1:13">
      <c r="A17" s="167" t="s">
        <v>46</v>
      </c>
      <c r="B17" s="167" t="s">
        <v>250</v>
      </c>
      <c r="C17" s="167" t="s">
        <v>251</v>
      </c>
      <c r="D17" s="167" t="s">
        <v>252</v>
      </c>
      <c r="E17" s="167" t="s">
        <v>253</v>
      </c>
      <c r="F17" s="167" t="s">
        <v>254</v>
      </c>
      <c r="G17" s="167" t="s">
        <v>255</v>
      </c>
      <c r="H17" s="167" t="s">
        <v>58</v>
      </c>
      <c r="I17" s="167" t="s">
        <v>59</v>
      </c>
      <c r="J17" s="167" t="s">
        <v>26</v>
      </c>
      <c r="K17" s="167" t="s">
        <v>60</v>
      </c>
      <c r="L17" s="167" t="s">
        <v>262</v>
      </c>
      <c r="M17" s="176">
        <v>160305.26999999999</v>
      </c>
    </row>
    <row r="18" spans="1:13">
      <c r="A18" s="167" t="s">
        <v>46</v>
      </c>
      <c r="B18" s="167" t="s">
        <v>250</v>
      </c>
      <c r="C18" s="167" t="s">
        <v>251</v>
      </c>
      <c r="D18" s="167" t="s">
        <v>252</v>
      </c>
      <c r="E18" s="167" t="s">
        <v>253</v>
      </c>
      <c r="F18" s="167" t="s">
        <v>257</v>
      </c>
      <c r="G18" s="167" t="s">
        <v>258</v>
      </c>
      <c r="H18" s="167" t="s">
        <v>58</v>
      </c>
      <c r="I18" s="167" t="s">
        <v>59</v>
      </c>
      <c r="J18" s="167" t="s">
        <v>26</v>
      </c>
      <c r="K18" s="167" t="s">
        <v>60</v>
      </c>
      <c r="L18" s="167" t="s">
        <v>256</v>
      </c>
      <c r="M18" s="176">
        <v>-4178.67</v>
      </c>
    </row>
    <row r="19" spans="1:13">
      <c r="A19" s="167" t="s">
        <v>46</v>
      </c>
      <c r="B19" s="167" t="s">
        <v>250</v>
      </c>
      <c r="C19" s="167" t="s">
        <v>251</v>
      </c>
      <c r="D19" s="167" t="s">
        <v>252</v>
      </c>
      <c r="E19" s="167" t="s">
        <v>253</v>
      </c>
      <c r="F19" s="167" t="s">
        <v>257</v>
      </c>
      <c r="G19" s="167" t="s">
        <v>258</v>
      </c>
      <c r="H19" s="167" t="s">
        <v>58</v>
      </c>
      <c r="I19" s="167" t="s">
        <v>59</v>
      </c>
      <c r="J19" s="167" t="s">
        <v>26</v>
      </c>
      <c r="K19" s="167" t="s">
        <v>60</v>
      </c>
      <c r="L19" s="167" t="s">
        <v>261</v>
      </c>
      <c r="M19" s="176">
        <v>-25072.04</v>
      </c>
    </row>
    <row r="20" spans="1:13">
      <c r="A20" s="167" t="s">
        <v>46</v>
      </c>
      <c r="B20" s="167" t="s">
        <v>250</v>
      </c>
      <c r="C20" s="167" t="s">
        <v>251</v>
      </c>
      <c r="D20" s="167" t="s">
        <v>252</v>
      </c>
      <c r="E20" s="167" t="s">
        <v>253</v>
      </c>
      <c r="F20" s="167" t="s">
        <v>257</v>
      </c>
      <c r="G20" s="167" t="s">
        <v>258</v>
      </c>
      <c r="H20" s="167" t="s">
        <v>58</v>
      </c>
      <c r="I20" s="167" t="s">
        <v>59</v>
      </c>
      <c r="J20" s="167" t="s">
        <v>26</v>
      </c>
      <c r="K20" s="167" t="s">
        <v>60</v>
      </c>
      <c r="L20" s="167" t="s">
        <v>262</v>
      </c>
      <c r="M20" s="176">
        <v>25072.04</v>
      </c>
    </row>
    <row r="21" spans="1:13">
      <c r="A21" s="167" t="s">
        <v>921</v>
      </c>
      <c r="B21" s="167" t="s">
        <v>250</v>
      </c>
      <c r="C21" s="167" t="s">
        <v>251</v>
      </c>
      <c r="D21" s="167" t="s">
        <v>252</v>
      </c>
      <c r="E21" s="167" t="s">
        <v>253</v>
      </c>
      <c r="F21" s="167" t="s">
        <v>254</v>
      </c>
      <c r="G21" s="167" t="s">
        <v>255</v>
      </c>
      <c r="H21" s="167" t="s">
        <v>58</v>
      </c>
      <c r="I21" s="167" t="s">
        <v>59</v>
      </c>
      <c r="J21" s="167" t="s">
        <v>26</v>
      </c>
      <c r="K21" s="167" t="s">
        <v>60</v>
      </c>
      <c r="L21" s="167" t="s">
        <v>261</v>
      </c>
      <c r="M21" s="176">
        <v>-26743.56</v>
      </c>
    </row>
    <row r="22" spans="1:13">
      <c r="A22" s="167" t="s">
        <v>921</v>
      </c>
      <c r="B22" s="167" t="s">
        <v>250</v>
      </c>
      <c r="C22" s="167" t="s">
        <v>251</v>
      </c>
      <c r="D22" s="167" t="s">
        <v>252</v>
      </c>
      <c r="E22" s="167" t="s">
        <v>253</v>
      </c>
      <c r="F22" s="167" t="s">
        <v>254</v>
      </c>
      <c r="G22" s="167" t="s">
        <v>255</v>
      </c>
      <c r="H22" s="167" t="s">
        <v>58</v>
      </c>
      <c r="I22" s="167" t="s">
        <v>59</v>
      </c>
      <c r="J22" s="167" t="s">
        <v>26</v>
      </c>
      <c r="K22" s="167" t="s">
        <v>60</v>
      </c>
      <c r="L22" s="167" t="s">
        <v>941</v>
      </c>
      <c r="M22" s="176">
        <v>26695.46</v>
      </c>
    </row>
    <row r="23" spans="1:13">
      <c r="A23" s="167" t="s">
        <v>921</v>
      </c>
      <c r="B23" s="167" t="s">
        <v>250</v>
      </c>
      <c r="C23" s="167" t="s">
        <v>251</v>
      </c>
      <c r="D23" s="167" t="s">
        <v>252</v>
      </c>
      <c r="E23" s="167" t="s">
        <v>253</v>
      </c>
      <c r="F23" s="167" t="s">
        <v>257</v>
      </c>
      <c r="G23" s="167" t="s">
        <v>258</v>
      </c>
      <c r="H23" s="167" t="s">
        <v>58</v>
      </c>
      <c r="I23" s="167" t="s">
        <v>59</v>
      </c>
      <c r="J23" s="167" t="s">
        <v>26</v>
      </c>
      <c r="K23" s="167" t="s">
        <v>60</v>
      </c>
      <c r="L23" s="167" t="s">
        <v>261</v>
      </c>
      <c r="M23" s="176">
        <v>-4178.67</v>
      </c>
    </row>
    <row r="24" spans="1:13">
      <c r="A24" s="167" t="s">
        <v>921</v>
      </c>
      <c r="B24" s="167" t="s">
        <v>250</v>
      </c>
      <c r="C24" s="167" t="s">
        <v>251</v>
      </c>
      <c r="D24" s="167" t="s">
        <v>252</v>
      </c>
      <c r="E24" s="167" t="s">
        <v>253</v>
      </c>
      <c r="F24" s="167" t="s">
        <v>257</v>
      </c>
      <c r="G24" s="167" t="s">
        <v>258</v>
      </c>
      <c r="H24" s="167" t="s">
        <v>58</v>
      </c>
      <c r="I24" s="167" t="s">
        <v>59</v>
      </c>
      <c r="J24" s="167" t="s">
        <v>26</v>
      </c>
      <c r="K24" s="167" t="s">
        <v>60</v>
      </c>
      <c r="L24" s="167" t="s">
        <v>941</v>
      </c>
      <c r="M24" s="176">
        <v>4178.67</v>
      </c>
    </row>
    <row r="25" spans="1:13">
      <c r="A25" s="10" t="s">
        <v>30</v>
      </c>
      <c r="B25" s="10" t="s">
        <v>62</v>
      </c>
      <c r="C25" s="10" t="s">
        <v>63</v>
      </c>
      <c r="D25" s="10" t="s">
        <v>68</v>
      </c>
      <c r="E25" s="10" t="s">
        <v>69</v>
      </c>
      <c r="F25" s="10" t="s">
        <v>57</v>
      </c>
      <c r="G25" s="10" t="s">
        <v>29</v>
      </c>
      <c r="H25" s="10" t="s">
        <v>64</v>
      </c>
      <c r="I25" s="10" t="s">
        <v>65</v>
      </c>
      <c r="J25" s="10" t="s">
        <v>26</v>
      </c>
      <c r="K25" s="10" t="s">
        <v>60</v>
      </c>
      <c r="L25" s="10" t="s">
        <v>70</v>
      </c>
      <c r="M25" s="176">
        <v>56503</v>
      </c>
    </row>
    <row r="26" spans="1:13">
      <c r="A26" s="10" t="s">
        <v>30</v>
      </c>
      <c r="B26" s="10" t="s">
        <v>71</v>
      </c>
      <c r="C26" s="10" t="s">
        <v>72</v>
      </c>
      <c r="D26" s="10" t="s">
        <v>68</v>
      </c>
      <c r="E26" s="10" t="s">
        <v>69</v>
      </c>
      <c r="F26" s="10" t="s">
        <v>57</v>
      </c>
      <c r="G26" s="10" t="s">
        <v>29</v>
      </c>
      <c r="H26" s="10" t="s">
        <v>73</v>
      </c>
      <c r="I26" s="10" t="s">
        <v>74</v>
      </c>
      <c r="J26" s="10" t="s">
        <v>26</v>
      </c>
      <c r="K26" s="10" t="s">
        <v>60</v>
      </c>
      <c r="L26" s="10" t="s">
        <v>70</v>
      </c>
      <c r="M26" s="176">
        <v>37569</v>
      </c>
    </row>
    <row r="27" spans="1:13">
      <c r="A27" s="10" t="s">
        <v>30</v>
      </c>
      <c r="B27" s="10" t="s">
        <v>75</v>
      </c>
      <c r="C27" s="10" t="s">
        <v>76</v>
      </c>
      <c r="D27" s="10" t="s">
        <v>68</v>
      </c>
      <c r="E27" s="10" t="s">
        <v>69</v>
      </c>
      <c r="F27" s="10" t="s">
        <v>57</v>
      </c>
      <c r="G27" s="10" t="s">
        <v>29</v>
      </c>
      <c r="H27" s="10" t="s">
        <v>73</v>
      </c>
      <c r="I27" s="10" t="s">
        <v>74</v>
      </c>
      <c r="J27" s="10" t="s">
        <v>26</v>
      </c>
      <c r="K27" s="10" t="s">
        <v>60</v>
      </c>
      <c r="L27" s="10" t="s">
        <v>70</v>
      </c>
      <c r="M27" s="176">
        <v>4959</v>
      </c>
    </row>
    <row r="28" spans="1:13">
      <c r="A28" s="10" t="s">
        <v>30</v>
      </c>
      <c r="B28" s="10" t="s">
        <v>77</v>
      </c>
      <c r="C28" s="10" t="s">
        <v>78</v>
      </c>
      <c r="D28" s="10" t="s">
        <v>68</v>
      </c>
      <c r="E28" s="10" t="s">
        <v>69</v>
      </c>
      <c r="F28" s="10" t="s">
        <v>57</v>
      </c>
      <c r="G28" s="10" t="s">
        <v>29</v>
      </c>
      <c r="H28" s="10" t="s">
        <v>79</v>
      </c>
      <c r="I28" s="10" t="s">
        <v>80</v>
      </c>
      <c r="J28" s="10" t="s">
        <v>26</v>
      </c>
      <c r="K28" s="10" t="s">
        <v>60</v>
      </c>
      <c r="L28" s="10" t="s">
        <v>70</v>
      </c>
      <c r="M28" s="176">
        <v>3324</v>
      </c>
    </row>
    <row r="29" spans="1:13">
      <c r="A29" s="10" t="s">
        <v>32</v>
      </c>
      <c r="B29" s="10" t="s">
        <v>62</v>
      </c>
      <c r="C29" s="10" t="s">
        <v>63</v>
      </c>
      <c r="D29" s="10" t="s">
        <v>68</v>
      </c>
      <c r="E29" s="10" t="s">
        <v>69</v>
      </c>
      <c r="F29" s="10" t="s">
        <v>57</v>
      </c>
      <c r="G29" s="10" t="s">
        <v>29</v>
      </c>
      <c r="H29" s="10" t="s">
        <v>64</v>
      </c>
      <c r="I29" s="10" t="s">
        <v>65</v>
      </c>
      <c r="J29" s="10" t="s">
        <v>26</v>
      </c>
      <c r="K29" s="10" t="s">
        <v>60</v>
      </c>
      <c r="L29" s="10" t="s">
        <v>70</v>
      </c>
      <c r="M29" s="176">
        <v>56077</v>
      </c>
    </row>
    <row r="30" spans="1:13">
      <c r="A30" s="10" t="s">
        <v>32</v>
      </c>
      <c r="B30" s="10" t="s">
        <v>71</v>
      </c>
      <c r="C30" s="10" t="s">
        <v>72</v>
      </c>
      <c r="D30" s="10" t="s">
        <v>68</v>
      </c>
      <c r="E30" s="10" t="s">
        <v>69</v>
      </c>
      <c r="F30" s="10" t="s">
        <v>57</v>
      </c>
      <c r="G30" s="10" t="s">
        <v>29</v>
      </c>
      <c r="H30" s="10" t="s">
        <v>73</v>
      </c>
      <c r="I30" s="10" t="s">
        <v>74</v>
      </c>
      <c r="J30" s="10" t="s">
        <v>26</v>
      </c>
      <c r="K30" s="10" t="s">
        <v>60</v>
      </c>
      <c r="L30" s="10" t="s">
        <v>70</v>
      </c>
      <c r="M30" s="176">
        <v>38565</v>
      </c>
    </row>
    <row r="31" spans="1:13">
      <c r="A31" s="10" t="s">
        <v>32</v>
      </c>
      <c r="B31" s="10" t="s">
        <v>75</v>
      </c>
      <c r="C31" s="10" t="s">
        <v>76</v>
      </c>
      <c r="D31" s="10" t="s">
        <v>68</v>
      </c>
      <c r="E31" s="10" t="s">
        <v>69</v>
      </c>
      <c r="F31" s="10" t="s">
        <v>57</v>
      </c>
      <c r="G31" s="10" t="s">
        <v>29</v>
      </c>
      <c r="H31" s="10" t="s">
        <v>73</v>
      </c>
      <c r="I31" s="10" t="s">
        <v>74</v>
      </c>
      <c r="J31" s="10" t="s">
        <v>26</v>
      </c>
      <c r="K31" s="10" t="s">
        <v>60</v>
      </c>
      <c r="L31" s="10" t="s">
        <v>70</v>
      </c>
      <c r="M31" s="176">
        <v>4898</v>
      </c>
    </row>
    <row r="32" spans="1:13">
      <c r="A32" s="10" t="s">
        <v>32</v>
      </c>
      <c r="B32" s="10" t="s">
        <v>77</v>
      </c>
      <c r="C32" s="10" t="s">
        <v>78</v>
      </c>
      <c r="D32" s="10" t="s">
        <v>68</v>
      </c>
      <c r="E32" s="10" t="s">
        <v>69</v>
      </c>
      <c r="F32" s="10" t="s">
        <v>57</v>
      </c>
      <c r="G32" s="10" t="s">
        <v>29</v>
      </c>
      <c r="H32" s="10" t="s">
        <v>79</v>
      </c>
      <c r="I32" s="10" t="s">
        <v>80</v>
      </c>
      <c r="J32" s="10" t="s">
        <v>26</v>
      </c>
      <c r="K32" s="10" t="s">
        <v>60</v>
      </c>
      <c r="L32" s="10" t="s">
        <v>70</v>
      </c>
      <c r="M32" s="176">
        <v>3188</v>
      </c>
    </row>
    <row r="33" spans="1:13">
      <c r="A33" s="10" t="s">
        <v>34</v>
      </c>
      <c r="B33" s="10" t="s">
        <v>62</v>
      </c>
      <c r="C33" s="10" t="s">
        <v>63</v>
      </c>
      <c r="D33" s="10" t="s">
        <v>68</v>
      </c>
      <c r="E33" s="10" t="s">
        <v>69</v>
      </c>
      <c r="F33" s="10" t="s">
        <v>57</v>
      </c>
      <c r="G33" s="10" t="s">
        <v>29</v>
      </c>
      <c r="H33" s="10" t="s">
        <v>64</v>
      </c>
      <c r="I33" s="10" t="s">
        <v>65</v>
      </c>
      <c r="J33" s="10" t="s">
        <v>26</v>
      </c>
      <c r="K33" s="10" t="s">
        <v>60</v>
      </c>
      <c r="L33" s="10" t="s">
        <v>70</v>
      </c>
      <c r="M33" s="176">
        <v>69374</v>
      </c>
    </row>
    <row r="34" spans="1:13">
      <c r="A34" s="10" t="s">
        <v>34</v>
      </c>
      <c r="B34" s="10" t="s">
        <v>71</v>
      </c>
      <c r="C34" s="10" t="s">
        <v>72</v>
      </c>
      <c r="D34" s="10" t="s">
        <v>68</v>
      </c>
      <c r="E34" s="10" t="s">
        <v>69</v>
      </c>
      <c r="F34" s="10" t="s">
        <v>57</v>
      </c>
      <c r="G34" s="10" t="s">
        <v>29</v>
      </c>
      <c r="H34" s="10" t="s">
        <v>73</v>
      </c>
      <c r="I34" s="10" t="s">
        <v>74</v>
      </c>
      <c r="J34" s="10" t="s">
        <v>26</v>
      </c>
      <c r="K34" s="10" t="s">
        <v>60</v>
      </c>
      <c r="L34" s="10" t="s">
        <v>70</v>
      </c>
      <c r="M34" s="176">
        <v>42284</v>
      </c>
    </row>
    <row r="35" spans="1:13">
      <c r="A35" s="10" t="s">
        <v>34</v>
      </c>
      <c r="B35" s="10" t="s">
        <v>75</v>
      </c>
      <c r="C35" s="10" t="s">
        <v>76</v>
      </c>
      <c r="D35" s="10" t="s">
        <v>68</v>
      </c>
      <c r="E35" s="10" t="s">
        <v>69</v>
      </c>
      <c r="F35" s="10" t="s">
        <v>57</v>
      </c>
      <c r="G35" s="10" t="s">
        <v>29</v>
      </c>
      <c r="H35" s="10" t="s">
        <v>73</v>
      </c>
      <c r="I35" s="10" t="s">
        <v>74</v>
      </c>
      <c r="J35" s="10" t="s">
        <v>26</v>
      </c>
      <c r="K35" s="10" t="s">
        <v>60</v>
      </c>
      <c r="L35" s="10" t="s">
        <v>70</v>
      </c>
      <c r="M35" s="176">
        <v>4466</v>
      </c>
    </row>
    <row r="36" spans="1:13">
      <c r="A36" s="10" t="s">
        <v>34</v>
      </c>
      <c r="B36" s="10" t="s">
        <v>77</v>
      </c>
      <c r="C36" s="10" t="s">
        <v>78</v>
      </c>
      <c r="D36" s="10" t="s">
        <v>68</v>
      </c>
      <c r="E36" s="10" t="s">
        <v>69</v>
      </c>
      <c r="F36" s="10" t="s">
        <v>57</v>
      </c>
      <c r="G36" s="10" t="s">
        <v>29</v>
      </c>
      <c r="H36" s="10" t="s">
        <v>79</v>
      </c>
      <c r="I36" s="10" t="s">
        <v>80</v>
      </c>
      <c r="J36" s="10" t="s">
        <v>26</v>
      </c>
      <c r="K36" s="10" t="s">
        <v>60</v>
      </c>
      <c r="L36" s="10" t="s">
        <v>70</v>
      </c>
      <c r="M36" s="176">
        <v>4097</v>
      </c>
    </row>
    <row r="37" spans="1:13">
      <c r="A37" s="10" t="s">
        <v>36</v>
      </c>
      <c r="B37" s="10" t="s">
        <v>62</v>
      </c>
      <c r="C37" s="10" t="s">
        <v>63</v>
      </c>
      <c r="D37" s="10" t="s">
        <v>68</v>
      </c>
      <c r="E37" s="10" t="s">
        <v>69</v>
      </c>
      <c r="F37" s="10" t="s">
        <v>57</v>
      </c>
      <c r="G37" s="10" t="s">
        <v>29</v>
      </c>
      <c r="H37" s="10" t="s">
        <v>64</v>
      </c>
      <c r="I37" s="10" t="s">
        <v>65</v>
      </c>
      <c r="J37" s="10" t="s">
        <v>26</v>
      </c>
      <c r="K37" s="10" t="s">
        <v>60</v>
      </c>
      <c r="L37" s="10" t="s">
        <v>70</v>
      </c>
      <c r="M37" s="176">
        <v>133135</v>
      </c>
    </row>
    <row r="38" spans="1:13">
      <c r="A38" s="10" t="s">
        <v>36</v>
      </c>
      <c r="B38" s="10" t="s">
        <v>71</v>
      </c>
      <c r="C38" s="10" t="s">
        <v>72</v>
      </c>
      <c r="D38" s="10" t="s">
        <v>68</v>
      </c>
      <c r="E38" s="10" t="s">
        <v>69</v>
      </c>
      <c r="F38" s="10" t="s">
        <v>57</v>
      </c>
      <c r="G38" s="10" t="s">
        <v>29</v>
      </c>
      <c r="H38" s="10" t="s">
        <v>73</v>
      </c>
      <c r="I38" s="10" t="s">
        <v>74</v>
      </c>
      <c r="J38" s="10" t="s">
        <v>26</v>
      </c>
      <c r="K38" s="10" t="s">
        <v>60</v>
      </c>
      <c r="L38" s="10" t="s">
        <v>70</v>
      </c>
      <c r="M38" s="176">
        <v>60042</v>
      </c>
    </row>
    <row r="39" spans="1:13">
      <c r="A39" s="10" t="s">
        <v>36</v>
      </c>
      <c r="B39" s="10" t="s">
        <v>75</v>
      </c>
      <c r="C39" s="10" t="s">
        <v>76</v>
      </c>
      <c r="D39" s="10" t="s">
        <v>68</v>
      </c>
      <c r="E39" s="10" t="s">
        <v>69</v>
      </c>
      <c r="F39" s="10" t="s">
        <v>57</v>
      </c>
      <c r="G39" s="10" t="s">
        <v>29</v>
      </c>
      <c r="H39" s="10" t="s">
        <v>73</v>
      </c>
      <c r="I39" s="10" t="s">
        <v>74</v>
      </c>
      <c r="J39" s="10" t="s">
        <v>26</v>
      </c>
      <c r="K39" s="10" t="s">
        <v>60</v>
      </c>
      <c r="L39" s="10" t="s">
        <v>70</v>
      </c>
      <c r="M39" s="176">
        <v>6338</v>
      </c>
    </row>
    <row r="40" spans="1:13">
      <c r="A40" s="10" t="s">
        <v>36</v>
      </c>
      <c r="B40" s="10" t="s">
        <v>77</v>
      </c>
      <c r="C40" s="10" t="s">
        <v>78</v>
      </c>
      <c r="D40" s="10" t="s">
        <v>68</v>
      </c>
      <c r="E40" s="10" t="s">
        <v>69</v>
      </c>
      <c r="F40" s="10" t="s">
        <v>57</v>
      </c>
      <c r="G40" s="10" t="s">
        <v>29</v>
      </c>
      <c r="H40" s="10" t="s">
        <v>79</v>
      </c>
      <c r="I40" s="10" t="s">
        <v>80</v>
      </c>
      <c r="J40" s="10" t="s">
        <v>26</v>
      </c>
      <c r="K40" s="10" t="s">
        <v>60</v>
      </c>
      <c r="L40" s="10" t="s">
        <v>70</v>
      </c>
      <c r="M40" s="176">
        <v>7800</v>
      </c>
    </row>
    <row r="41" spans="1:13">
      <c r="A41" s="10" t="s">
        <v>38</v>
      </c>
      <c r="B41" s="10" t="s">
        <v>62</v>
      </c>
      <c r="C41" s="10" t="s">
        <v>63</v>
      </c>
      <c r="D41" s="10" t="s">
        <v>68</v>
      </c>
      <c r="E41" s="10" t="s">
        <v>69</v>
      </c>
      <c r="F41" s="10" t="s">
        <v>57</v>
      </c>
      <c r="G41" s="10" t="s">
        <v>29</v>
      </c>
      <c r="H41" s="10" t="s">
        <v>64</v>
      </c>
      <c r="I41" s="10" t="s">
        <v>65</v>
      </c>
      <c r="J41" s="10" t="s">
        <v>26</v>
      </c>
      <c r="K41" s="10" t="s">
        <v>60</v>
      </c>
      <c r="L41" s="10" t="s">
        <v>70</v>
      </c>
      <c r="M41" s="176">
        <v>88679</v>
      </c>
    </row>
    <row r="42" spans="1:13">
      <c r="A42" s="10" t="s">
        <v>38</v>
      </c>
      <c r="B42" s="10" t="s">
        <v>71</v>
      </c>
      <c r="C42" s="10" t="s">
        <v>72</v>
      </c>
      <c r="D42" s="10" t="s">
        <v>68</v>
      </c>
      <c r="E42" s="10" t="s">
        <v>69</v>
      </c>
      <c r="F42" s="10" t="s">
        <v>57</v>
      </c>
      <c r="G42" s="10" t="s">
        <v>29</v>
      </c>
      <c r="H42" s="10" t="s">
        <v>73</v>
      </c>
      <c r="I42" s="10" t="s">
        <v>74</v>
      </c>
      <c r="J42" s="10" t="s">
        <v>26</v>
      </c>
      <c r="K42" s="10" t="s">
        <v>60</v>
      </c>
      <c r="L42" s="10" t="s">
        <v>70</v>
      </c>
      <c r="M42" s="176">
        <v>31338</v>
      </c>
    </row>
    <row r="43" spans="1:13">
      <c r="A43" s="10" t="s">
        <v>38</v>
      </c>
      <c r="B43" s="10" t="s">
        <v>75</v>
      </c>
      <c r="C43" s="10" t="s">
        <v>76</v>
      </c>
      <c r="D43" s="10" t="s">
        <v>68</v>
      </c>
      <c r="E43" s="10" t="s">
        <v>69</v>
      </c>
      <c r="F43" s="10" t="s">
        <v>57</v>
      </c>
      <c r="G43" s="10" t="s">
        <v>29</v>
      </c>
      <c r="H43" s="10" t="s">
        <v>73</v>
      </c>
      <c r="I43" s="10" t="s">
        <v>74</v>
      </c>
      <c r="J43" s="10" t="s">
        <v>26</v>
      </c>
      <c r="K43" s="10" t="s">
        <v>60</v>
      </c>
      <c r="L43" s="10" t="s">
        <v>70</v>
      </c>
      <c r="M43" s="176">
        <v>2108</v>
      </c>
    </row>
    <row r="44" spans="1:13">
      <c r="A44" s="10" t="s">
        <v>38</v>
      </c>
      <c r="B44" s="10" t="s">
        <v>77</v>
      </c>
      <c r="C44" s="10" t="s">
        <v>78</v>
      </c>
      <c r="D44" s="10" t="s">
        <v>68</v>
      </c>
      <c r="E44" s="10" t="s">
        <v>69</v>
      </c>
      <c r="F44" s="10" t="s">
        <v>57</v>
      </c>
      <c r="G44" s="10" t="s">
        <v>29</v>
      </c>
      <c r="H44" s="10" t="s">
        <v>79</v>
      </c>
      <c r="I44" s="10" t="s">
        <v>80</v>
      </c>
      <c r="J44" s="10" t="s">
        <v>26</v>
      </c>
      <c r="K44" s="10" t="s">
        <v>60</v>
      </c>
      <c r="L44" s="10" t="s">
        <v>70</v>
      </c>
      <c r="M44" s="176">
        <v>5742</v>
      </c>
    </row>
    <row r="45" spans="1:13">
      <c r="A45" s="10" t="s">
        <v>40</v>
      </c>
      <c r="B45" s="10" t="s">
        <v>62</v>
      </c>
      <c r="C45" s="10" t="s">
        <v>63</v>
      </c>
      <c r="D45" s="10" t="s">
        <v>68</v>
      </c>
      <c r="E45" s="10" t="s">
        <v>69</v>
      </c>
      <c r="F45" s="10" t="s">
        <v>57</v>
      </c>
      <c r="G45" s="10" t="s">
        <v>29</v>
      </c>
      <c r="H45" s="10" t="s">
        <v>64</v>
      </c>
      <c r="I45" s="10" t="s">
        <v>65</v>
      </c>
      <c r="J45" s="10" t="s">
        <v>26</v>
      </c>
      <c r="K45" s="10" t="s">
        <v>60</v>
      </c>
      <c r="L45" s="10" t="s">
        <v>70</v>
      </c>
      <c r="M45" s="176">
        <v>399547</v>
      </c>
    </row>
    <row r="46" spans="1:13">
      <c r="A46" s="10" t="s">
        <v>40</v>
      </c>
      <c r="B46" s="10" t="s">
        <v>71</v>
      </c>
      <c r="C46" s="10" t="s">
        <v>72</v>
      </c>
      <c r="D46" s="10" t="s">
        <v>68</v>
      </c>
      <c r="E46" s="10" t="s">
        <v>69</v>
      </c>
      <c r="F46" s="10" t="s">
        <v>57</v>
      </c>
      <c r="G46" s="10" t="s">
        <v>29</v>
      </c>
      <c r="H46" s="10" t="s">
        <v>73</v>
      </c>
      <c r="I46" s="10" t="s">
        <v>74</v>
      </c>
      <c r="J46" s="10" t="s">
        <v>26</v>
      </c>
      <c r="K46" s="10" t="s">
        <v>60</v>
      </c>
      <c r="L46" s="10" t="s">
        <v>70</v>
      </c>
      <c r="M46" s="176">
        <v>133893</v>
      </c>
    </row>
    <row r="47" spans="1:13">
      <c r="A47" s="10" t="s">
        <v>40</v>
      </c>
      <c r="B47" s="10" t="s">
        <v>75</v>
      </c>
      <c r="C47" s="10" t="s">
        <v>76</v>
      </c>
      <c r="D47" s="10" t="s">
        <v>68</v>
      </c>
      <c r="E47" s="10" t="s">
        <v>69</v>
      </c>
      <c r="F47" s="10" t="s">
        <v>57</v>
      </c>
      <c r="G47" s="10" t="s">
        <v>29</v>
      </c>
      <c r="H47" s="10" t="s">
        <v>73</v>
      </c>
      <c r="I47" s="10" t="s">
        <v>74</v>
      </c>
      <c r="J47" s="10" t="s">
        <v>26</v>
      </c>
      <c r="K47" s="10" t="s">
        <v>60</v>
      </c>
      <c r="L47" s="10" t="s">
        <v>70</v>
      </c>
      <c r="M47" s="176">
        <v>8464</v>
      </c>
    </row>
    <row r="48" spans="1:13">
      <c r="A48" s="10" t="s">
        <v>40</v>
      </c>
      <c r="B48" s="10" t="s">
        <v>77</v>
      </c>
      <c r="C48" s="10" t="s">
        <v>78</v>
      </c>
      <c r="D48" s="10" t="s">
        <v>68</v>
      </c>
      <c r="E48" s="10" t="s">
        <v>69</v>
      </c>
      <c r="F48" s="10" t="s">
        <v>57</v>
      </c>
      <c r="G48" s="10" t="s">
        <v>29</v>
      </c>
      <c r="H48" s="10" t="s">
        <v>79</v>
      </c>
      <c r="I48" s="10" t="s">
        <v>80</v>
      </c>
      <c r="J48" s="10" t="s">
        <v>26</v>
      </c>
      <c r="K48" s="10" t="s">
        <v>60</v>
      </c>
      <c r="L48" s="10" t="s">
        <v>70</v>
      </c>
      <c r="M48" s="176">
        <v>27003</v>
      </c>
    </row>
    <row r="49" spans="1:13">
      <c r="A49" s="10" t="s">
        <v>42</v>
      </c>
      <c r="B49" s="10" t="s">
        <v>62</v>
      </c>
      <c r="C49" s="10" t="s">
        <v>63</v>
      </c>
      <c r="D49" s="10" t="s">
        <v>68</v>
      </c>
      <c r="E49" s="10" t="s">
        <v>69</v>
      </c>
      <c r="F49" s="10" t="s">
        <v>57</v>
      </c>
      <c r="G49" s="10" t="s">
        <v>29</v>
      </c>
      <c r="H49" s="10" t="s">
        <v>64</v>
      </c>
      <c r="I49" s="10" t="s">
        <v>65</v>
      </c>
      <c r="J49" s="10" t="s">
        <v>26</v>
      </c>
      <c r="K49" s="10" t="s">
        <v>60</v>
      </c>
      <c r="L49" s="10" t="s">
        <v>70</v>
      </c>
      <c r="M49" s="176">
        <v>433957</v>
      </c>
    </row>
    <row r="50" spans="1:13">
      <c r="A50" s="10" t="s">
        <v>42</v>
      </c>
      <c r="B50" s="10" t="s">
        <v>71</v>
      </c>
      <c r="C50" s="10" t="s">
        <v>72</v>
      </c>
      <c r="D50" s="10" t="s">
        <v>68</v>
      </c>
      <c r="E50" s="10" t="s">
        <v>69</v>
      </c>
      <c r="F50" s="10" t="s">
        <v>57</v>
      </c>
      <c r="G50" s="10" t="s">
        <v>29</v>
      </c>
      <c r="H50" s="10" t="s">
        <v>73</v>
      </c>
      <c r="I50" s="10" t="s">
        <v>74</v>
      </c>
      <c r="J50" s="10" t="s">
        <v>26</v>
      </c>
      <c r="K50" s="10" t="s">
        <v>60</v>
      </c>
      <c r="L50" s="10" t="s">
        <v>70</v>
      </c>
      <c r="M50" s="176">
        <v>133353</v>
      </c>
    </row>
    <row r="51" spans="1:13">
      <c r="A51" s="10" t="s">
        <v>42</v>
      </c>
      <c r="B51" s="10" t="s">
        <v>75</v>
      </c>
      <c r="C51" s="10" t="s">
        <v>76</v>
      </c>
      <c r="D51" s="10" t="s">
        <v>68</v>
      </c>
      <c r="E51" s="10" t="s">
        <v>69</v>
      </c>
      <c r="F51" s="10" t="s">
        <v>57</v>
      </c>
      <c r="G51" s="10" t="s">
        <v>29</v>
      </c>
      <c r="H51" s="10" t="s">
        <v>73</v>
      </c>
      <c r="I51" s="10" t="s">
        <v>74</v>
      </c>
      <c r="J51" s="10" t="s">
        <v>26</v>
      </c>
      <c r="K51" s="10" t="s">
        <v>60</v>
      </c>
      <c r="L51" s="10" t="s">
        <v>70</v>
      </c>
      <c r="M51" s="176">
        <v>7832</v>
      </c>
    </row>
    <row r="52" spans="1:13">
      <c r="A52" s="10" t="s">
        <v>42</v>
      </c>
      <c r="B52" s="10" t="s">
        <v>77</v>
      </c>
      <c r="C52" s="10" t="s">
        <v>78</v>
      </c>
      <c r="D52" s="10" t="s">
        <v>68</v>
      </c>
      <c r="E52" s="10" t="s">
        <v>69</v>
      </c>
      <c r="F52" s="10" t="s">
        <v>57</v>
      </c>
      <c r="G52" s="10" t="s">
        <v>29</v>
      </c>
      <c r="H52" s="10" t="s">
        <v>79</v>
      </c>
      <c r="I52" s="10" t="s">
        <v>80</v>
      </c>
      <c r="J52" s="10" t="s">
        <v>26</v>
      </c>
      <c r="K52" s="10" t="s">
        <v>60</v>
      </c>
      <c r="L52" s="10" t="s">
        <v>70</v>
      </c>
      <c r="M52" s="176">
        <v>28099</v>
      </c>
    </row>
    <row r="53" spans="1:13">
      <c r="A53" s="10" t="s">
        <v>44</v>
      </c>
      <c r="B53" s="10" t="s">
        <v>62</v>
      </c>
      <c r="C53" s="10" t="s">
        <v>63</v>
      </c>
      <c r="D53" s="10" t="s">
        <v>68</v>
      </c>
      <c r="E53" s="10" t="s">
        <v>69</v>
      </c>
      <c r="F53" s="10" t="s">
        <v>57</v>
      </c>
      <c r="G53" s="10" t="s">
        <v>29</v>
      </c>
      <c r="H53" s="10" t="s">
        <v>64</v>
      </c>
      <c r="I53" s="10" t="s">
        <v>65</v>
      </c>
      <c r="J53" s="10" t="s">
        <v>26</v>
      </c>
      <c r="K53" s="10" t="s">
        <v>60</v>
      </c>
      <c r="L53" s="10" t="s">
        <v>70</v>
      </c>
      <c r="M53" s="176">
        <v>299464</v>
      </c>
    </row>
    <row r="54" spans="1:13">
      <c r="A54" s="10" t="s">
        <v>44</v>
      </c>
      <c r="B54" s="10" t="s">
        <v>71</v>
      </c>
      <c r="C54" s="10" t="s">
        <v>72</v>
      </c>
      <c r="D54" s="10" t="s">
        <v>68</v>
      </c>
      <c r="E54" s="10" t="s">
        <v>69</v>
      </c>
      <c r="F54" s="10" t="s">
        <v>57</v>
      </c>
      <c r="G54" s="10" t="s">
        <v>29</v>
      </c>
      <c r="H54" s="10" t="s">
        <v>73</v>
      </c>
      <c r="I54" s="10" t="s">
        <v>74</v>
      </c>
      <c r="J54" s="10" t="s">
        <v>26</v>
      </c>
      <c r="K54" s="10" t="s">
        <v>60</v>
      </c>
      <c r="L54" s="10" t="s">
        <v>70</v>
      </c>
      <c r="M54" s="176">
        <v>117906</v>
      </c>
    </row>
    <row r="55" spans="1:13">
      <c r="A55" s="10" t="s">
        <v>44</v>
      </c>
      <c r="B55" s="10" t="s">
        <v>75</v>
      </c>
      <c r="C55" s="10" t="s">
        <v>76</v>
      </c>
      <c r="D55" s="10" t="s">
        <v>68</v>
      </c>
      <c r="E55" s="10" t="s">
        <v>69</v>
      </c>
      <c r="F55" s="10" t="s">
        <v>57</v>
      </c>
      <c r="G55" s="10" t="s">
        <v>29</v>
      </c>
      <c r="H55" s="10" t="s">
        <v>73</v>
      </c>
      <c r="I55" s="10" t="s">
        <v>74</v>
      </c>
      <c r="J55" s="10" t="s">
        <v>26</v>
      </c>
      <c r="K55" s="10" t="s">
        <v>60</v>
      </c>
      <c r="L55" s="10" t="s">
        <v>70</v>
      </c>
      <c r="M55" s="176">
        <v>7672</v>
      </c>
    </row>
    <row r="56" spans="1:13">
      <c r="A56" s="10" t="s">
        <v>44</v>
      </c>
      <c r="B56" s="10" t="s">
        <v>77</v>
      </c>
      <c r="C56" s="10" t="s">
        <v>78</v>
      </c>
      <c r="D56" s="10" t="s">
        <v>68</v>
      </c>
      <c r="E56" s="10" t="s">
        <v>69</v>
      </c>
      <c r="F56" s="10" t="s">
        <v>57</v>
      </c>
      <c r="G56" s="10" t="s">
        <v>29</v>
      </c>
      <c r="H56" s="10" t="s">
        <v>79</v>
      </c>
      <c r="I56" s="10" t="s">
        <v>80</v>
      </c>
      <c r="J56" s="10" t="s">
        <v>26</v>
      </c>
      <c r="K56" s="10" t="s">
        <v>60</v>
      </c>
      <c r="L56" s="10" t="s">
        <v>70</v>
      </c>
      <c r="M56" s="176">
        <v>25091</v>
      </c>
    </row>
    <row r="57" spans="1:13">
      <c r="A57" s="10" t="s">
        <v>46</v>
      </c>
      <c r="B57" s="10" t="s">
        <v>62</v>
      </c>
      <c r="C57" s="10" t="s">
        <v>63</v>
      </c>
      <c r="D57" s="10" t="s">
        <v>68</v>
      </c>
      <c r="E57" s="10" t="s">
        <v>69</v>
      </c>
      <c r="F57" s="10" t="s">
        <v>57</v>
      </c>
      <c r="G57" s="10" t="s">
        <v>29</v>
      </c>
      <c r="H57" s="10" t="s">
        <v>64</v>
      </c>
      <c r="I57" s="10" t="s">
        <v>65</v>
      </c>
      <c r="J57" s="10" t="s">
        <v>26</v>
      </c>
      <c r="K57" s="10" t="s">
        <v>60</v>
      </c>
      <c r="L57" s="10" t="s">
        <v>70</v>
      </c>
      <c r="M57" s="176">
        <v>-12689.5</v>
      </c>
    </row>
    <row r="58" spans="1:13">
      <c r="A58" s="10" t="s">
        <v>46</v>
      </c>
      <c r="B58" s="10" t="s">
        <v>71</v>
      </c>
      <c r="C58" s="10" t="s">
        <v>72</v>
      </c>
      <c r="D58" s="10" t="s">
        <v>68</v>
      </c>
      <c r="E58" s="10" t="s">
        <v>69</v>
      </c>
      <c r="F58" s="10" t="s">
        <v>57</v>
      </c>
      <c r="G58" s="10" t="s">
        <v>29</v>
      </c>
      <c r="H58" s="10" t="s">
        <v>73</v>
      </c>
      <c r="I58" s="10" t="s">
        <v>74</v>
      </c>
      <c r="J58" s="10" t="s">
        <v>26</v>
      </c>
      <c r="K58" s="10" t="s">
        <v>60</v>
      </c>
      <c r="L58" s="10" t="s">
        <v>70</v>
      </c>
      <c r="M58" s="176">
        <v>-4347.17</v>
      </c>
    </row>
    <row r="59" spans="1:13">
      <c r="A59" s="10" t="s">
        <v>46</v>
      </c>
      <c r="B59" s="10" t="s">
        <v>75</v>
      </c>
      <c r="C59" s="10" t="s">
        <v>76</v>
      </c>
      <c r="D59" s="10" t="s">
        <v>68</v>
      </c>
      <c r="E59" s="10" t="s">
        <v>69</v>
      </c>
      <c r="F59" s="10" t="s">
        <v>57</v>
      </c>
      <c r="G59" s="10" t="s">
        <v>29</v>
      </c>
      <c r="H59" s="10" t="s">
        <v>73</v>
      </c>
      <c r="I59" s="10" t="s">
        <v>74</v>
      </c>
      <c r="J59" s="10" t="s">
        <v>26</v>
      </c>
      <c r="K59" s="10" t="s">
        <v>60</v>
      </c>
      <c r="L59" s="10" t="s">
        <v>70</v>
      </c>
      <c r="M59" s="176">
        <v>-268.24</v>
      </c>
    </row>
    <row r="60" spans="1:13">
      <c r="A60" s="10" t="s">
        <v>46</v>
      </c>
      <c r="B60" s="10" t="s">
        <v>77</v>
      </c>
      <c r="C60" s="10" t="s">
        <v>78</v>
      </c>
      <c r="D60" s="10" t="s">
        <v>68</v>
      </c>
      <c r="E60" s="10" t="s">
        <v>69</v>
      </c>
      <c r="F60" s="10" t="s">
        <v>57</v>
      </c>
      <c r="G60" s="10" t="s">
        <v>29</v>
      </c>
      <c r="H60" s="10" t="s">
        <v>79</v>
      </c>
      <c r="I60" s="10" t="s">
        <v>80</v>
      </c>
      <c r="J60" s="10" t="s">
        <v>26</v>
      </c>
      <c r="K60" s="10" t="s">
        <v>60</v>
      </c>
      <c r="L60" s="10" t="s">
        <v>70</v>
      </c>
      <c r="M60" s="176">
        <v>-920.27</v>
      </c>
    </row>
    <row r="61" spans="1:13">
      <c r="A61" s="10" t="s">
        <v>48</v>
      </c>
      <c r="B61" s="10" t="s">
        <v>62</v>
      </c>
      <c r="C61" s="10" t="s">
        <v>63</v>
      </c>
      <c r="D61" s="10" t="s">
        <v>68</v>
      </c>
      <c r="E61" s="10" t="s">
        <v>69</v>
      </c>
      <c r="F61" s="10" t="s">
        <v>57</v>
      </c>
      <c r="G61" s="10" t="s">
        <v>29</v>
      </c>
      <c r="H61" s="10" t="s">
        <v>64</v>
      </c>
      <c r="I61" s="10" t="s">
        <v>65</v>
      </c>
      <c r="J61" s="10" t="s">
        <v>26</v>
      </c>
      <c r="K61" s="10" t="s">
        <v>60</v>
      </c>
      <c r="L61" s="10" t="s">
        <v>81</v>
      </c>
      <c r="M61" s="176">
        <v>46.66</v>
      </c>
    </row>
    <row r="62" spans="1:13">
      <c r="A62" s="10" t="s">
        <v>50</v>
      </c>
      <c r="B62" s="10" t="s">
        <v>62</v>
      </c>
      <c r="C62" s="10" t="s">
        <v>63</v>
      </c>
      <c r="D62" s="10" t="s">
        <v>68</v>
      </c>
      <c r="E62" s="10" t="s">
        <v>69</v>
      </c>
      <c r="F62" s="10" t="s">
        <v>57</v>
      </c>
      <c r="G62" s="10" t="s">
        <v>29</v>
      </c>
      <c r="H62" s="10" t="s">
        <v>64</v>
      </c>
      <c r="I62" s="10" t="s">
        <v>65</v>
      </c>
      <c r="J62" s="10" t="s">
        <v>26</v>
      </c>
      <c r="K62" s="10" t="s">
        <v>60</v>
      </c>
      <c r="L62" s="10" t="s">
        <v>81</v>
      </c>
      <c r="M62" s="176">
        <v>-13.83</v>
      </c>
    </row>
    <row r="63" spans="1:13">
      <c r="A63" s="10" t="s">
        <v>921</v>
      </c>
      <c r="B63" s="10" t="s">
        <v>62</v>
      </c>
      <c r="C63" s="10" t="s">
        <v>63</v>
      </c>
      <c r="D63" s="10" t="s">
        <v>68</v>
      </c>
      <c r="E63" s="10" t="s">
        <v>69</v>
      </c>
      <c r="F63" s="10" t="s">
        <v>57</v>
      </c>
      <c r="G63" s="10" t="s">
        <v>29</v>
      </c>
      <c r="H63" s="10" t="s">
        <v>64</v>
      </c>
      <c r="I63" s="10" t="s">
        <v>65</v>
      </c>
      <c r="J63" s="10" t="s">
        <v>26</v>
      </c>
      <c r="K63" s="10" t="s">
        <v>60</v>
      </c>
      <c r="L63" s="10" t="s">
        <v>81</v>
      </c>
      <c r="M63" s="176">
        <v>0.05</v>
      </c>
    </row>
    <row r="64" spans="1:13">
      <c r="A64" s="2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4">
        <f>SUBTOTAL(9,M1:M63)</f>
        <v>2140784.8699999996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5E88-F072-429F-99E4-28BDB91434FE}">
  <sheetPr codeName="Sheet9" filterMode="1">
    <tabColor theme="6" tint="0.39997558519241921"/>
  </sheetPr>
  <dimension ref="A1:E49"/>
  <sheetViews>
    <sheetView showGridLines="0" workbookViewId="0"/>
  </sheetViews>
  <sheetFormatPr defaultColWidth="9.109375" defaultRowHeight="14.4"/>
  <cols>
    <col min="1" max="1" width="11.6640625" bestFit="1" customWidth="1"/>
    <col min="2" max="2" width="15.109375" bestFit="1" customWidth="1"/>
    <col min="3" max="3" width="16.88671875" bestFit="1" customWidth="1"/>
    <col min="4" max="4" width="22.109375" bestFit="1" customWidth="1"/>
    <col min="5" max="5" width="15.109375" bestFit="1" customWidth="1"/>
  </cols>
  <sheetData>
    <row r="1" spans="1:5" ht="12.75" customHeight="1">
      <c r="A1" s="15" t="s">
        <v>492</v>
      </c>
    </row>
    <row r="2" spans="1:5" ht="12.75" customHeight="1">
      <c r="A2" s="17" t="s">
        <v>493</v>
      </c>
    </row>
    <row r="3" spans="1:5" ht="12.75" customHeight="1">
      <c r="A3" s="17" t="s">
        <v>494</v>
      </c>
    </row>
    <row r="4" spans="1:5" ht="12.75" customHeight="1">
      <c r="A4" s="18" t="s">
        <v>536</v>
      </c>
    </row>
    <row r="6" spans="1:5" hidden="1">
      <c r="A6" s="148" t="s">
        <v>854</v>
      </c>
    </row>
    <row r="7" spans="1:5" hidden="1">
      <c r="A7" s="3" t="s">
        <v>994</v>
      </c>
    </row>
    <row r="8" spans="1:5" hidden="1"/>
    <row r="9" spans="1:5" hidden="1">
      <c r="A9" s="4"/>
      <c r="B9" s="7" t="s">
        <v>995</v>
      </c>
    </row>
    <row r="10" spans="1:5" hidden="1">
      <c r="A10" s="149" t="s">
        <v>1</v>
      </c>
      <c r="B10" s="7" t="s">
        <v>855</v>
      </c>
    </row>
    <row r="11" spans="1:5" hidden="1">
      <c r="A11" s="149" t="s">
        <v>1</v>
      </c>
      <c r="B11" s="7" t="s">
        <v>856</v>
      </c>
    </row>
    <row r="12" spans="1:5" hidden="1">
      <c r="A12" s="149" t="s">
        <v>1</v>
      </c>
      <c r="B12" s="7" t="s">
        <v>857</v>
      </c>
    </row>
    <row r="13" spans="1:5" hidden="1">
      <c r="A13" s="4" t="s">
        <v>2</v>
      </c>
    </row>
    <row r="14" spans="1:5">
      <c r="A14" s="28" t="s">
        <v>687</v>
      </c>
      <c r="B14" s="28" t="s">
        <v>858</v>
      </c>
      <c r="C14" s="28" t="s">
        <v>859</v>
      </c>
      <c r="D14" s="28" t="s">
        <v>860</v>
      </c>
      <c r="E14" s="29" t="s">
        <v>861</v>
      </c>
    </row>
    <row r="15" spans="1:5">
      <c r="A15" s="120" t="s">
        <v>48</v>
      </c>
      <c r="B15" s="120" t="s">
        <v>62</v>
      </c>
      <c r="C15" s="120" t="s">
        <v>64</v>
      </c>
      <c r="D15" s="126">
        <v>18.5</v>
      </c>
      <c r="E15" s="150" t="s">
        <v>862</v>
      </c>
    </row>
    <row r="16" spans="1:5" hidden="1">
      <c r="A16" s="120" t="s">
        <v>48</v>
      </c>
      <c r="B16" s="120" t="s">
        <v>62</v>
      </c>
      <c r="C16" s="120" t="s">
        <v>64</v>
      </c>
      <c r="D16" s="126">
        <v>-1963527.08</v>
      </c>
      <c r="E16" s="150" t="s">
        <v>863</v>
      </c>
    </row>
    <row r="17" spans="1:5" hidden="1">
      <c r="A17" s="120" t="s">
        <v>48</v>
      </c>
      <c r="B17" s="120" t="s">
        <v>62</v>
      </c>
      <c r="C17" s="120" t="s">
        <v>64</v>
      </c>
      <c r="D17" s="126">
        <v>32590</v>
      </c>
      <c r="E17" s="150" t="s">
        <v>864</v>
      </c>
    </row>
    <row r="18" spans="1:5">
      <c r="A18" s="120" t="s">
        <v>32</v>
      </c>
      <c r="B18" s="120" t="s">
        <v>62</v>
      </c>
      <c r="C18" s="120" t="s">
        <v>64</v>
      </c>
      <c r="D18" s="126">
        <v>18129</v>
      </c>
      <c r="E18" s="150" t="s">
        <v>865</v>
      </c>
    </row>
    <row r="19" spans="1:5" hidden="1">
      <c r="A19" s="120" t="s">
        <v>32</v>
      </c>
      <c r="B19" s="120" t="s">
        <v>62</v>
      </c>
      <c r="C19" s="120" t="s">
        <v>64</v>
      </c>
      <c r="D19" s="126">
        <v>-943379.52</v>
      </c>
      <c r="E19" s="150" t="s">
        <v>863</v>
      </c>
    </row>
    <row r="20" spans="1:5">
      <c r="A20" s="120" t="s">
        <v>40</v>
      </c>
      <c r="B20" s="120" t="s">
        <v>62</v>
      </c>
      <c r="C20" s="120" t="s">
        <v>64</v>
      </c>
      <c r="D20" s="126">
        <v>48497.55</v>
      </c>
      <c r="E20" s="150" t="s">
        <v>862</v>
      </c>
    </row>
    <row r="21" spans="1:5">
      <c r="A21" s="120" t="s">
        <v>40</v>
      </c>
      <c r="B21" s="120" t="s">
        <v>62</v>
      </c>
      <c r="C21" s="120" t="s">
        <v>64</v>
      </c>
      <c r="D21" s="126">
        <v>18909</v>
      </c>
      <c r="E21" s="150" t="s">
        <v>865</v>
      </c>
    </row>
    <row r="22" spans="1:5" hidden="1">
      <c r="A22" s="120" t="s">
        <v>40</v>
      </c>
      <c r="B22" s="120" t="s">
        <v>62</v>
      </c>
      <c r="C22" s="120" t="s">
        <v>64</v>
      </c>
      <c r="D22" s="126">
        <v>-5299346.7300000004</v>
      </c>
      <c r="E22" s="150" t="s">
        <v>863</v>
      </c>
    </row>
    <row r="23" spans="1:5">
      <c r="A23" s="120" t="s">
        <v>44</v>
      </c>
      <c r="B23" s="120" t="s">
        <v>62</v>
      </c>
      <c r="C23" s="120" t="s">
        <v>64</v>
      </c>
      <c r="D23" s="126">
        <v>52086.96</v>
      </c>
      <c r="E23" s="150" t="s">
        <v>862</v>
      </c>
    </row>
    <row r="24" spans="1:5">
      <c r="A24" s="120" t="s">
        <v>44</v>
      </c>
      <c r="B24" s="120" t="s">
        <v>62</v>
      </c>
      <c r="C24" s="120" t="s">
        <v>64</v>
      </c>
      <c r="D24" s="126">
        <v>18348</v>
      </c>
      <c r="E24" s="150" t="s">
        <v>865</v>
      </c>
    </row>
    <row r="25" spans="1:5" hidden="1">
      <c r="A25" s="120" t="s">
        <v>44</v>
      </c>
      <c r="B25" s="120" t="s">
        <v>62</v>
      </c>
      <c r="C25" s="120" t="s">
        <v>64</v>
      </c>
      <c r="D25" s="126">
        <v>-5616337.5300000003</v>
      </c>
      <c r="E25" s="150" t="s">
        <v>863</v>
      </c>
    </row>
    <row r="26" spans="1:5" hidden="1">
      <c r="A26" s="120" t="s">
        <v>44</v>
      </c>
      <c r="B26" s="120" t="s">
        <v>62</v>
      </c>
      <c r="C26" s="120" t="s">
        <v>64</v>
      </c>
      <c r="D26" s="126">
        <v>20</v>
      </c>
      <c r="E26" s="150" t="s">
        <v>864</v>
      </c>
    </row>
    <row r="27" spans="1:5">
      <c r="A27" s="120" t="s">
        <v>42</v>
      </c>
      <c r="B27" s="120" t="s">
        <v>62</v>
      </c>
      <c r="C27" s="120" t="s">
        <v>64</v>
      </c>
      <c r="D27" s="126">
        <v>54888.15</v>
      </c>
      <c r="E27" s="150" t="s">
        <v>862</v>
      </c>
    </row>
    <row r="28" spans="1:5">
      <c r="A28" s="120" t="s">
        <v>42</v>
      </c>
      <c r="B28" s="120" t="s">
        <v>62</v>
      </c>
      <c r="C28" s="120" t="s">
        <v>64</v>
      </c>
      <c r="D28" s="126">
        <v>18189</v>
      </c>
      <c r="E28" s="150" t="s">
        <v>865</v>
      </c>
    </row>
    <row r="29" spans="1:5" hidden="1">
      <c r="A29" s="120" t="s">
        <v>42</v>
      </c>
      <c r="B29" s="120" t="s">
        <v>62</v>
      </c>
      <c r="C29" s="120" t="s">
        <v>64</v>
      </c>
      <c r="D29" s="126">
        <v>-6215829.4699999997</v>
      </c>
      <c r="E29" s="150" t="s">
        <v>863</v>
      </c>
    </row>
    <row r="30" spans="1:5">
      <c r="A30" s="120" t="s">
        <v>30</v>
      </c>
      <c r="B30" s="120" t="s">
        <v>62</v>
      </c>
      <c r="C30" s="120" t="s">
        <v>64</v>
      </c>
      <c r="D30" s="126">
        <v>18327</v>
      </c>
      <c r="E30" s="150" t="s">
        <v>865</v>
      </c>
    </row>
    <row r="31" spans="1:5" hidden="1">
      <c r="A31" s="120" t="s">
        <v>30</v>
      </c>
      <c r="B31" s="120" t="s">
        <v>62</v>
      </c>
      <c r="C31" s="120" t="s">
        <v>64</v>
      </c>
      <c r="D31" s="126">
        <v>-980215.04</v>
      </c>
      <c r="E31" s="150" t="s">
        <v>863</v>
      </c>
    </row>
    <row r="32" spans="1:5">
      <c r="A32" s="120" t="s">
        <v>46</v>
      </c>
      <c r="B32" s="120" t="s">
        <v>62</v>
      </c>
      <c r="C32" s="120" t="s">
        <v>64</v>
      </c>
      <c r="D32" s="126">
        <v>20086.52</v>
      </c>
      <c r="E32" s="150" t="s">
        <v>862</v>
      </c>
    </row>
    <row r="33" spans="1:5">
      <c r="A33" s="120" t="s">
        <v>46</v>
      </c>
      <c r="B33" s="120" t="s">
        <v>62</v>
      </c>
      <c r="C33" s="120" t="s">
        <v>64</v>
      </c>
      <c r="D33" s="126">
        <v>51</v>
      </c>
      <c r="E33" s="150" t="s">
        <v>865</v>
      </c>
    </row>
    <row r="34" spans="1:5" hidden="1">
      <c r="A34" s="120" t="s">
        <v>46</v>
      </c>
      <c r="B34" s="120" t="s">
        <v>62</v>
      </c>
      <c r="C34" s="120" t="s">
        <v>64</v>
      </c>
      <c r="D34" s="126">
        <v>-3990102.36</v>
      </c>
      <c r="E34" s="150" t="s">
        <v>863</v>
      </c>
    </row>
    <row r="35" spans="1:5" hidden="1">
      <c r="A35" s="120" t="s">
        <v>46</v>
      </c>
      <c r="B35" s="120" t="s">
        <v>62</v>
      </c>
      <c r="C35" s="120" t="s">
        <v>64</v>
      </c>
      <c r="D35" s="126">
        <v>33865</v>
      </c>
      <c r="E35" s="150" t="s">
        <v>864</v>
      </c>
    </row>
    <row r="36" spans="1:5">
      <c r="A36" s="120" t="s">
        <v>50</v>
      </c>
      <c r="B36" s="120" t="s">
        <v>62</v>
      </c>
      <c r="C36" s="120" t="s">
        <v>64</v>
      </c>
      <c r="D36" s="126">
        <v>-23.88</v>
      </c>
      <c r="E36" s="150" t="s">
        <v>862</v>
      </c>
    </row>
    <row r="37" spans="1:5" hidden="1">
      <c r="A37" s="120" t="s">
        <v>50</v>
      </c>
      <c r="B37" s="120" t="s">
        <v>62</v>
      </c>
      <c r="C37" s="120" t="s">
        <v>64</v>
      </c>
      <c r="D37" s="126">
        <v>-1600008</v>
      </c>
      <c r="E37" s="150" t="s">
        <v>863</v>
      </c>
    </row>
    <row r="38" spans="1:5" hidden="1">
      <c r="A38" s="120" t="s">
        <v>50</v>
      </c>
      <c r="B38" s="120" t="s">
        <v>62</v>
      </c>
      <c r="C38" s="120" t="s">
        <v>64</v>
      </c>
      <c r="D38" s="126">
        <v>30615</v>
      </c>
      <c r="E38" s="150" t="s">
        <v>864</v>
      </c>
    </row>
    <row r="39" spans="1:5">
      <c r="A39" s="120" t="s">
        <v>38</v>
      </c>
      <c r="B39" s="120" t="s">
        <v>62</v>
      </c>
      <c r="C39" s="120" t="s">
        <v>64</v>
      </c>
      <c r="D39" s="126">
        <v>19278.900000000001</v>
      </c>
      <c r="E39" s="150" t="s">
        <v>862</v>
      </c>
    </row>
    <row r="40" spans="1:5">
      <c r="A40" s="120" t="s">
        <v>38</v>
      </c>
      <c r="B40" s="120" t="s">
        <v>62</v>
      </c>
      <c r="C40" s="120" t="s">
        <v>64</v>
      </c>
      <c r="D40" s="126">
        <v>14787</v>
      </c>
      <c r="E40" s="150" t="s">
        <v>865</v>
      </c>
    </row>
    <row r="41" spans="1:5" hidden="1">
      <c r="A41" s="120" t="s">
        <v>38</v>
      </c>
      <c r="B41" s="120" t="s">
        <v>62</v>
      </c>
      <c r="C41" s="120" t="s">
        <v>64</v>
      </c>
      <c r="D41" s="126">
        <v>-2102892.65</v>
      </c>
      <c r="E41" s="150" t="s">
        <v>863</v>
      </c>
    </row>
    <row r="42" spans="1:5">
      <c r="A42" s="120" t="s">
        <v>36</v>
      </c>
      <c r="B42" s="120" t="s">
        <v>62</v>
      </c>
      <c r="C42" s="120" t="s">
        <v>64</v>
      </c>
      <c r="D42" s="126">
        <v>4.5</v>
      </c>
      <c r="E42" s="150" t="s">
        <v>862</v>
      </c>
    </row>
    <row r="43" spans="1:5">
      <c r="A43" s="120" t="s">
        <v>36</v>
      </c>
      <c r="B43" s="120" t="s">
        <v>62</v>
      </c>
      <c r="C43" s="120" t="s">
        <v>64</v>
      </c>
      <c r="D43" s="126">
        <v>21120</v>
      </c>
      <c r="E43" s="150" t="s">
        <v>865</v>
      </c>
    </row>
    <row r="44" spans="1:5" hidden="1">
      <c r="A44" s="120" t="s">
        <v>36</v>
      </c>
      <c r="B44" s="120" t="s">
        <v>62</v>
      </c>
      <c r="C44" s="120" t="s">
        <v>64</v>
      </c>
      <c r="D44" s="126">
        <v>-1676574.92</v>
      </c>
      <c r="E44" s="150" t="s">
        <v>863</v>
      </c>
    </row>
    <row r="45" spans="1:5">
      <c r="A45" s="120" t="s">
        <v>34</v>
      </c>
      <c r="B45" s="120" t="s">
        <v>62</v>
      </c>
      <c r="C45" s="120" t="s">
        <v>64</v>
      </c>
      <c r="D45" s="126">
        <v>-20</v>
      </c>
      <c r="E45" s="150" t="s">
        <v>862</v>
      </c>
    </row>
    <row r="46" spans="1:5">
      <c r="A46" s="120" t="s">
        <v>34</v>
      </c>
      <c r="B46" s="120" t="s">
        <v>62</v>
      </c>
      <c r="C46" s="120" t="s">
        <v>64</v>
      </c>
      <c r="D46" s="126">
        <v>17175</v>
      </c>
      <c r="E46" s="150" t="s">
        <v>865</v>
      </c>
    </row>
    <row r="47" spans="1:5" hidden="1">
      <c r="A47" s="120" t="s">
        <v>34</v>
      </c>
      <c r="B47" s="120" t="s">
        <v>62</v>
      </c>
      <c r="C47" s="120" t="s">
        <v>64</v>
      </c>
      <c r="D47" s="126">
        <v>-935977.13</v>
      </c>
      <c r="E47" s="150" t="s">
        <v>863</v>
      </c>
    </row>
    <row r="48" spans="1:5">
      <c r="A48" s="120"/>
      <c r="B48" s="120"/>
      <c r="C48" s="120"/>
      <c r="D48" s="126"/>
      <c r="E48" s="150"/>
    </row>
    <row r="49" spans="1:5">
      <c r="A49" s="25" t="s">
        <v>497</v>
      </c>
      <c r="B49" s="13"/>
      <c r="C49" s="13"/>
      <c r="D49" s="128">
        <f>SUM(D15,D18,D20,D21,D23,D24,D27,D28,D30,D32,D33,D36,D39,D40,D42,D43,D45,D46)</f>
        <v>339852.2</v>
      </c>
      <c r="E49" s="24"/>
    </row>
  </sheetData>
  <autoFilter ref="A14:E47" xr:uid="{2B7F5E88-F072-429F-99E4-28BDB91434FE}">
    <filterColumn colId="4">
      <filters>
        <filter val="UGREVCARE1"/>
        <filter val="UGREVCAREC"/>
      </filters>
    </filterColumn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11</vt:i4>
      </vt:variant>
    </vt:vector>
  </HeadingPairs>
  <TitlesOfParts>
    <vt:vector size="57" baseType="lpstr">
      <vt:lpstr>Summary</vt:lpstr>
      <vt:lpstr>A2-03</vt:lpstr>
      <vt:lpstr>A2-04</vt:lpstr>
      <vt:lpstr>A2-05</vt:lpstr>
      <vt:lpstr>A3-01</vt:lpstr>
      <vt:lpstr>A3-02</vt:lpstr>
      <vt:lpstr>A3-03</vt:lpstr>
      <vt:lpstr>A3-04</vt:lpstr>
      <vt:lpstr>A3-05</vt:lpstr>
      <vt:lpstr>A3-06</vt:lpstr>
      <vt:lpstr>A3-07</vt:lpstr>
      <vt:lpstr>A3-08</vt:lpstr>
      <vt:lpstr>A4-01</vt:lpstr>
      <vt:lpstr>A4-02</vt:lpstr>
      <vt:lpstr>A4-03</vt:lpstr>
      <vt:lpstr>A4-04</vt:lpstr>
      <vt:lpstr>A4-05</vt:lpstr>
      <vt:lpstr>A4-06</vt:lpstr>
      <vt:lpstr>A4-07</vt:lpstr>
      <vt:lpstr>A4-08</vt:lpstr>
      <vt:lpstr>A4-09</vt:lpstr>
      <vt:lpstr>A4-10</vt:lpstr>
      <vt:lpstr>A4-11</vt:lpstr>
      <vt:lpstr>A4-12</vt:lpstr>
      <vt:lpstr>A4-13</vt:lpstr>
      <vt:lpstr>A4-14</vt:lpstr>
      <vt:lpstr>A4-14a</vt:lpstr>
      <vt:lpstr>A4-16</vt:lpstr>
      <vt:lpstr>A4-30</vt:lpstr>
      <vt:lpstr>A4-31</vt:lpstr>
      <vt:lpstr>A5-01</vt:lpstr>
      <vt:lpstr>A5-02</vt:lpstr>
      <vt:lpstr>A5-03</vt:lpstr>
      <vt:lpstr>A5-04</vt:lpstr>
      <vt:lpstr>A5-05</vt:lpstr>
      <vt:lpstr>A5-06</vt:lpstr>
      <vt:lpstr>A5-10</vt:lpstr>
      <vt:lpstr>A5-11</vt:lpstr>
      <vt:lpstr>A5-12</vt:lpstr>
      <vt:lpstr>A5-13</vt:lpstr>
      <vt:lpstr>A5-14</vt:lpstr>
      <vt:lpstr>A5-15</vt:lpstr>
      <vt:lpstr>A5-16</vt:lpstr>
      <vt:lpstr>A5-19</vt:lpstr>
      <vt:lpstr>A5-20</vt:lpstr>
      <vt:lpstr>A5-21</vt:lpstr>
      <vt:lpstr>'A4-16'!Print_Area</vt:lpstr>
      <vt:lpstr>'A5-06'!Print_Area</vt:lpstr>
      <vt:lpstr>'A5-15'!Print_Area</vt:lpstr>
      <vt:lpstr>'A5-16'!Print_Area</vt:lpstr>
      <vt:lpstr>Summary!Print_Area</vt:lpstr>
      <vt:lpstr>'A4-16'!Print_Titles</vt:lpstr>
      <vt:lpstr>'A5-06'!Print_Titles</vt:lpstr>
      <vt:lpstr>'A5-11'!Print_Titles</vt:lpstr>
      <vt:lpstr>'A5-15'!Print_Titles</vt:lpstr>
      <vt:lpstr>'A5-16'!Print_Titles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2026-06-11T16:32:14Z</dcterms:created>
  <dcterms:modified xsi:type="dcterms:W3CDTF">2026-08-28T15:03:04Z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